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4240" windowHeight="12435" tabRatio="953" activeTab="1"/>
  </bookViews>
  <sheets>
    <sheet name="BASE OF" sheetId="25" r:id="rId1"/>
    <sheet name="LISTE_OF" sheetId="27" r:id="rId2"/>
    <sheet name="CENTRALISATIONS" sheetId="28" r:id="rId3"/>
    <sheet name="CONSTANTES" sheetId="2" r:id="rId4"/>
    <sheet name="clients" sheetId="26" r:id="rId5"/>
  </sheets>
  <definedNames>
    <definedName name="ARTICLE">LISTE_OF!$B:$B</definedName>
    <definedName name="COUT_KM">#REF!</definedName>
    <definedName name="KM_UNITAIRE">CONSTANTES!$I$2</definedName>
    <definedName name="mdp">CONSTANTES!#REF!</definedName>
    <definedName name="NO_OF">OFFSET(LISTE_OF!$I$1,1,,COUNTA(LISTE_OF!$I:$I)-1,)</definedName>
    <definedName name="NOM">CONSTANTES!$E$2:$E$22</definedName>
    <definedName name="NOM_CLIENT">clients!$A:$A</definedName>
    <definedName name="ofencours">LISTE_OF!$K$2:$K$35</definedName>
    <definedName name="POSTE">CONSTANTES!$A$1:$B$23</definedName>
    <definedName name="POSTES">CONSTANTES!$A$2:$A$23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846" i="25"/>
  <c r="C846"/>
  <c r="G846"/>
  <c r="H846" s="1"/>
  <c r="J846"/>
  <c r="K846" s="1"/>
  <c r="L846"/>
  <c r="M846"/>
  <c r="A845"/>
  <c r="C845"/>
  <c r="G845"/>
  <c r="H845" s="1"/>
  <c r="J845"/>
  <c r="K845" s="1"/>
  <c r="L845"/>
  <c r="M845"/>
  <c r="A844"/>
  <c r="C844"/>
  <c r="G844"/>
  <c r="H844" s="1"/>
  <c r="J844"/>
  <c r="K844" s="1"/>
  <c r="L844"/>
  <c r="M844"/>
  <c r="A843"/>
  <c r="C843"/>
  <c r="G843"/>
  <c r="H843" s="1"/>
  <c r="J843"/>
  <c r="K843" s="1"/>
  <c r="L843"/>
  <c r="M843"/>
  <c r="A842"/>
  <c r="C842"/>
  <c r="G842"/>
  <c r="H842" s="1"/>
  <c r="J842"/>
  <c r="K842" s="1"/>
  <c r="L842"/>
  <c r="M842"/>
  <c r="A841"/>
  <c r="C841"/>
  <c r="G841"/>
  <c r="H841" s="1"/>
  <c r="J841"/>
  <c r="K841" s="1"/>
  <c r="L841"/>
  <c r="M841"/>
  <c r="A840"/>
  <c r="C840"/>
  <c r="G840"/>
  <c r="H840" s="1"/>
  <c r="J840"/>
  <c r="K840" s="1"/>
  <c r="L840"/>
  <c r="M840"/>
  <c r="A839"/>
  <c r="C839"/>
  <c r="G839"/>
  <c r="H839" s="1"/>
  <c r="J839"/>
  <c r="K839" s="1"/>
  <c r="L839"/>
  <c r="M839"/>
  <c r="A838" l="1"/>
  <c r="C838"/>
  <c r="G838"/>
  <c r="H838" s="1"/>
  <c r="J838"/>
  <c r="K838" s="1"/>
  <c r="L838"/>
  <c r="M838"/>
  <c r="A837"/>
  <c r="C837"/>
  <c r="G837"/>
  <c r="H837" s="1"/>
  <c r="J837"/>
  <c r="K837" s="1"/>
  <c r="L837"/>
  <c r="M837"/>
  <c r="A836"/>
  <c r="C836"/>
  <c r="G836"/>
  <c r="H836" s="1"/>
  <c r="J836"/>
  <c r="K836" s="1"/>
  <c r="L836"/>
  <c r="M836"/>
  <c r="A835" l="1"/>
  <c r="C835"/>
  <c r="G835"/>
  <c r="H835" s="1"/>
  <c r="J835"/>
  <c r="K835" s="1"/>
  <c r="L835"/>
  <c r="M835"/>
  <c r="A834"/>
  <c r="C834"/>
  <c r="G834"/>
  <c r="H834" s="1"/>
  <c r="J834"/>
  <c r="K834" s="1"/>
  <c r="L834"/>
  <c r="M834"/>
  <c r="A833"/>
  <c r="C833"/>
  <c r="G833"/>
  <c r="H833" s="1"/>
  <c r="J833"/>
  <c r="K833" s="1"/>
  <c r="L833"/>
  <c r="M833"/>
  <c r="A832"/>
  <c r="C832"/>
  <c r="G832"/>
  <c r="H832" s="1"/>
  <c r="J832"/>
  <c r="K832" s="1"/>
  <c r="L832"/>
  <c r="M832"/>
  <c r="A831" l="1"/>
  <c r="C831"/>
  <c r="G831"/>
  <c r="H831" s="1"/>
  <c r="J831"/>
  <c r="K831" s="1"/>
  <c r="L831"/>
  <c r="M831"/>
  <c r="A830"/>
  <c r="C830"/>
  <c r="G830"/>
  <c r="H830" s="1"/>
  <c r="J830"/>
  <c r="K830" s="1"/>
  <c r="L830"/>
  <c r="M830"/>
  <c r="A829"/>
  <c r="C829"/>
  <c r="G829"/>
  <c r="H829" s="1"/>
  <c r="J829"/>
  <c r="K829" s="1"/>
  <c r="L829"/>
  <c r="M829"/>
  <c r="A828"/>
  <c r="C828"/>
  <c r="G828"/>
  <c r="H828" s="1"/>
  <c r="J828"/>
  <c r="K828" s="1"/>
  <c r="L828"/>
  <c r="M828"/>
  <c r="A827"/>
  <c r="C827"/>
  <c r="G827"/>
  <c r="H827" s="1"/>
  <c r="J827"/>
  <c r="K827" s="1"/>
  <c r="L827"/>
  <c r="M827"/>
  <c r="A826"/>
  <c r="C826"/>
  <c r="G826"/>
  <c r="H826" s="1"/>
  <c r="J826"/>
  <c r="K826" s="1"/>
  <c r="L826"/>
  <c r="M826"/>
  <c r="A825"/>
  <c r="C825"/>
  <c r="G825"/>
  <c r="H825" s="1"/>
  <c r="J825"/>
  <c r="K825" s="1"/>
  <c r="L825"/>
  <c r="M825"/>
  <c r="A824"/>
  <c r="C824"/>
  <c r="G824"/>
  <c r="H824" s="1"/>
  <c r="J824"/>
  <c r="K824" s="1"/>
  <c r="L824"/>
  <c r="M824"/>
  <c r="A823"/>
  <c r="C823"/>
  <c r="G823"/>
  <c r="H823" s="1"/>
  <c r="J823"/>
  <c r="K823" s="1"/>
  <c r="L823"/>
  <c r="M823"/>
  <c r="A822"/>
  <c r="C822"/>
  <c r="G822"/>
  <c r="H822" s="1"/>
  <c r="J822"/>
  <c r="K822" s="1"/>
  <c r="L822"/>
  <c r="M822"/>
  <c r="C2" i="28"/>
  <c r="A104" i="27"/>
  <c r="F104" s="1"/>
  <c r="A821" i="25"/>
  <c r="C821"/>
  <c r="G821"/>
  <c r="H821" s="1"/>
  <c r="J821"/>
  <c r="K821" s="1"/>
  <c r="L821"/>
  <c r="M821"/>
  <c r="A820"/>
  <c r="C820"/>
  <c r="G820"/>
  <c r="H820" s="1"/>
  <c r="J820"/>
  <c r="K820" s="1"/>
  <c r="L820"/>
  <c r="M820"/>
  <c r="A819"/>
  <c r="C819"/>
  <c r="G819"/>
  <c r="H819" s="1"/>
  <c r="J819"/>
  <c r="K819" s="1"/>
  <c r="L819"/>
  <c r="M819"/>
  <c r="A818" l="1"/>
  <c r="C818"/>
  <c r="G818"/>
  <c r="H818" s="1"/>
  <c r="J818"/>
  <c r="K818" s="1"/>
  <c r="L818"/>
  <c r="M818"/>
  <c r="A817" l="1"/>
  <c r="C817"/>
  <c r="G817"/>
  <c r="H817" s="1"/>
  <c r="J817"/>
  <c r="K817" s="1"/>
  <c r="L817"/>
  <c r="M817"/>
  <c r="A816" l="1"/>
  <c r="C816"/>
  <c r="G816"/>
  <c r="H816" s="1"/>
  <c r="J816"/>
  <c r="K816" s="1"/>
  <c r="L816"/>
  <c r="M816"/>
  <c r="A815"/>
  <c r="C815"/>
  <c r="G815"/>
  <c r="H815" s="1"/>
  <c r="J815"/>
  <c r="K815" s="1"/>
  <c r="L815"/>
  <c r="M815"/>
  <c r="A103" i="27"/>
  <c r="F103"/>
  <c r="A814" i="25"/>
  <c r="C814"/>
  <c r="G814"/>
  <c r="H814" s="1"/>
  <c r="J814"/>
  <c r="K814" s="1"/>
  <c r="L814"/>
  <c r="M814"/>
  <c r="A813"/>
  <c r="C813"/>
  <c r="G813"/>
  <c r="H813" s="1"/>
  <c r="J813"/>
  <c r="K813" s="1"/>
  <c r="L813"/>
  <c r="M813"/>
  <c r="A812"/>
  <c r="C812"/>
  <c r="G812"/>
  <c r="H812" s="1"/>
  <c r="J812"/>
  <c r="K812" s="1"/>
  <c r="L812"/>
  <c r="M812"/>
  <c r="A811"/>
  <c r="C811"/>
  <c r="G811"/>
  <c r="H811" s="1"/>
  <c r="J811"/>
  <c r="K811" s="1"/>
  <c r="L811"/>
  <c r="M811"/>
  <c r="A810"/>
  <c r="C810"/>
  <c r="G810"/>
  <c r="H810" s="1"/>
  <c r="J810"/>
  <c r="K810" s="1"/>
  <c r="L810"/>
  <c r="M810"/>
  <c r="A102" i="27"/>
  <c r="F102" s="1"/>
  <c r="A809" i="25"/>
  <c r="C809"/>
  <c r="G809"/>
  <c r="H809" s="1"/>
  <c r="J809"/>
  <c r="K809" s="1"/>
  <c r="L809"/>
  <c r="M809"/>
  <c r="A808"/>
  <c r="C808"/>
  <c r="G808"/>
  <c r="H808" s="1"/>
  <c r="J808"/>
  <c r="K808" s="1"/>
  <c r="L808"/>
  <c r="M808"/>
  <c r="A807"/>
  <c r="C807"/>
  <c r="G807"/>
  <c r="H807" s="1"/>
  <c r="J807"/>
  <c r="K807" s="1"/>
  <c r="L807"/>
  <c r="M807"/>
  <c r="A101" i="27"/>
  <c r="F101" s="1"/>
  <c r="A806" i="25"/>
  <c r="C806"/>
  <c r="G806"/>
  <c r="H806" s="1"/>
  <c r="J806"/>
  <c r="K806" s="1"/>
  <c r="L806"/>
  <c r="M806"/>
  <c r="A805"/>
  <c r="C805"/>
  <c r="G805"/>
  <c r="H805" s="1"/>
  <c r="J805"/>
  <c r="K805" s="1"/>
  <c r="L805"/>
  <c r="M805"/>
  <c r="A804"/>
  <c r="C804"/>
  <c r="G804"/>
  <c r="H804" s="1"/>
  <c r="J804"/>
  <c r="K804" s="1"/>
  <c r="L804"/>
  <c r="M804"/>
  <c r="A803" l="1"/>
  <c r="C803"/>
  <c r="G803"/>
  <c r="H803" s="1"/>
  <c r="J803"/>
  <c r="K803" s="1"/>
  <c r="L803"/>
  <c r="M803"/>
  <c r="A802"/>
  <c r="C802"/>
  <c r="G802"/>
  <c r="H802" s="1"/>
  <c r="J802"/>
  <c r="K802" s="1"/>
  <c r="L802"/>
  <c r="M802"/>
  <c r="A801"/>
  <c r="C801"/>
  <c r="G801"/>
  <c r="H801" s="1"/>
  <c r="J801"/>
  <c r="K801" s="1"/>
  <c r="L801"/>
  <c r="M801"/>
  <c r="A800"/>
  <c r="C800"/>
  <c r="G800"/>
  <c r="H800" s="1"/>
  <c r="J800"/>
  <c r="K800" s="1"/>
  <c r="L800"/>
  <c r="M800"/>
  <c r="A799"/>
  <c r="C799"/>
  <c r="G799"/>
  <c r="H799" s="1"/>
  <c r="J799"/>
  <c r="K799" s="1"/>
  <c r="L799"/>
  <c r="M799"/>
  <c r="A100" i="27"/>
  <c r="F100"/>
  <c r="A798" i="25"/>
  <c r="C798"/>
  <c r="G798"/>
  <c r="H798" s="1"/>
  <c r="J798"/>
  <c r="K798" s="1"/>
  <c r="L798"/>
  <c r="M798"/>
  <c r="A797"/>
  <c r="C797"/>
  <c r="G797"/>
  <c r="H797" s="1"/>
  <c r="J797"/>
  <c r="K797" s="1"/>
  <c r="L797"/>
  <c r="M797"/>
  <c r="A99" i="27"/>
  <c r="F99"/>
  <c r="A796" i="25" l="1"/>
  <c r="C796"/>
  <c r="G796"/>
  <c r="H796" s="1"/>
  <c r="J796"/>
  <c r="K796" s="1"/>
  <c r="L796"/>
  <c r="M796"/>
  <c r="A795"/>
  <c r="C795"/>
  <c r="G795"/>
  <c r="H795" s="1"/>
  <c r="J795"/>
  <c r="K795" s="1"/>
  <c r="L795"/>
  <c r="M795"/>
  <c r="A98" i="27"/>
  <c r="F98"/>
  <c r="A794" i="25" l="1"/>
  <c r="C794"/>
  <c r="G794"/>
  <c r="H794" s="1"/>
  <c r="J794"/>
  <c r="K794" s="1"/>
  <c r="L794"/>
  <c r="M794"/>
  <c r="A793"/>
  <c r="C793"/>
  <c r="G793"/>
  <c r="H793" s="1"/>
  <c r="J793"/>
  <c r="K793" s="1"/>
  <c r="L793"/>
  <c r="M793"/>
  <c r="A792"/>
  <c r="C792"/>
  <c r="G792"/>
  <c r="H792" s="1"/>
  <c r="J792"/>
  <c r="K792" s="1"/>
  <c r="L792"/>
  <c r="M792"/>
  <c r="A791"/>
  <c r="C791"/>
  <c r="G791"/>
  <c r="H791" s="1"/>
  <c r="J791"/>
  <c r="K791" s="1"/>
  <c r="L791"/>
  <c r="M791"/>
  <c r="A97" i="27"/>
  <c r="F97" s="1"/>
  <c r="A790" i="25" l="1"/>
  <c r="C790"/>
  <c r="G790"/>
  <c r="H790" s="1"/>
  <c r="J790"/>
  <c r="K790" s="1"/>
  <c r="L790"/>
  <c r="M790"/>
  <c r="A789"/>
  <c r="C789"/>
  <c r="G789"/>
  <c r="H789" s="1"/>
  <c r="J789"/>
  <c r="K789" s="1"/>
  <c r="L789"/>
  <c r="M789"/>
  <c r="G788"/>
  <c r="H788" s="1"/>
  <c r="J788"/>
  <c r="K788" s="1"/>
  <c r="L788"/>
  <c r="M788"/>
  <c r="G787"/>
  <c r="H787" s="1"/>
  <c r="J787"/>
  <c r="K787" s="1"/>
  <c r="L787"/>
  <c r="M787"/>
  <c r="G786" l="1"/>
  <c r="H786" s="1"/>
  <c r="J786"/>
  <c r="K786" s="1"/>
  <c r="L786"/>
  <c r="M786"/>
  <c r="G785"/>
  <c r="H785" s="1"/>
  <c r="J785"/>
  <c r="K785" s="1"/>
  <c r="L785"/>
  <c r="M785"/>
  <c r="G784"/>
  <c r="H784" s="1"/>
  <c r="J784"/>
  <c r="K784" s="1"/>
  <c r="L784"/>
  <c r="M784"/>
  <c r="G783"/>
  <c r="H783" s="1"/>
  <c r="J783"/>
  <c r="K783" s="1"/>
  <c r="L783"/>
  <c r="M783"/>
  <c r="G782"/>
  <c r="H782" s="1"/>
  <c r="J782"/>
  <c r="K782" s="1"/>
  <c r="L782"/>
  <c r="M782"/>
  <c r="G781"/>
  <c r="H781" s="1"/>
  <c r="J781"/>
  <c r="K781" s="1"/>
  <c r="L781"/>
  <c r="M781"/>
  <c r="G780"/>
  <c r="H780" s="1"/>
  <c r="J780"/>
  <c r="K780" s="1"/>
  <c r="L780"/>
  <c r="M780"/>
  <c r="G779" l="1"/>
  <c r="H779" s="1"/>
  <c r="J779"/>
  <c r="K779" s="1"/>
  <c r="L779"/>
  <c r="M779"/>
  <c r="G778" l="1"/>
  <c r="H778" s="1"/>
  <c r="J778"/>
  <c r="K778" s="1"/>
  <c r="L778"/>
  <c r="M778"/>
  <c r="G777" l="1"/>
  <c r="H777" s="1"/>
  <c r="J777"/>
  <c r="K777" s="1"/>
  <c r="L777"/>
  <c r="M777"/>
  <c r="A96" i="27"/>
  <c r="F96" s="1"/>
  <c r="G776" i="25"/>
  <c r="H776" s="1"/>
  <c r="J776"/>
  <c r="K776" s="1"/>
  <c r="L776"/>
  <c r="M776"/>
  <c r="G775"/>
  <c r="H775" s="1"/>
  <c r="J775"/>
  <c r="K775" s="1"/>
  <c r="L775"/>
  <c r="M775"/>
  <c r="G774"/>
  <c r="H774" s="1"/>
  <c r="J774"/>
  <c r="K774" s="1"/>
  <c r="L774"/>
  <c r="M774"/>
  <c r="G773"/>
  <c r="H773" s="1"/>
  <c r="J773"/>
  <c r="K773" s="1"/>
  <c r="L773"/>
  <c r="M773"/>
  <c r="G772"/>
  <c r="H772" s="1"/>
  <c r="J772"/>
  <c r="K772" s="1"/>
  <c r="L772"/>
  <c r="M772"/>
  <c r="A95" i="27"/>
  <c r="F95" s="1"/>
  <c r="G771" i="25"/>
  <c r="H771" s="1"/>
  <c r="J771"/>
  <c r="K771" s="1"/>
  <c r="L771"/>
  <c r="M771"/>
  <c r="G770"/>
  <c r="H770" s="1"/>
  <c r="J770"/>
  <c r="K770" s="1"/>
  <c r="L770"/>
  <c r="M770"/>
  <c r="A94" i="27"/>
  <c r="F94" s="1"/>
  <c r="G769" i="25" l="1"/>
  <c r="H769" s="1"/>
  <c r="J769"/>
  <c r="K769" s="1"/>
  <c r="L769"/>
  <c r="M769"/>
  <c r="G768"/>
  <c r="H768" s="1"/>
  <c r="J768"/>
  <c r="K768" s="1"/>
  <c r="L768"/>
  <c r="M768"/>
  <c r="G767"/>
  <c r="H767" s="1"/>
  <c r="J767"/>
  <c r="K767" s="1"/>
  <c r="L767"/>
  <c r="M767"/>
  <c r="G766"/>
  <c r="H766" s="1"/>
  <c r="J766"/>
  <c r="K766" s="1"/>
  <c r="L766"/>
  <c r="M766"/>
  <c r="G765"/>
  <c r="H765" s="1"/>
  <c r="J765"/>
  <c r="K765" s="1"/>
  <c r="L765"/>
  <c r="M765"/>
  <c r="G764"/>
  <c r="H764" s="1"/>
  <c r="J764"/>
  <c r="K764" s="1"/>
  <c r="L764"/>
  <c r="M764"/>
  <c r="A93" i="27"/>
  <c r="F93"/>
  <c r="G763" i="25"/>
  <c r="H763" s="1"/>
  <c r="J763"/>
  <c r="K763" s="1"/>
  <c r="L763"/>
  <c r="M763"/>
  <c r="G762"/>
  <c r="H762" s="1"/>
  <c r="J762"/>
  <c r="K762" s="1"/>
  <c r="L762"/>
  <c r="M762"/>
  <c r="G761" l="1"/>
  <c r="H761" s="1"/>
  <c r="J761"/>
  <c r="K761" s="1"/>
  <c r="L761"/>
  <c r="M761"/>
  <c r="G760"/>
  <c r="H760" s="1"/>
  <c r="J760"/>
  <c r="K760" s="1"/>
  <c r="L760"/>
  <c r="M760"/>
  <c r="A92" i="27"/>
  <c r="F92" s="1"/>
  <c r="G759" i="25" l="1"/>
  <c r="H759" s="1"/>
  <c r="J759"/>
  <c r="K759" s="1"/>
  <c r="L759"/>
  <c r="M759"/>
  <c r="G758"/>
  <c r="H758" s="1"/>
  <c r="J758"/>
  <c r="K758" s="1"/>
  <c r="L758"/>
  <c r="M758"/>
  <c r="G757"/>
  <c r="H757" s="1"/>
  <c r="J757"/>
  <c r="K757" s="1"/>
  <c r="L757"/>
  <c r="M757"/>
  <c r="A91" i="27"/>
  <c r="F91" s="1"/>
  <c r="G756" i="25"/>
  <c r="H756" s="1"/>
  <c r="J756"/>
  <c r="K756" s="1"/>
  <c r="L756"/>
  <c r="M756"/>
  <c r="G755"/>
  <c r="H755" s="1"/>
  <c r="J755"/>
  <c r="K755" s="1"/>
  <c r="L755"/>
  <c r="M755"/>
  <c r="G754"/>
  <c r="H754" s="1"/>
  <c r="J754"/>
  <c r="K754" s="1"/>
  <c r="L754"/>
  <c r="M754"/>
  <c r="G753"/>
  <c r="H753" s="1"/>
  <c r="J753"/>
  <c r="K753" s="1"/>
  <c r="L753"/>
  <c r="M753"/>
  <c r="A90" i="27"/>
  <c r="F90" s="1"/>
  <c r="G752" i="25"/>
  <c r="H752" s="1"/>
  <c r="J752"/>
  <c r="K752" s="1"/>
  <c r="L752"/>
  <c r="M752"/>
  <c r="G751"/>
  <c r="H751" s="1"/>
  <c r="J751"/>
  <c r="K751" s="1"/>
  <c r="L751"/>
  <c r="M751"/>
  <c r="A89" i="27"/>
  <c r="F89" s="1"/>
  <c r="G750" i="25"/>
  <c r="H750" s="1"/>
  <c r="J750"/>
  <c r="K750" s="1"/>
  <c r="L750"/>
  <c r="M750"/>
  <c r="G749"/>
  <c r="H749" s="1"/>
  <c r="J749"/>
  <c r="K749" s="1"/>
  <c r="L749"/>
  <c r="M749"/>
  <c r="A88" i="27"/>
  <c r="F88" s="1"/>
  <c r="G748" i="25" l="1"/>
  <c r="H748" s="1"/>
  <c r="J748"/>
  <c r="K748" s="1"/>
  <c r="L748"/>
  <c r="M748"/>
  <c r="A87" i="27"/>
  <c r="F87"/>
  <c r="G747" i="25"/>
  <c r="H747" s="1"/>
  <c r="J747"/>
  <c r="K747" s="1"/>
  <c r="L747"/>
  <c r="M747"/>
  <c r="A86" i="27"/>
  <c r="F86" s="1"/>
  <c r="G746" i="25"/>
  <c r="H746" s="1"/>
  <c r="J746"/>
  <c r="K746" s="1"/>
  <c r="L746"/>
  <c r="M746"/>
  <c r="G745"/>
  <c r="H745" s="1"/>
  <c r="J745"/>
  <c r="K745"/>
  <c r="L745"/>
  <c r="M745"/>
  <c r="A85" i="27"/>
  <c r="F85" s="1"/>
  <c r="G744" i="25"/>
  <c r="H744" s="1"/>
  <c r="J744"/>
  <c r="K744" s="1"/>
  <c r="L744"/>
  <c r="M744"/>
  <c r="G743"/>
  <c r="H743" s="1"/>
  <c r="J743"/>
  <c r="K743" s="1"/>
  <c r="L743"/>
  <c r="M743"/>
  <c r="G742" l="1"/>
  <c r="H742" s="1"/>
  <c r="J742"/>
  <c r="K742" s="1"/>
  <c r="L742"/>
  <c r="M742"/>
  <c r="G741"/>
  <c r="H741" s="1"/>
  <c r="J741"/>
  <c r="K741" s="1"/>
  <c r="L741"/>
  <c r="M741"/>
  <c r="G740"/>
  <c r="H740" s="1"/>
  <c r="J740"/>
  <c r="K740" s="1"/>
  <c r="L740"/>
  <c r="M740"/>
  <c r="G739"/>
  <c r="H739" s="1"/>
  <c r="J739"/>
  <c r="K739" s="1"/>
  <c r="L739"/>
  <c r="M739"/>
  <c r="G738" l="1"/>
  <c r="H738" s="1"/>
  <c r="J738"/>
  <c r="K738" s="1"/>
  <c r="L738"/>
  <c r="M738"/>
  <c r="G737"/>
  <c r="H737" s="1"/>
  <c r="J737"/>
  <c r="K737" s="1"/>
  <c r="L737"/>
  <c r="M737"/>
  <c r="G736"/>
  <c r="H736" s="1"/>
  <c r="J736"/>
  <c r="K736" s="1"/>
  <c r="L736"/>
  <c r="M736"/>
  <c r="G735"/>
  <c r="H735" s="1"/>
  <c r="J735"/>
  <c r="K735" s="1"/>
  <c r="L735"/>
  <c r="M735"/>
  <c r="A84" i="27"/>
  <c r="F84" s="1"/>
  <c r="G734" i="25" l="1"/>
  <c r="H734" s="1"/>
  <c r="J734"/>
  <c r="K734" s="1"/>
  <c r="L734"/>
  <c r="M734"/>
  <c r="G733"/>
  <c r="H733" s="1"/>
  <c r="J733"/>
  <c r="K733" s="1"/>
  <c r="L733"/>
  <c r="M733"/>
  <c r="G732"/>
  <c r="H732" s="1"/>
  <c r="J732"/>
  <c r="K732" s="1"/>
  <c r="L732"/>
  <c r="M732"/>
  <c r="G731"/>
  <c r="H731" s="1"/>
  <c r="J731"/>
  <c r="K731" s="1"/>
  <c r="L731"/>
  <c r="M731"/>
  <c r="G730"/>
  <c r="H730" s="1"/>
  <c r="J730"/>
  <c r="K730" s="1"/>
  <c r="L730"/>
  <c r="M730"/>
  <c r="A83" i="27"/>
  <c r="F83" s="1"/>
  <c r="G729" i="25"/>
  <c r="H729" s="1"/>
  <c r="J729"/>
  <c r="K729" s="1"/>
  <c r="L729"/>
  <c r="M729"/>
  <c r="A82" i="27"/>
  <c r="F82" s="1"/>
  <c r="G728" i="25" l="1"/>
  <c r="H728" s="1"/>
  <c r="J728"/>
  <c r="K728" s="1"/>
  <c r="L728"/>
  <c r="M728"/>
  <c r="A81" i="27"/>
  <c r="F81" s="1"/>
  <c r="G727" i="25"/>
  <c r="H727" s="1"/>
  <c r="J727"/>
  <c r="K727" s="1"/>
  <c r="L727"/>
  <c r="M727"/>
  <c r="A80" i="27"/>
  <c r="F80" s="1"/>
  <c r="G726" i="25" l="1"/>
  <c r="H726" s="1"/>
  <c r="J726"/>
  <c r="K726" s="1"/>
  <c r="L726"/>
  <c r="M726"/>
  <c r="A79" i="27"/>
  <c r="F79" s="1"/>
  <c r="G725" i="25"/>
  <c r="H725" s="1"/>
  <c r="J725"/>
  <c r="K725" s="1"/>
  <c r="L725"/>
  <c r="M725"/>
  <c r="G724" l="1"/>
  <c r="H724" s="1"/>
  <c r="J724"/>
  <c r="K724" s="1"/>
  <c r="L724"/>
  <c r="M724"/>
  <c r="G723" l="1"/>
  <c r="H723" s="1"/>
  <c r="J723"/>
  <c r="K723" s="1"/>
  <c r="L723"/>
  <c r="M723"/>
  <c r="G722"/>
  <c r="H722" s="1"/>
  <c r="J722"/>
  <c r="K722" s="1"/>
  <c r="L722"/>
  <c r="M722"/>
  <c r="G721" l="1"/>
  <c r="H721" s="1"/>
  <c r="J721"/>
  <c r="K721" s="1"/>
  <c r="L721"/>
  <c r="M721"/>
  <c r="A78" i="27"/>
  <c r="F78" s="1"/>
  <c r="G720" i="25"/>
  <c r="H720" s="1"/>
  <c r="J720"/>
  <c r="K720" s="1"/>
  <c r="L720"/>
  <c r="M720"/>
  <c r="G719"/>
  <c r="H719" s="1"/>
  <c r="J719"/>
  <c r="K719" s="1"/>
  <c r="L719"/>
  <c r="M719"/>
  <c r="A77" i="27" l="1"/>
  <c r="F77" s="1"/>
  <c r="G718" i="25"/>
  <c r="H718" s="1"/>
  <c r="J718"/>
  <c r="K718" s="1"/>
  <c r="L718"/>
  <c r="M718"/>
  <c r="G717"/>
  <c r="H717" s="1"/>
  <c r="J717"/>
  <c r="K717" s="1"/>
  <c r="L717"/>
  <c r="M717"/>
  <c r="G716"/>
  <c r="H716" s="1"/>
  <c r="J716"/>
  <c r="K716" s="1"/>
  <c r="L716"/>
  <c r="M716"/>
  <c r="A76" i="27"/>
  <c r="F76"/>
  <c r="G715" i="25"/>
  <c r="H715" s="1"/>
  <c r="J715"/>
  <c r="K715" s="1"/>
  <c r="L715"/>
  <c r="M715"/>
  <c r="G714"/>
  <c r="H714" s="1"/>
  <c r="J714"/>
  <c r="K714" s="1"/>
  <c r="L714"/>
  <c r="M714"/>
  <c r="G713" l="1"/>
  <c r="H713" s="1"/>
  <c r="J713"/>
  <c r="K713" s="1"/>
  <c r="L713"/>
  <c r="M713"/>
  <c r="G712"/>
  <c r="H712" s="1"/>
  <c r="J712"/>
  <c r="K712" s="1"/>
  <c r="L712"/>
  <c r="M712"/>
  <c r="G711" l="1"/>
  <c r="H711" s="1"/>
  <c r="J711"/>
  <c r="K711" s="1"/>
  <c r="L711"/>
  <c r="M711"/>
  <c r="A75" i="27"/>
  <c r="F75"/>
  <c r="G710" i="25"/>
  <c r="H710" s="1"/>
  <c r="J710"/>
  <c r="K710" s="1"/>
  <c r="L710"/>
  <c r="M710"/>
  <c r="G709"/>
  <c r="H709" s="1"/>
  <c r="J709"/>
  <c r="K709" s="1"/>
  <c r="L709"/>
  <c r="M709"/>
  <c r="G708"/>
  <c r="H708" s="1"/>
  <c r="J708"/>
  <c r="K708" s="1"/>
  <c r="L708"/>
  <c r="M708"/>
  <c r="G707"/>
  <c r="H707" s="1"/>
  <c r="J707"/>
  <c r="K707" s="1"/>
  <c r="L707"/>
  <c r="M707"/>
  <c r="A74" i="27"/>
  <c r="F74" s="1"/>
  <c r="G706" i="25"/>
  <c r="H706" s="1"/>
  <c r="J706"/>
  <c r="K706" s="1"/>
  <c r="L706"/>
  <c r="M706"/>
  <c r="A73" i="27"/>
  <c r="F73" s="1"/>
  <c r="G705" i="25"/>
  <c r="H705" s="1"/>
  <c r="J705"/>
  <c r="K705" s="1"/>
  <c r="L705"/>
  <c r="M705"/>
  <c r="G704"/>
  <c r="H704" s="1"/>
  <c r="J704"/>
  <c r="K704" s="1"/>
  <c r="L704"/>
  <c r="M704"/>
  <c r="A72" i="27"/>
  <c r="F72"/>
  <c r="G703" i="25" l="1"/>
  <c r="H703" s="1"/>
  <c r="J703"/>
  <c r="K703" s="1"/>
  <c r="L703"/>
  <c r="M703"/>
  <c r="G702"/>
  <c r="H702" s="1"/>
  <c r="J702"/>
  <c r="K702" s="1"/>
  <c r="L702"/>
  <c r="M702"/>
  <c r="G701"/>
  <c r="H701" s="1"/>
  <c r="J701"/>
  <c r="K701" s="1"/>
  <c r="L701"/>
  <c r="M701"/>
  <c r="A71" i="27"/>
  <c r="F71" s="1"/>
  <c r="G700" i="25"/>
  <c r="H700" s="1"/>
  <c r="J700"/>
  <c r="K700" s="1"/>
  <c r="L700"/>
  <c r="M700"/>
  <c r="G699"/>
  <c r="H699" s="1"/>
  <c r="J699"/>
  <c r="K699" s="1"/>
  <c r="L699"/>
  <c r="M699"/>
  <c r="A70" i="27"/>
  <c r="F70" s="1"/>
  <c r="G698" i="25"/>
  <c r="H698" s="1"/>
  <c r="J698"/>
  <c r="K698" s="1"/>
  <c r="L698"/>
  <c r="M698"/>
  <c r="G697"/>
  <c r="H697" s="1"/>
  <c r="J697"/>
  <c r="K697" s="1"/>
  <c r="L697"/>
  <c r="M697"/>
  <c r="G696" l="1"/>
  <c r="H696" s="1"/>
  <c r="J696"/>
  <c r="K696" s="1"/>
  <c r="L696"/>
  <c r="M696"/>
  <c r="G695"/>
  <c r="H695" s="1"/>
  <c r="J695"/>
  <c r="K695" s="1"/>
  <c r="L695"/>
  <c r="M695"/>
  <c r="A69" i="27"/>
  <c r="F69" s="1"/>
  <c r="G694" i="25" l="1"/>
  <c r="H694" s="1"/>
  <c r="J694"/>
  <c r="K694" s="1"/>
  <c r="L694"/>
  <c r="M694"/>
  <c r="G693" l="1"/>
  <c r="H693" s="1"/>
  <c r="J693"/>
  <c r="K693" s="1"/>
  <c r="L693"/>
  <c r="M693"/>
  <c r="G692"/>
  <c r="H692" s="1"/>
  <c r="J692"/>
  <c r="K692" s="1"/>
  <c r="L692"/>
  <c r="M692"/>
  <c r="G691"/>
  <c r="H691" s="1"/>
  <c r="J691"/>
  <c r="K691" s="1"/>
  <c r="L691"/>
  <c r="M691"/>
  <c r="G690"/>
  <c r="H690" s="1"/>
  <c r="J690"/>
  <c r="K690" s="1"/>
  <c r="L690"/>
  <c r="M690"/>
  <c r="A68" i="27"/>
  <c r="F68" s="1"/>
  <c r="G689" i="25" l="1"/>
  <c r="H689" s="1"/>
  <c r="J689"/>
  <c r="K689" s="1"/>
  <c r="L689"/>
  <c r="M689"/>
  <c r="G688" l="1"/>
  <c r="H688" s="1"/>
  <c r="J688"/>
  <c r="K688" s="1"/>
  <c r="L688"/>
  <c r="M688"/>
  <c r="G687" l="1"/>
  <c r="H687" s="1"/>
  <c r="J687"/>
  <c r="K687" s="1"/>
  <c r="L687"/>
  <c r="M687"/>
  <c r="G686"/>
  <c r="H686" s="1"/>
  <c r="J686"/>
  <c r="K686" s="1"/>
  <c r="L686"/>
  <c r="M686"/>
  <c r="G685"/>
  <c r="H685" s="1"/>
  <c r="J685"/>
  <c r="K685" s="1"/>
  <c r="L685"/>
  <c r="M685"/>
  <c r="G684"/>
  <c r="H684" s="1"/>
  <c r="J684"/>
  <c r="K684" s="1"/>
  <c r="L684"/>
  <c r="M684"/>
  <c r="A67" i="27"/>
  <c r="F67" s="1"/>
  <c r="G683" i="25" l="1"/>
  <c r="H683" s="1"/>
  <c r="J683"/>
  <c r="K683" s="1"/>
  <c r="L683"/>
  <c r="M683"/>
  <c r="G682"/>
  <c r="H682" s="1"/>
  <c r="J682"/>
  <c r="K682" s="1"/>
  <c r="L682"/>
  <c r="M682"/>
  <c r="G681"/>
  <c r="H681" s="1"/>
  <c r="J681"/>
  <c r="K681" s="1"/>
  <c r="L681"/>
  <c r="M681"/>
  <c r="G680"/>
  <c r="H680" s="1"/>
  <c r="J680"/>
  <c r="K680" s="1"/>
  <c r="L680"/>
  <c r="M680"/>
  <c r="A66" i="27"/>
  <c r="F66" s="1"/>
  <c r="G679" i="25" l="1"/>
  <c r="H679" s="1"/>
  <c r="J679"/>
  <c r="K679" s="1"/>
  <c r="L679"/>
  <c r="M679"/>
  <c r="G678" l="1"/>
  <c r="H678" s="1"/>
  <c r="J678"/>
  <c r="K678" s="1"/>
  <c r="L678"/>
  <c r="M678"/>
  <c r="G677"/>
  <c r="H677" s="1"/>
  <c r="J677"/>
  <c r="K677" s="1"/>
  <c r="L677"/>
  <c r="M677"/>
  <c r="G676"/>
  <c r="H676" s="1"/>
  <c r="J676"/>
  <c r="K676" s="1"/>
  <c r="L676"/>
  <c r="M676"/>
  <c r="A65" i="27"/>
  <c r="F65" s="1"/>
  <c r="G675" i="25"/>
  <c r="H675" s="1"/>
  <c r="J675"/>
  <c r="K675" s="1"/>
  <c r="L675"/>
  <c r="M675"/>
  <c r="G674"/>
  <c r="H674" s="1"/>
  <c r="J674"/>
  <c r="K674" s="1"/>
  <c r="L674"/>
  <c r="M674"/>
  <c r="G673" l="1"/>
  <c r="H673" s="1"/>
  <c r="J673"/>
  <c r="K673" s="1"/>
  <c r="L673"/>
  <c r="M673"/>
  <c r="G672"/>
  <c r="H672" s="1"/>
  <c r="J672"/>
  <c r="K672" s="1"/>
  <c r="L672"/>
  <c r="M672"/>
  <c r="G671"/>
  <c r="H671" s="1"/>
  <c r="J671"/>
  <c r="K671" s="1"/>
  <c r="L671"/>
  <c r="M671"/>
  <c r="G670"/>
  <c r="H670" s="1"/>
  <c r="J670"/>
  <c r="K670" s="1"/>
  <c r="L670"/>
  <c r="M670"/>
  <c r="A64" i="27"/>
  <c r="F64" s="1"/>
  <c r="G669" i="25" l="1"/>
  <c r="H669" s="1"/>
  <c r="J669"/>
  <c r="K669" s="1"/>
  <c r="L669"/>
  <c r="M669"/>
  <c r="A63" i="27"/>
  <c r="F63" s="1"/>
  <c r="G668" i="25" l="1"/>
  <c r="H668" s="1"/>
  <c r="J668"/>
  <c r="K668" s="1"/>
  <c r="L668"/>
  <c r="M668"/>
  <c r="G667"/>
  <c r="H667" s="1"/>
  <c r="J667"/>
  <c r="K667" s="1"/>
  <c r="L667"/>
  <c r="M667"/>
  <c r="G666"/>
  <c r="H666" s="1"/>
  <c r="J666"/>
  <c r="K666" s="1"/>
  <c r="L666"/>
  <c r="M666"/>
  <c r="G665"/>
  <c r="H665" s="1"/>
  <c r="J665"/>
  <c r="K665" s="1"/>
  <c r="L665"/>
  <c r="M665"/>
  <c r="G664"/>
  <c r="H664" s="1"/>
  <c r="J664"/>
  <c r="K664" s="1"/>
  <c r="L664"/>
  <c r="M664"/>
  <c r="G663"/>
  <c r="H663" s="1"/>
  <c r="J663"/>
  <c r="K663" s="1"/>
  <c r="L663"/>
  <c r="M663"/>
  <c r="G662"/>
  <c r="H662" s="1"/>
  <c r="J662"/>
  <c r="K662" s="1"/>
  <c r="L662"/>
  <c r="M662"/>
  <c r="G661"/>
  <c r="H661" s="1"/>
  <c r="J661"/>
  <c r="K661" s="1"/>
  <c r="L661"/>
  <c r="M661"/>
  <c r="G660" l="1"/>
  <c r="H660" s="1"/>
  <c r="J660"/>
  <c r="K660" s="1"/>
  <c r="L660"/>
  <c r="M660"/>
  <c r="G659"/>
  <c r="H659" s="1"/>
  <c r="J659"/>
  <c r="K659" s="1"/>
  <c r="L659"/>
  <c r="M659"/>
  <c r="G658"/>
  <c r="H658" s="1"/>
  <c r="J658"/>
  <c r="K658" s="1"/>
  <c r="L658"/>
  <c r="M658"/>
  <c r="G657"/>
  <c r="H657" s="1"/>
  <c r="J657"/>
  <c r="K657" s="1"/>
  <c r="L657"/>
  <c r="M657"/>
  <c r="G656"/>
  <c r="H656" s="1"/>
  <c r="J656"/>
  <c r="K656" s="1"/>
  <c r="L656"/>
  <c r="M656"/>
  <c r="G655"/>
  <c r="H655" s="1"/>
  <c r="J655"/>
  <c r="K655" s="1"/>
  <c r="L655"/>
  <c r="M655"/>
  <c r="G654" l="1"/>
  <c r="H654" s="1"/>
  <c r="J654"/>
  <c r="K654" s="1"/>
  <c r="L654"/>
  <c r="M654"/>
  <c r="G653"/>
  <c r="H653" s="1"/>
  <c r="J653"/>
  <c r="K653" s="1"/>
  <c r="L653"/>
  <c r="M653"/>
  <c r="G652"/>
  <c r="H652" s="1"/>
  <c r="J652"/>
  <c r="K652" s="1"/>
  <c r="L652"/>
  <c r="M652"/>
  <c r="G651"/>
  <c r="H651" s="1"/>
  <c r="J651"/>
  <c r="K651" s="1"/>
  <c r="L651"/>
  <c r="M651"/>
  <c r="G650"/>
  <c r="H650" s="1"/>
  <c r="J650"/>
  <c r="K650" s="1"/>
  <c r="L650"/>
  <c r="M650"/>
  <c r="G649"/>
  <c r="H649" s="1"/>
  <c r="J649"/>
  <c r="K649" s="1"/>
  <c r="L649"/>
  <c r="M649"/>
  <c r="G648"/>
  <c r="H648" s="1"/>
  <c r="J648"/>
  <c r="K648" s="1"/>
  <c r="L648"/>
  <c r="M648"/>
  <c r="G647"/>
  <c r="H647" s="1"/>
  <c r="J647"/>
  <c r="K647" s="1"/>
  <c r="L647"/>
  <c r="M647"/>
  <c r="G646"/>
  <c r="H646" s="1"/>
  <c r="J646"/>
  <c r="K646" s="1"/>
  <c r="L646"/>
  <c r="M646"/>
  <c r="G645" l="1"/>
  <c r="H645" s="1"/>
  <c r="J645"/>
  <c r="K645" s="1"/>
  <c r="L645"/>
  <c r="M645"/>
  <c r="G644"/>
  <c r="H644" s="1"/>
  <c r="J644"/>
  <c r="K644" s="1"/>
  <c r="L644"/>
  <c r="M644"/>
  <c r="G643"/>
  <c r="H643" s="1"/>
  <c r="J643"/>
  <c r="K643" s="1"/>
  <c r="L643"/>
  <c r="M643"/>
  <c r="G642" l="1"/>
  <c r="H642" s="1"/>
  <c r="J642"/>
  <c r="K642" s="1"/>
  <c r="L642"/>
  <c r="M642"/>
  <c r="G641"/>
  <c r="H641" s="1"/>
  <c r="J641"/>
  <c r="K641" s="1"/>
  <c r="L641"/>
  <c r="M641"/>
  <c r="A62" i="27"/>
  <c r="F62" s="1"/>
  <c r="A61" l="1"/>
  <c r="F61"/>
  <c r="G640" i="25"/>
  <c r="H640" s="1"/>
  <c r="J640"/>
  <c r="K640" s="1"/>
  <c r="L640"/>
  <c r="M640"/>
  <c r="G639" l="1"/>
  <c r="H639" s="1"/>
  <c r="J639"/>
  <c r="K639" s="1"/>
  <c r="L639"/>
  <c r="M639"/>
  <c r="G638"/>
  <c r="H638" s="1"/>
  <c r="J638"/>
  <c r="K638" s="1"/>
  <c r="L638"/>
  <c r="M638"/>
  <c r="G637"/>
  <c r="H637" s="1"/>
  <c r="J637"/>
  <c r="K637" s="1"/>
  <c r="L637"/>
  <c r="M637"/>
  <c r="A60" i="27"/>
  <c r="F60" s="1"/>
  <c r="G636" i="25"/>
  <c r="H636" s="1"/>
  <c r="J636"/>
  <c r="K636" s="1"/>
  <c r="L636"/>
  <c r="M636"/>
  <c r="G635"/>
  <c r="H635" s="1"/>
  <c r="J635"/>
  <c r="K635" s="1"/>
  <c r="L635"/>
  <c r="M635"/>
  <c r="G634"/>
  <c r="H634" s="1"/>
  <c r="J634"/>
  <c r="K634" s="1"/>
  <c r="L634"/>
  <c r="M634"/>
  <c r="G633"/>
  <c r="H633" s="1"/>
  <c r="J633"/>
  <c r="K633" s="1"/>
  <c r="L633"/>
  <c r="M633"/>
  <c r="G632"/>
  <c r="H632" s="1"/>
  <c r="J632"/>
  <c r="K632" s="1"/>
  <c r="L632"/>
  <c r="M632"/>
  <c r="A59" i="27"/>
  <c r="F59" s="1"/>
  <c r="G631" i="25" l="1"/>
  <c r="H631" s="1"/>
  <c r="J631"/>
  <c r="K631" s="1"/>
  <c r="L631"/>
  <c r="M631"/>
  <c r="G630"/>
  <c r="H630" s="1"/>
  <c r="J630"/>
  <c r="K630" s="1"/>
  <c r="L630"/>
  <c r="M630"/>
  <c r="G629"/>
  <c r="H629" s="1"/>
  <c r="J629"/>
  <c r="K629" s="1"/>
  <c r="L629"/>
  <c r="M629"/>
  <c r="G628"/>
  <c r="H628" s="1"/>
  <c r="J628"/>
  <c r="K628" s="1"/>
  <c r="L628"/>
  <c r="M628"/>
  <c r="G627" l="1"/>
  <c r="H627" s="1"/>
  <c r="J627"/>
  <c r="K627" s="1"/>
  <c r="L627"/>
  <c r="M627"/>
  <c r="G626"/>
  <c r="H626" s="1"/>
  <c r="J626"/>
  <c r="K626" s="1"/>
  <c r="L626"/>
  <c r="M626"/>
  <c r="G625"/>
  <c r="H625" s="1"/>
  <c r="J625"/>
  <c r="K625" s="1"/>
  <c r="L625"/>
  <c r="M625"/>
  <c r="G624"/>
  <c r="H624" s="1"/>
  <c r="J624"/>
  <c r="K624" s="1"/>
  <c r="L624"/>
  <c r="M624"/>
  <c r="G623"/>
  <c r="H623" s="1"/>
  <c r="J623"/>
  <c r="K623" s="1"/>
  <c r="L623"/>
  <c r="M623"/>
  <c r="G622" l="1"/>
  <c r="H622" s="1"/>
  <c r="J622"/>
  <c r="K622" s="1"/>
  <c r="L622"/>
  <c r="M622"/>
  <c r="G621"/>
  <c r="H621" s="1"/>
  <c r="J621"/>
  <c r="K621" s="1"/>
  <c r="L621"/>
  <c r="M621"/>
  <c r="A58" i="27"/>
  <c r="F58" s="1"/>
  <c r="G620" i="25"/>
  <c r="H620" s="1"/>
  <c r="J620"/>
  <c r="K620" s="1"/>
  <c r="L620"/>
  <c r="M620"/>
  <c r="G619"/>
  <c r="H619" s="1"/>
  <c r="J619"/>
  <c r="K619" s="1"/>
  <c r="L619"/>
  <c r="M619"/>
  <c r="A57" i="27"/>
  <c r="F57" s="1"/>
  <c r="G618" i="25"/>
  <c r="H618" s="1"/>
  <c r="J618"/>
  <c r="K618" s="1"/>
  <c r="L618"/>
  <c r="M618"/>
  <c r="G617" l="1"/>
  <c r="H617" s="1"/>
  <c r="J617"/>
  <c r="K617" s="1"/>
  <c r="L617"/>
  <c r="M617"/>
  <c r="G616"/>
  <c r="H616" s="1"/>
  <c r="J616"/>
  <c r="K616" s="1"/>
  <c r="L616"/>
  <c r="M616"/>
  <c r="G615" l="1"/>
  <c r="H615" s="1"/>
  <c r="J615"/>
  <c r="K615" s="1"/>
  <c r="L615"/>
  <c r="M615"/>
  <c r="A56" i="27"/>
  <c r="F56" s="1"/>
  <c r="G614" i="25"/>
  <c r="H614" s="1"/>
  <c r="J614"/>
  <c r="K614" s="1"/>
  <c r="L614"/>
  <c r="M614"/>
  <c r="G613" l="1"/>
  <c r="H613" s="1"/>
  <c r="J613"/>
  <c r="K613" s="1"/>
  <c r="L613"/>
  <c r="M613"/>
  <c r="G612"/>
  <c r="H612" s="1"/>
  <c r="J612"/>
  <c r="K612" s="1"/>
  <c r="L612"/>
  <c r="M612"/>
  <c r="G611"/>
  <c r="H611" s="1"/>
  <c r="J611"/>
  <c r="K611" s="1"/>
  <c r="L611"/>
  <c r="M611"/>
  <c r="G610"/>
  <c r="H610" s="1"/>
  <c r="J610"/>
  <c r="K610" s="1"/>
  <c r="L610"/>
  <c r="M610"/>
  <c r="G609"/>
  <c r="H609" s="1"/>
  <c r="J609"/>
  <c r="K609" s="1"/>
  <c r="L609"/>
  <c r="M609"/>
  <c r="G608"/>
  <c r="H608" s="1"/>
  <c r="J608"/>
  <c r="K608" s="1"/>
  <c r="L608"/>
  <c r="M608"/>
  <c r="G607" l="1"/>
  <c r="H607" s="1"/>
  <c r="J607"/>
  <c r="K607" s="1"/>
  <c r="L607"/>
  <c r="M607"/>
  <c r="G606"/>
  <c r="H606" s="1"/>
  <c r="J606"/>
  <c r="K606" s="1"/>
  <c r="L606"/>
  <c r="M606"/>
  <c r="G605"/>
  <c r="H605" s="1"/>
  <c r="J605"/>
  <c r="K605" s="1"/>
  <c r="L605"/>
  <c r="M605"/>
  <c r="G604"/>
  <c r="H604" s="1"/>
  <c r="J604"/>
  <c r="K604" s="1"/>
  <c r="L604"/>
  <c r="M604"/>
  <c r="A55" i="27" l="1"/>
  <c r="F55" s="1"/>
  <c r="A54"/>
  <c r="F54" s="1"/>
  <c r="A53" l="1"/>
  <c r="F53" s="1"/>
  <c r="G603" i="25" l="1"/>
  <c r="H603" s="1"/>
  <c r="J603"/>
  <c r="K603" s="1"/>
  <c r="L603"/>
  <c r="M603"/>
  <c r="G602" l="1"/>
  <c r="H602" s="1"/>
  <c r="J602"/>
  <c r="K602" s="1"/>
  <c r="L602"/>
  <c r="M602"/>
  <c r="G601" l="1"/>
  <c r="H601" s="1"/>
  <c r="J601"/>
  <c r="K601" s="1"/>
  <c r="L601"/>
  <c r="M601"/>
  <c r="A52" i="27"/>
  <c r="F52" s="1"/>
  <c r="G600" i="25"/>
  <c r="H600" s="1"/>
  <c r="J600"/>
  <c r="K600" s="1"/>
  <c r="L600"/>
  <c r="M600"/>
  <c r="G599"/>
  <c r="H599" s="1"/>
  <c r="J599"/>
  <c r="K599" s="1"/>
  <c r="L599"/>
  <c r="M599"/>
  <c r="G598"/>
  <c r="H598" s="1"/>
  <c r="J598"/>
  <c r="K598" s="1"/>
  <c r="L598"/>
  <c r="M598"/>
  <c r="G597"/>
  <c r="H597" s="1"/>
  <c r="J597"/>
  <c r="K597" s="1"/>
  <c r="L597"/>
  <c r="M597"/>
  <c r="G596" l="1"/>
  <c r="H596" s="1"/>
  <c r="J596"/>
  <c r="K596" s="1"/>
  <c r="L596"/>
  <c r="M596"/>
  <c r="G595"/>
  <c r="H595" s="1"/>
  <c r="J595"/>
  <c r="K595" s="1"/>
  <c r="L595"/>
  <c r="M595"/>
  <c r="A51" i="27"/>
  <c r="F51" s="1"/>
  <c r="G594" i="25"/>
  <c r="H594" s="1"/>
  <c r="J594"/>
  <c r="K594" s="1"/>
  <c r="L594"/>
  <c r="M594"/>
  <c r="G593"/>
  <c r="H593" s="1"/>
  <c r="J593"/>
  <c r="K593" s="1"/>
  <c r="L593"/>
  <c r="M593"/>
  <c r="G592"/>
  <c r="H592" s="1"/>
  <c r="J592"/>
  <c r="K592" s="1"/>
  <c r="L592"/>
  <c r="M592"/>
  <c r="G591"/>
  <c r="H591" s="1"/>
  <c r="J591"/>
  <c r="K591" s="1"/>
  <c r="L591"/>
  <c r="M591"/>
  <c r="G590"/>
  <c r="H590" s="1"/>
  <c r="J590"/>
  <c r="K590" s="1"/>
  <c r="L590"/>
  <c r="M590"/>
  <c r="A50" i="27"/>
  <c r="F50" s="1"/>
  <c r="A49"/>
  <c r="F49" s="1"/>
  <c r="G589" i="25"/>
  <c r="H589" s="1"/>
  <c r="J589"/>
  <c r="K589" s="1"/>
  <c r="L589"/>
  <c r="M589"/>
  <c r="G588" l="1"/>
  <c r="H588" s="1"/>
  <c r="J588"/>
  <c r="K588" s="1"/>
  <c r="L588"/>
  <c r="M588"/>
  <c r="G587"/>
  <c r="H587" s="1"/>
  <c r="J587"/>
  <c r="K587" s="1"/>
  <c r="L587"/>
  <c r="M587"/>
  <c r="G586"/>
  <c r="H586" s="1"/>
  <c r="J586"/>
  <c r="K586" s="1"/>
  <c r="L586"/>
  <c r="M586"/>
  <c r="G585"/>
  <c r="H585" s="1"/>
  <c r="J585"/>
  <c r="K585" s="1"/>
  <c r="L585"/>
  <c r="M585"/>
  <c r="A48" i="27"/>
  <c r="F48" s="1"/>
  <c r="G584" i="25"/>
  <c r="H584" s="1"/>
  <c r="J584"/>
  <c r="K584" s="1"/>
  <c r="L584"/>
  <c r="M584"/>
  <c r="A47" i="27"/>
  <c r="F47" s="1"/>
  <c r="G583" i="25"/>
  <c r="H583" s="1"/>
  <c r="J583"/>
  <c r="K583" s="1"/>
  <c r="L583"/>
  <c r="M583"/>
  <c r="G582"/>
  <c r="H582" s="1"/>
  <c r="J582"/>
  <c r="K582" s="1"/>
  <c r="L582"/>
  <c r="M582"/>
  <c r="G581"/>
  <c r="H581" s="1"/>
  <c r="J581"/>
  <c r="K581" s="1"/>
  <c r="L581"/>
  <c r="M581"/>
  <c r="G580"/>
  <c r="H580" s="1"/>
  <c r="J580"/>
  <c r="K580" s="1"/>
  <c r="L580"/>
  <c r="M580"/>
  <c r="G579" l="1"/>
  <c r="H579" s="1"/>
  <c r="J579"/>
  <c r="K579" s="1"/>
  <c r="L579"/>
  <c r="M579"/>
  <c r="G578"/>
  <c r="H578" s="1"/>
  <c r="J578"/>
  <c r="K578" s="1"/>
  <c r="L578"/>
  <c r="M578"/>
  <c r="G577"/>
  <c r="H577" s="1"/>
  <c r="J577"/>
  <c r="K577" s="1"/>
  <c r="L577"/>
  <c r="M577"/>
  <c r="G576"/>
  <c r="H576" s="1"/>
  <c r="J576"/>
  <c r="K576" s="1"/>
  <c r="L576"/>
  <c r="M576"/>
  <c r="G575"/>
  <c r="H575" s="1"/>
  <c r="J575"/>
  <c r="K575" s="1"/>
  <c r="L575"/>
  <c r="M575"/>
  <c r="G574"/>
  <c r="H574" s="1"/>
  <c r="J574"/>
  <c r="K574" s="1"/>
  <c r="L574"/>
  <c r="M574"/>
  <c r="G573"/>
  <c r="H573" s="1"/>
  <c r="J573"/>
  <c r="K573" s="1"/>
  <c r="L573"/>
  <c r="M573"/>
  <c r="G572"/>
  <c r="H572" s="1"/>
  <c r="J572"/>
  <c r="K572" s="1"/>
  <c r="L572"/>
  <c r="M572"/>
  <c r="G571" l="1"/>
  <c r="H571" s="1"/>
  <c r="J571"/>
  <c r="K571" s="1"/>
  <c r="L571"/>
  <c r="M571"/>
  <c r="G570"/>
  <c r="H570" s="1"/>
  <c r="J570"/>
  <c r="K570" s="1"/>
  <c r="L570"/>
  <c r="M570"/>
  <c r="G569"/>
  <c r="H569" s="1"/>
  <c r="J569"/>
  <c r="K569" s="1"/>
  <c r="L569"/>
  <c r="M569"/>
  <c r="G568"/>
  <c r="H568" s="1"/>
  <c r="J568"/>
  <c r="K568" s="1"/>
  <c r="L568"/>
  <c r="M568"/>
  <c r="G567"/>
  <c r="H567" s="1"/>
  <c r="J567"/>
  <c r="K567" s="1"/>
  <c r="L567"/>
  <c r="M567"/>
  <c r="A46" i="27"/>
  <c r="F46" s="1"/>
  <c r="G566" i="25"/>
  <c r="H566" s="1"/>
  <c r="J566"/>
  <c r="K566" s="1"/>
  <c r="L566"/>
  <c r="M566"/>
  <c r="G565"/>
  <c r="H565" s="1"/>
  <c r="J565"/>
  <c r="K565" s="1"/>
  <c r="L565"/>
  <c r="M565"/>
  <c r="G564"/>
  <c r="H564" s="1"/>
  <c r="J564"/>
  <c r="K564" s="1"/>
  <c r="L564"/>
  <c r="M564"/>
  <c r="A45" i="27"/>
  <c r="F45" s="1"/>
  <c r="G563" i="25"/>
  <c r="H563" s="1"/>
  <c r="J563"/>
  <c r="K563" s="1"/>
  <c r="L563"/>
  <c r="M563"/>
  <c r="G562"/>
  <c r="H562" s="1"/>
  <c r="J562"/>
  <c r="K562" s="1"/>
  <c r="L562"/>
  <c r="M562"/>
  <c r="G561"/>
  <c r="H561" s="1"/>
  <c r="J561"/>
  <c r="K561" s="1"/>
  <c r="L561"/>
  <c r="M561"/>
  <c r="G560"/>
  <c r="H560" s="1"/>
  <c r="J560"/>
  <c r="K560" s="1"/>
  <c r="L560"/>
  <c r="M560"/>
  <c r="G559" l="1"/>
  <c r="H559" s="1"/>
  <c r="J559"/>
  <c r="K559" s="1"/>
  <c r="L559"/>
  <c r="M559"/>
  <c r="G558"/>
  <c r="H558" s="1"/>
  <c r="J558"/>
  <c r="K558" s="1"/>
  <c r="L558"/>
  <c r="M558"/>
  <c r="A44" i="27"/>
  <c r="F44" s="1"/>
  <c r="G557" i="25" l="1"/>
  <c r="H557" s="1"/>
  <c r="J557"/>
  <c r="K557" s="1"/>
  <c r="L557"/>
  <c r="M557"/>
  <c r="G556" l="1"/>
  <c r="H556" s="1"/>
  <c r="J556"/>
  <c r="K556" s="1"/>
  <c r="L556"/>
  <c r="M556"/>
  <c r="S6" i="28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S34"/>
  <c r="S35"/>
  <c r="S36"/>
  <c r="S37"/>
  <c r="S38"/>
  <c r="S39"/>
  <c r="S40"/>
  <c r="S41"/>
  <c r="S42"/>
  <c r="S43"/>
  <c r="S44"/>
  <c r="S45"/>
  <c r="S46"/>
  <c r="S47"/>
  <c r="S48"/>
  <c r="S49"/>
  <c r="S50"/>
  <c r="S51"/>
  <c r="S52"/>
  <c r="S53"/>
  <c r="S54"/>
  <c r="S55"/>
  <c r="S56"/>
  <c r="S57"/>
  <c r="S58"/>
  <c r="S59"/>
  <c r="S60"/>
  <c r="S61"/>
  <c r="S62"/>
  <c r="S63"/>
  <c r="S64"/>
  <c r="S65"/>
  <c r="S66"/>
  <c r="S67"/>
  <c r="S68"/>
  <c r="S69"/>
  <c r="S70"/>
  <c r="S71"/>
  <c r="S72"/>
  <c r="S73"/>
  <c r="S74"/>
  <c r="S75"/>
  <c r="S76"/>
  <c r="S77"/>
  <c r="S78"/>
  <c r="S79"/>
  <c r="S80"/>
  <c r="S81"/>
  <c r="S82"/>
  <c r="S83"/>
  <c r="S84"/>
  <c r="S85"/>
  <c r="S86"/>
  <c r="S87"/>
  <c r="S88"/>
  <c r="S89"/>
  <c r="S90"/>
  <c r="S91"/>
  <c r="S92"/>
  <c r="S93"/>
  <c r="S94"/>
  <c r="S95"/>
  <c r="S96"/>
  <c r="S97"/>
  <c r="S98"/>
  <c r="S99"/>
  <c r="S100"/>
  <c r="S101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A6"/>
  <c r="A7"/>
  <c r="A8"/>
  <c r="A9"/>
  <c r="A10"/>
  <c r="B10" s="1"/>
  <c r="C10" s="1"/>
  <c r="A11"/>
  <c r="A12"/>
  <c r="B12" s="1"/>
  <c r="A13"/>
  <c r="D13" s="1"/>
  <c r="A14"/>
  <c r="B14" s="1"/>
  <c r="A15"/>
  <c r="B15" s="1"/>
  <c r="A16"/>
  <c r="B16" s="1"/>
  <c r="A17"/>
  <c r="B17" s="1"/>
  <c r="A18"/>
  <c r="B18" s="1"/>
  <c r="A19"/>
  <c r="B19" s="1"/>
  <c r="C19" s="1"/>
  <c r="A20"/>
  <c r="B20" s="1"/>
  <c r="D20" s="1"/>
  <c r="A21"/>
  <c r="B21" s="1"/>
  <c r="C21" s="1"/>
  <c r="A22"/>
  <c r="B22" s="1"/>
  <c r="C22" s="1"/>
  <c r="A23"/>
  <c r="B23" s="1"/>
  <c r="C23" s="1"/>
  <c r="A24"/>
  <c r="B24" s="1"/>
  <c r="C24" s="1"/>
  <c r="A25"/>
  <c r="B25" s="1"/>
  <c r="C25" s="1"/>
  <c r="A26"/>
  <c r="B26" s="1"/>
  <c r="C26" s="1"/>
  <c r="A27"/>
  <c r="B27" s="1"/>
  <c r="C27" s="1"/>
  <c r="A28"/>
  <c r="B28" s="1"/>
  <c r="C28" s="1"/>
  <c r="A29"/>
  <c r="B29" s="1"/>
  <c r="C29" s="1"/>
  <c r="A30"/>
  <c r="B30" s="1"/>
  <c r="C30" s="1"/>
  <c r="A31"/>
  <c r="B31" s="1"/>
  <c r="C31" s="1"/>
  <c r="A32"/>
  <c r="B32" s="1"/>
  <c r="C32" s="1"/>
  <c r="A33"/>
  <c r="B33" s="1"/>
  <c r="C33" s="1"/>
  <c r="A34"/>
  <c r="B34" s="1"/>
  <c r="C34" s="1"/>
  <c r="A35"/>
  <c r="B35" s="1"/>
  <c r="C35" s="1"/>
  <c r="A36"/>
  <c r="B36" s="1"/>
  <c r="C36" s="1"/>
  <c r="A37"/>
  <c r="B37" s="1"/>
  <c r="C37" s="1"/>
  <c r="A38"/>
  <c r="B38" s="1"/>
  <c r="C38" s="1"/>
  <c r="A39"/>
  <c r="B39" s="1"/>
  <c r="C39" s="1"/>
  <c r="A40"/>
  <c r="B40" s="1"/>
  <c r="C40" s="1"/>
  <c r="A41"/>
  <c r="B41" s="1"/>
  <c r="C41" s="1"/>
  <c r="A42"/>
  <c r="B42" s="1"/>
  <c r="C42" s="1"/>
  <c r="A43"/>
  <c r="B43" s="1"/>
  <c r="C43" s="1"/>
  <c r="A44"/>
  <c r="B44" s="1"/>
  <c r="C44" s="1"/>
  <c r="A45"/>
  <c r="B45" s="1"/>
  <c r="C45" s="1"/>
  <c r="A46"/>
  <c r="B46" s="1"/>
  <c r="C46" s="1"/>
  <c r="A47"/>
  <c r="B47" s="1"/>
  <c r="C47" s="1"/>
  <c r="A48"/>
  <c r="B48" s="1"/>
  <c r="C48" s="1"/>
  <c r="A49"/>
  <c r="B49" s="1"/>
  <c r="C49" s="1"/>
  <c r="A50"/>
  <c r="B50" s="1"/>
  <c r="C50" s="1"/>
  <c r="A51"/>
  <c r="B51" s="1"/>
  <c r="C51" s="1"/>
  <c r="A52"/>
  <c r="B52" s="1"/>
  <c r="C52" s="1"/>
  <c r="A53"/>
  <c r="B53" s="1"/>
  <c r="C53" s="1"/>
  <c r="A54"/>
  <c r="B54" s="1"/>
  <c r="C54" s="1"/>
  <c r="A55"/>
  <c r="B55" s="1"/>
  <c r="C55" s="1"/>
  <c r="A56"/>
  <c r="B56" s="1"/>
  <c r="C56" s="1"/>
  <c r="A57"/>
  <c r="B57" s="1"/>
  <c r="C57" s="1"/>
  <c r="A58"/>
  <c r="B58" s="1"/>
  <c r="C58" s="1"/>
  <c r="A59"/>
  <c r="B59" s="1"/>
  <c r="C59" s="1"/>
  <c r="A60"/>
  <c r="B60" s="1"/>
  <c r="C60" s="1"/>
  <c r="A61"/>
  <c r="B61" s="1"/>
  <c r="C61" s="1"/>
  <c r="A62"/>
  <c r="B62" s="1"/>
  <c r="C62" s="1"/>
  <c r="A63"/>
  <c r="B63" s="1"/>
  <c r="C63" s="1"/>
  <c r="A64"/>
  <c r="B64" s="1"/>
  <c r="C64" s="1"/>
  <c r="A65"/>
  <c r="B65" s="1"/>
  <c r="C65" s="1"/>
  <c r="A66"/>
  <c r="B66" s="1"/>
  <c r="C66" s="1"/>
  <c r="A67"/>
  <c r="B67" s="1"/>
  <c r="C67" s="1"/>
  <c r="A68"/>
  <c r="B68" s="1"/>
  <c r="C68" s="1"/>
  <c r="A69"/>
  <c r="B69" s="1"/>
  <c r="C69" s="1"/>
  <c r="A70"/>
  <c r="B70" s="1"/>
  <c r="C70" s="1"/>
  <c r="A71"/>
  <c r="B71" s="1"/>
  <c r="C71" s="1"/>
  <c r="A72"/>
  <c r="B72" s="1"/>
  <c r="C72" s="1"/>
  <c r="A73"/>
  <c r="B73" s="1"/>
  <c r="C73" s="1"/>
  <c r="A74"/>
  <c r="B74" s="1"/>
  <c r="C74" s="1"/>
  <c r="A75"/>
  <c r="B75" s="1"/>
  <c r="C75" s="1"/>
  <c r="A76"/>
  <c r="B76" s="1"/>
  <c r="C76" s="1"/>
  <c r="A77"/>
  <c r="B77" s="1"/>
  <c r="C77" s="1"/>
  <c r="A78"/>
  <c r="B78" s="1"/>
  <c r="C78" s="1"/>
  <c r="A79"/>
  <c r="B79" s="1"/>
  <c r="C79" s="1"/>
  <c r="A80"/>
  <c r="B80" s="1"/>
  <c r="C80" s="1"/>
  <c r="A81"/>
  <c r="B81" s="1"/>
  <c r="C81" s="1"/>
  <c r="A82"/>
  <c r="B82" s="1"/>
  <c r="C82" s="1"/>
  <c r="A83"/>
  <c r="B83" s="1"/>
  <c r="C83" s="1"/>
  <c r="A84"/>
  <c r="B84" s="1"/>
  <c r="C84" s="1"/>
  <c r="A85"/>
  <c r="B85" s="1"/>
  <c r="C85" s="1"/>
  <c r="A86"/>
  <c r="B86" s="1"/>
  <c r="C86" s="1"/>
  <c r="A87"/>
  <c r="B87" s="1"/>
  <c r="C87" s="1"/>
  <c r="A88"/>
  <c r="B88" s="1"/>
  <c r="C88" s="1"/>
  <c r="A89"/>
  <c r="B89" s="1"/>
  <c r="C89" s="1"/>
  <c r="A90"/>
  <c r="B90" s="1"/>
  <c r="C90" s="1"/>
  <c r="A91"/>
  <c r="B91" s="1"/>
  <c r="C91" s="1"/>
  <c r="A92"/>
  <c r="B92" s="1"/>
  <c r="C92" s="1"/>
  <c r="A93"/>
  <c r="B93" s="1"/>
  <c r="C93" s="1"/>
  <c r="A94"/>
  <c r="B94" s="1"/>
  <c r="C94" s="1"/>
  <c r="A95"/>
  <c r="B95" s="1"/>
  <c r="C95" s="1"/>
  <c r="A96"/>
  <c r="B96" s="1"/>
  <c r="C96" s="1"/>
  <c r="A97"/>
  <c r="B97" s="1"/>
  <c r="C97" s="1"/>
  <c r="A98"/>
  <c r="B98" s="1"/>
  <c r="C98" s="1"/>
  <c r="A99"/>
  <c r="B99" s="1"/>
  <c r="C99" s="1"/>
  <c r="A100"/>
  <c r="B100" s="1"/>
  <c r="C100" s="1"/>
  <c r="A101"/>
  <c r="B101" s="1"/>
  <c r="C101" s="1"/>
  <c r="G555" i="25"/>
  <c r="H555" s="1"/>
  <c r="J555"/>
  <c r="K555" s="1"/>
  <c r="L555"/>
  <c r="M555"/>
  <c r="A43" i="27"/>
  <c r="F43" s="1"/>
  <c r="C13" i="28" l="1"/>
  <c r="C20"/>
  <c r="C14"/>
  <c r="D14"/>
  <c r="C12"/>
  <c r="D12"/>
  <c r="C18"/>
  <c r="D18"/>
  <c r="C17"/>
  <c r="D17"/>
  <c r="C16"/>
  <c r="D16"/>
  <c r="C15"/>
  <c r="D15"/>
  <c r="G554" i="25"/>
  <c r="H554" s="1"/>
  <c r="J554"/>
  <c r="K554" s="1"/>
  <c r="L554"/>
  <c r="M554"/>
  <c r="G553"/>
  <c r="H553" s="1"/>
  <c r="J553"/>
  <c r="K553" s="1"/>
  <c r="L553"/>
  <c r="M553"/>
  <c r="A42" i="27"/>
  <c r="F42" s="1"/>
  <c r="G552" i="25"/>
  <c r="H552" s="1"/>
  <c r="J552"/>
  <c r="K552" s="1"/>
  <c r="L552"/>
  <c r="M552"/>
  <c r="G551" l="1"/>
  <c r="H551" s="1"/>
  <c r="J551"/>
  <c r="K551" s="1"/>
  <c r="L551"/>
  <c r="M551"/>
  <c r="G550"/>
  <c r="H550" s="1"/>
  <c r="J550"/>
  <c r="K550" s="1"/>
  <c r="L550"/>
  <c r="M550"/>
  <c r="A41" i="27"/>
  <c r="F41" s="1"/>
  <c r="G549" i="25"/>
  <c r="H549" s="1"/>
  <c r="J549"/>
  <c r="K549" s="1"/>
  <c r="L549"/>
  <c r="M549"/>
  <c r="G548"/>
  <c r="H548" s="1"/>
  <c r="J548"/>
  <c r="K548" s="1"/>
  <c r="L548"/>
  <c r="M548"/>
  <c r="G547" l="1"/>
  <c r="H547" s="1"/>
  <c r="J547"/>
  <c r="K547" s="1"/>
  <c r="L547"/>
  <c r="M547"/>
  <c r="G546" l="1"/>
  <c r="H546" s="1"/>
  <c r="J546"/>
  <c r="K546" s="1"/>
  <c r="L546"/>
  <c r="M546"/>
  <c r="G545"/>
  <c r="H545" s="1"/>
  <c r="J545"/>
  <c r="K545" s="1"/>
  <c r="L545"/>
  <c r="M545"/>
  <c r="A40" i="27"/>
  <c r="F40" s="1"/>
  <c r="G544" i="25"/>
  <c r="H544" s="1"/>
  <c r="J544"/>
  <c r="K544" s="1"/>
  <c r="L544"/>
  <c r="M544"/>
  <c r="G543" l="1"/>
  <c r="H543" s="1"/>
  <c r="B7" i="28" s="1"/>
  <c r="C7" s="1"/>
  <c r="J543" i="25"/>
  <c r="K543" s="1"/>
  <c r="L543"/>
  <c r="M543"/>
  <c r="G542"/>
  <c r="H542" s="1"/>
  <c r="J542"/>
  <c r="K542" s="1"/>
  <c r="L542"/>
  <c r="M542"/>
  <c r="G541"/>
  <c r="H541" s="1"/>
  <c r="J541"/>
  <c r="K541" s="1"/>
  <c r="L541"/>
  <c r="M541"/>
  <c r="G540"/>
  <c r="H540" s="1"/>
  <c r="J540"/>
  <c r="K540" s="1"/>
  <c r="L540"/>
  <c r="M540"/>
  <c r="A39" i="27"/>
  <c r="F39" s="1"/>
  <c r="G539" i="25"/>
  <c r="H539" s="1"/>
  <c r="J539"/>
  <c r="K539" s="1"/>
  <c r="L539"/>
  <c r="M539"/>
  <c r="G538"/>
  <c r="H538" s="1"/>
  <c r="J538"/>
  <c r="K538" s="1"/>
  <c r="L538"/>
  <c r="M538"/>
  <c r="G537"/>
  <c r="H537" s="1"/>
  <c r="J537"/>
  <c r="K537" s="1"/>
  <c r="L537"/>
  <c r="M537"/>
  <c r="A38" i="27"/>
  <c r="F38" s="1"/>
  <c r="G536" i="25" l="1"/>
  <c r="H536" s="1"/>
  <c r="J536"/>
  <c r="K536" s="1"/>
  <c r="L536"/>
  <c r="M536"/>
  <c r="G535"/>
  <c r="H535" s="1"/>
  <c r="B6" i="28" s="1"/>
  <c r="C6" s="1"/>
  <c r="J535" i="25"/>
  <c r="K535" s="1"/>
  <c r="L535"/>
  <c r="M535"/>
  <c r="G534"/>
  <c r="H534" s="1"/>
  <c r="B11" i="28" s="1"/>
  <c r="C11" s="1"/>
  <c r="J534" i="25"/>
  <c r="K534" s="1"/>
  <c r="L534"/>
  <c r="M534"/>
  <c r="G533" l="1"/>
  <c r="H533" s="1"/>
  <c r="J533"/>
  <c r="K533" s="1"/>
  <c r="L533"/>
  <c r="M533"/>
  <c r="A37" i="27"/>
  <c r="F37" s="1"/>
  <c r="G532" i="25"/>
  <c r="H532" s="1"/>
  <c r="J532"/>
  <c r="K532" s="1"/>
  <c r="L532"/>
  <c r="M532"/>
  <c r="G531"/>
  <c r="H531" s="1"/>
  <c r="J531"/>
  <c r="K531" s="1"/>
  <c r="L531"/>
  <c r="M531"/>
  <c r="G530"/>
  <c r="H530" s="1"/>
  <c r="J530"/>
  <c r="K530" s="1"/>
  <c r="L530"/>
  <c r="M530"/>
  <c r="A36" i="27"/>
  <c r="F36" s="1"/>
  <c r="G529" i="25" l="1"/>
  <c r="H529" s="1"/>
  <c r="J529"/>
  <c r="K529" s="1"/>
  <c r="L529"/>
  <c r="M529"/>
  <c r="G528"/>
  <c r="H528" s="1"/>
  <c r="J528"/>
  <c r="K528" s="1"/>
  <c r="L528"/>
  <c r="M528"/>
  <c r="G527"/>
  <c r="H527" s="1"/>
  <c r="J527"/>
  <c r="K527" s="1"/>
  <c r="L527"/>
  <c r="M527"/>
  <c r="G526"/>
  <c r="H526" s="1"/>
  <c r="J526"/>
  <c r="K526" s="1"/>
  <c r="L526"/>
  <c r="M526"/>
  <c r="G525"/>
  <c r="H525" s="1"/>
  <c r="B9" i="28" s="1"/>
  <c r="C9" s="1"/>
  <c r="J525" i="25"/>
  <c r="K525" s="1"/>
  <c r="L525"/>
  <c r="M525"/>
  <c r="G524"/>
  <c r="H524" s="1"/>
  <c r="B8" i="28" s="1"/>
  <c r="C8" s="1"/>
  <c r="J524" i="25"/>
  <c r="K524" s="1"/>
  <c r="L524"/>
  <c r="M524"/>
  <c r="G523"/>
  <c r="H523" s="1"/>
  <c r="J523"/>
  <c r="K523" s="1"/>
  <c r="L523"/>
  <c r="M523"/>
  <c r="G522"/>
  <c r="H522" s="1"/>
  <c r="J522"/>
  <c r="K522" s="1"/>
  <c r="L522"/>
  <c r="M522"/>
  <c r="A35" i="27"/>
  <c r="F35" s="1"/>
  <c r="A34"/>
  <c r="F34" s="1"/>
  <c r="A33"/>
  <c r="F33" s="1"/>
  <c r="G521" i="25" l="1"/>
  <c r="H521" s="1"/>
  <c r="J521"/>
  <c r="K521" s="1"/>
  <c r="L521"/>
  <c r="M521"/>
  <c r="G520"/>
  <c r="H520" s="1"/>
  <c r="J520"/>
  <c r="K520" s="1"/>
  <c r="L520"/>
  <c r="M520"/>
  <c r="G519"/>
  <c r="H519" s="1"/>
  <c r="J519"/>
  <c r="K519" s="1"/>
  <c r="L519"/>
  <c r="M519"/>
  <c r="G518"/>
  <c r="H518" s="1"/>
  <c r="J518"/>
  <c r="K518" s="1"/>
  <c r="L518"/>
  <c r="M518"/>
  <c r="G517"/>
  <c r="H517" s="1"/>
  <c r="J517"/>
  <c r="K517" s="1"/>
  <c r="L517"/>
  <c r="M517"/>
  <c r="G516"/>
  <c r="H516" s="1"/>
  <c r="J516"/>
  <c r="K516" s="1"/>
  <c r="L516"/>
  <c r="M516"/>
  <c r="G515"/>
  <c r="H515" s="1"/>
  <c r="J515"/>
  <c r="K515" s="1"/>
  <c r="L515"/>
  <c r="M515"/>
  <c r="G514"/>
  <c r="H514" s="1"/>
  <c r="J514"/>
  <c r="K514" s="1"/>
  <c r="L514"/>
  <c r="M514"/>
  <c r="G513"/>
  <c r="H513" s="1"/>
  <c r="J513"/>
  <c r="K513" s="1"/>
  <c r="L513"/>
  <c r="M513"/>
  <c r="A32" i="27"/>
  <c r="F32" s="1"/>
  <c r="A31"/>
  <c r="F31" s="1"/>
  <c r="J2" i="25" l="1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6"/>
  <c r="J107"/>
  <c r="J108"/>
  <c r="J110"/>
  <c r="J111"/>
  <c r="J112"/>
  <c r="J113"/>
  <c r="J114"/>
  <c r="J116"/>
  <c r="J117"/>
  <c r="J119"/>
  <c r="J120"/>
  <c r="J121"/>
  <c r="J123"/>
  <c r="J124"/>
  <c r="J126"/>
  <c r="J127"/>
  <c r="J128"/>
  <c r="J129"/>
  <c r="J130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307"/>
  <c r="J308"/>
  <c r="J309"/>
  <c r="J310"/>
  <c r="J311"/>
  <c r="J312"/>
  <c r="J313"/>
  <c r="J314"/>
  <c r="J315"/>
  <c r="J316"/>
  <c r="J317"/>
  <c r="J318"/>
  <c r="J319"/>
  <c r="J320"/>
  <c r="J321"/>
  <c r="J322"/>
  <c r="J323"/>
  <c r="J324"/>
  <c r="J325"/>
  <c r="J326"/>
  <c r="J327"/>
  <c r="J328"/>
  <c r="J329"/>
  <c r="J330"/>
  <c r="J331"/>
  <c r="J332"/>
  <c r="J333"/>
  <c r="J334"/>
  <c r="J335"/>
  <c r="J336"/>
  <c r="J337"/>
  <c r="J338"/>
  <c r="J339"/>
  <c r="J340"/>
  <c r="J341"/>
  <c r="J342"/>
  <c r="J343"/>
  <c r="J344"/>
  <c r="J345"/>
  <c r="J346"/>
  <c r="J347"/>
  <c r="J348"/>
  <c r="J349"/>
  <c r="J350"/>
  <c r="J351"/>
  <c r="J352"/>
  <c r="J353"/>
  <c r="J354"/>
  <c r="J355"/>
  <c r="J356"/>
  <c r="J357"/>
  <c r="J358"/>
  <c r="J359"/>
  <c r="J360"/>
  <c r="J361"/>
  <c r="J362"/>
  <c r="J363"/>
  <c r="J364"/>
  <c r="J365"/>
  <c r="J366"/>
  <c r="J367"/>
  <c r="J368"/>
  <c r="J369"/>
  <c r="J370"/>
  <c r="J371"/>
  <c r="J372"/>
  <c r="J373"/>
  <c r="J374"/>
  <c r="J375"/>
  <c r="J376"/>
  <c r="J377"/>
  <c r="J378"/>
  <c r="J379"/>
  <c r="J380"/>
  <c r="J381"/>
  <c r="J382"/>
  <c r="J383"/>
  <c r="J384"/>
  <c r="J385"/>
  <c r="J386"/>
  <c r="J387"/>
  <c r="J388"/>
  <c r="J389"/>
  <c r="J390"/>
  <c r="J391"/>
  <c r="J392"/>
  <c r="J393"/>
  <c r="J394"/>
  <c r="J395"/>
  <c r="J396"/>
  <c r="J397"/>
  <c r="J398"/>
  <c r="J399"/>
  <c r="J400"/>
  <c r="J401"/>
  <c r="J402"/>
  <c r="J403"/>
  <c r="J404"/>
  <c r="J405"/>
  <c r="J406"/>
  <c r="J407"/>
  <c r="J408"/>
  <c r="J409"/>
  <c r="J410"/>
  <c r="J411"/>
  <c r="J412"/>
  <c r="J413"/>
  <c r="J414"/>
  <c r="J415"/>
  <c r="J416"/>
  <c r="J417"/>
  <c r="J418"/>
  <c r="J419"/>
  <c r="J420"/>
  <c r="J421"/>
  <c r="J422"/>
  <c r="J423"/>
  <c r="J424"/>
  <c r="J425"/>
  <c r="J426"/>
  <c r="J427"/>
  <c r="J428"/>
  <c r="J429"/>
  <c r="J430"/>
  <c r="J431"/>
  <c r="J432"/>
  <c r="J433"/>
  <c r="J434"/>
  <c r="J435"/>
  <c r="J436"/>
  <c r="J437"/>
  <c r="J438"/>
  <c r="J439"/>
  <c r="J440"/>
  <c r="J441"/>
  <c r="J442"/>
  <c r="J443"/>
  <c r="J444"/>
  <c r="J445"/>
  <c r="J446"/>
  <c r="J447"/>
  <c r="J448"/>
  <c r="J449"/>
  <c r="J450"/>
  <c r="J451"/>
  <c r="J452"/>
  <c r="J453"/>
  <c r="J454"/>
  <c r="J455"/>
  <c r="J456"/>
  <c r="J457"/>
  <c r="J458"/>
  <c r="J459"/>
  <c r="J460"/>
  <c r="J461"/>
  <c r="J462"/>
  <c r="J463"/>
  <c r="J464"/>
  <c r="J465"/>
  <c r="J466"/>
  <c r="J467"/>
  <c r="J468"/>
  <c r="J469"/>
  <c r="J470"/>
  <c r="J471"/>
  <c r="J472"/>
  <c r="J473"/>
  <c r="J474"/>
  <c r="J475"/>
  <c r="J476"/>
  <c r="J477"/>
  <c r="J478"/>
  <c r="J479"/>
  <c r="J480"/>
  <c r="J481"/>
  <c r="J482"/>
  <c r="J483"/>
  <c r="J484"/>
  <c r="J485"/>
  <c r="J486"/>
  <c r="J487"/>
  <c r="J488"/>
  <c r="J489"/>
  <c r="J490"/>
  <c r="J491"/>
  <c r="J492"/>
  <c r="J493"/>
  <c r="J494"/>
  <c r="J495"/>
  <c r="J496"/>
  <c r="J497"/>
  <c r="J498"/>
  <c r="J499"/>
  <c r="J500"/>
  <c r="J501"/>
  <c r="J502"/>
  <c r="J503"/>
  <c r="J504"/>
  <c r="J505"/>
  <c r="J506"/>
  <c r="J507"/>
  <c r="J508"/>
  <c r="J509"/>
  <c r="J510"/>
  <c r="J511"/>
  <c r="K511" s="1"/>
  <c r="J512"/>
  <c r="K512" s="1"/>
  <c r="G512"/>
  <c r="H512" s="1"/>
  <c r="L512"/>
  <c r="M512"/>
  <c r="G511"/>
  <c r="H511" s="1"/>
  <c r="L511"/>
  <c r="M511"/>
  <c r="A30" i="27"/>
  <c r="F30" s="1"/>
  <c r="G510" i="25" l="1"/>
  <c r="H510" s="1"/>
  <c r="K510"/>
  <c r="L510"/>
  <c r="M510"/>
  <c r="G509"/>
  <c r="H509" s="1"/>
  <c r="K509"/>
  <c r="L509"/>
  <c r="M509"/>
  <c r="G508"/>
  <c r="H508" s="1"/>
  <c r="K508"/>
  <c r="L508"/>
  <c r="M508"/>
  <c r="G507"/>
  <c r="H507" s="1"/>
  <c r="K507"/>
  <c r="L507"/>
  <c r="M507"/>
  <c r="G506"/>
  <c r="H506" s="1"/>
  <c r="K506"/>
  <c r="L506"/>
  <c r="M506"/>
  <c r="A29" i="27"/>
  <c r="F29" s="1"/>
  <c r="G505" i="25" l="1"/>
  <c r="H505" s="1"/>
  <c r="K505"/>
  <c r="L505"/>
  <c r="M505"/>
  <c r="G504"/>
  <c r="H504" s="1"/>
  <c r="K504"/>
  <c r="L504"/>
  <c r="M504"/>
  <c r="G503"/>
  <c r="H503" s="1"/>
  <c r="K503"/>
  <c r="L503"/>
  <c r="M503"/>
  <c r="G502"/>
  <c r="H502" s="1"/>
  <c r="K502"/>
  <c r="L502"/>
  <c r="M502"/>
  <c r="G501"/>
  <c r="H501" s="1"/>
  <c r="K501"/>
  <c r="L501"/>
  <c r="M501"/>
  <c r="G500"/>
  <c r="H500" s="1"/>
  <c r="K500"/>
  <c r="L500"/>
  <c r="M500"/>
  <c r="G499"/>
  <c r="H499" s="1"/>
  <c r="K499"/>
  <c r="L499"/>
  <c r="M499"/>
  <c r="A28" i="27"/>
  <c r="F28" s="1"/>
  <c r="G498" i="25"/>
  <c r="H498" s="1"/>
  <c r="K498"/>
  <c r="L498"/>
  <c r="M498"/>
  <c r="G497"/>
  <c r="H497" s="1"/>
  <c r="K497"/>
  <c r="L497"/>
  <c r="M497"/>
  <c r="G496"/>
  <c r="H496" s="1"/>
  <c r="K496"/>
  <c r="L496"/>
  <c r="M496"/>
  <c r="G495"/>
  <c r="H495" s="1"/>
  <c r="K495"/>
  <c r="L495"/>
  <c r="M495"/>
  <c r="G494"/>
  <c r="H494" s="1"/>
  <c r="K494"/>
  <c r="L494"/>
  <c r="M494"/>
  <c r="A27" i="27"/>
  <c r="F27" s="1"/>
  <c r="G493" i="25"/>
  <c r="H493" s="1"/>
  <c r="K493"/>
  <c r="L493"/>
  <c r="M493"/>
  <c r="G492"/>
  <c r="H492" s="1"/>
  <c r="K492"/>
  <c r="L492"/>
  <c r="M492"/>
  <c r="G491"/>
  <c r="H491" s="1"/>
  <c r="K491"/>
  <c r="L491"/>
  <c r="M491"/>
  <c r="A26" i="27"/>
  <c r="F26" s="1"/>
  <c r="G490" i="25"/>
  <c r="H490" s="1"/>
  <c r="K490"/>
  <c r="L490"/>
  <c r="M490"/>
  <c r="G489"/>
  <c r="H489" s="1"/>
  <c r="K489"/>
  <c r="L489"/>
  <c r="M489"/>
  <c r="G488"/>
  <c r="H488" s="1"/>
  <c r="K488"/>
  <c r="L488"/>
  <c r="M488"/>
  <c r="G487"/>
  <c r="H487" s="1"/>
  <c r="K487"/>
  <c r="L487"/>
  <c r="M487"/>
  <c r="G486"/>
  <c r="H486" s="1"/>
  <c r="K486"/>
  <c r="L486"/>
  <c r="M486"/>
  <c r="G485"/>
  <c r="H485" s="1"/>
  <c r="K485"/>
  <c r="L485"/>
  <c r="M485"/>
  <c r="G484"/>
  <c r="H484" s="1"/>
  <c r="K484"/>
  <c r="L484"/>
  <c r="M484"/>
  <c r="G483"/>
  <c r="H483" s="1"/>
  <c r="K483"/>
  <c r="L483"/>
  <c r="M483"/>
  <c r="G482"/>
  <c r="H482" s="1"/>
  <c r="K482"/>
  <c r="L482"/>
  <c r="M482"/>
  <c r="G481" l="1"/>
  <c r="H481" s="1"/>
  <c r="K481"/>
  <c r="L481"/>
  <c r="M481"/>
  <c r="G480"/>
  <c r="H480" s="1"/>
  <c r="K480"/>
  <c r="L480"/>
  <c r="M480"/>
  <c r="G479"/>
  <c r="H479" s="1"/>
  <c r="K479"/>
  <c r="L479"/>
  <c r="M479"/>
  <c r="G478" l="1"/>
  <c r="H478" s="1"/>
  <c r="K478"/>
  <c r="L478"/>
  <c r="M478"/>
  <c r="G477"/>
  <c r="H477" s="1"/>
  <c r="K477"/>
  <c r="L477"/>
  <c r="M477"/>
  <c r="G476"/>
  <c r="H476" s="1"/>
  <c r="K476"/>
  <c r="L476"/>
  <c r="M476"/>
  <c r="G475"/>
  <c r="H475" s="1"/>
  <c r="K475"/>
  <c r="L475"/>
  <c r="M475"/>
  <c r="G474"/>
  <c r="H474" s="1"/>
  <c r="K474"/>
  <c r="L474"/>
  <c r="M474"/>
  <c r="G473"/>
  <c r="H473" s="1"/>
  <c r="K473"/>
  <c r="L473"/>
  <c r="M473"/>
  <c r="G472"/>
  <c r="H472" s="1"/>
  <c r="K472"/>
  <c r="L472"/>
  <c r="M472"/>
  <c r="G471" l="1"/>
  <c r="H471" s="1"/>
  <c r="K471"/>
  <c r="L471"/>
  <c r="M471"/>
  <c r="A25" i="27"/>
  <c r="F25" s="1"/>
  <c r="G470" i="25"/>
  <c r="H470" s="1"/>
  <c r="K470"/>
  <c r="L470"/>
  <c r="M470"/>
  <c r="G469"/>
  <c r="H469" s="1"/>
  <c r="K469"/>
  <c r="L469"/>
  <c r="M469"/>
  <c r="G468" l="1"/>
  <c r="H468" s="1"/>
  <c r="K468"/>
  <c r="L468"/>
  <c r="M468"/>
  <c r="G467"/>
  <c r="H467" s="1"/>
  <c r="K467"/>
  <c r="L467"/>
  <c r="M467"/>
  <c r="G466"/>
  <c r="H466" s="1"/>
  <c r="K466"/>
  <c r="L466"/>
  <c r="M466"/>
  <c r="G465"/>
  <c r="H465" s="1"/>
  <c r="K465"/>
  <c r="L465"/>
  <c r="M465"/>
  <c r="G464"/>
  <c r="H464" s="1"/>
  <c r="K464"/>
  <c r="L464"/>
  <c r="M464"/>
  <c r="G463"/>
  <c r="H463" s="1"/>
  <c r="K463"/>
  <c r="L463"/>
  <c r="M463"/>
  <c r="G462"/>
  <c r="H462" s="1"/>
  <c r="K462"/>
  <c r="L462"/>
  <c r="M462"/>
  <c r="G461"/>
  <c r="H461" s="1"/>
  <c r="K461"/>
  <c r="L461"/>
  <c r="M461"/>
  <c r="G460" l="1"/>
  <c r="H460" s="1"/>
  <c r="K460"/>
  <c r="L460"/>
  <c r="M460"/>
  <c r="G459"/>
  <c r="H459" s="1"/>
  <c r="K459"/>
  <c r="L459"/>
  <c r="M459"/>
  <c r="G458"/>
  <c r="H458" s="1"/>
  <c r="K458"/>
  <c r="L458"/>
  <c r="M458"/>
  <c r="G457"/>
  <c r="H457" s="1"/>
  <c r="K457"/>
  <c r="L457"/>
  <c r="M457"/>
  <c r="G456"/>
  <c r="H456" s="1"/>
  <c r="K456"/>
  <c r="L456"/>
  <c r="M456"/>
  <c r="A24" i="27"/>
  <c r="F24" s="1"/>
  <c r="G455" i="25"/>
  <c r="H455" s="1"/>
  <c r="K455"/>
  <c r="L455"/>
  <c r="M455"/>
  <c r="G454"/>
  <c r="H454" s="1"/>
  <c r="K454"/>
  <c r="L454"/>
  <c r="M454"/>
  <c r="G453"/>
  <c r="H453" s="1"/>
  <c r="K453"/>
  <c r="L453"/>
  <c r="M453"/>
  <c r="G452"/>
  <c r="H452" s="1"/>
  <c r="K452"/>
  <c r="L452"/>
  <c r="M452"/>
  <c r="G451"/>
  <c r="H451" s="1"/>
  <c r="K451"/>
  <c r="L451"/>
  <c r="M451"/>
  <c r="G450"/>
  <c r="H450" s="1"/>
  <c r="K450"/>
  <c r="L450"/>
  <c r="M450"/>
  <c r="G449"/>
  <c r="H449" s="1"/>
  <c r="K449"/>
  <c r="L449"/>
  <c r="M449"/>
  <c r="G448"/>
  <c r="H448" s="1"/>
  <c r="K448"/>
  <c r="L448"/>
  <c r="M448"/>
  <c r="G447"/>
  <c r="H447" s="1"/>
  <c r="K447"/>
  <c r="L447"/>
  <c r="M447"/>
  <c r="G446"/>
  <c r="H446" s="1"/>
  <c r="K446"/>
  <c r="L446"/>
  <c r="M446"/>
  <c r="G445"/>
  <c r="H445" s="1"/>
  <c r="K445"/>
  <c r="L445"/>
  <c r="M445"/>
  <c r="G444"/>
  <c r="H444" s="1"/>
  <c r="K444"/>
  <c r="L444"/>
  <c r="M444"/>
  <c r="G443" l="1"/>
  <c r="H443" s="1"/>
  <c r="K443"/>
  <c r="L443"/>
  <c r="M443"/>
  <c r="G442"/>
  <c r="H442" s="1"/>
  <c r="K442"/>
  <c r="L442"/>
  <c r="M442"/>
  <c r="G441"/>
  <c r="H441" s="1"/>
  <c r="K441"/>
  <c r="L441"/>
  <c r="M441"/>
  <c r="G440"/>
  <c r="H440" s="1"/>
  <c r="K440"/>
  <c r="L440"/>
  <c r="M440"/>
  <c r="G439"/>
  <c r="H439" s="1"/>
  <c r="K439"/>
  <c r="L439"/>
  <c r="M439"/>
  <c r="G438"/>
  <c r="H438" s="1"/>
  <c r="K438"/>
  <c r="L438"/>
  <c r="M438"/>
  <c r="G437" l="1"/>
  <c r="H437" s="1"/>
  <c r="K437"/>
  <c r="L437"/>
  <c r="M437"/>
  <c r="G436"/>
  <c r="H436" s="1"/>
  <c r="K436"/>
  <c r="L436"/>
  <c r="M436"/>
  <c r="G435"/>
  <c r="H435" s="1"/>
  <c r="K435"/>
  <c r="L435"/>
  <c r="M435"/>
  <c r="G434"/>
  <c r="H434" s="1"/>
  <c r="K434"/>
  <c r="L434"/>
  <c r="M434"/>
  <c r="G433"/>
  <c r="H433" s="1"/>
  <c r="K433"/>
  <c r="L433"/>
  <c r="M433"/>
  <c r="G432"/>
  <c r="H432" s="1"/>
  <c r="K432"/>
  <c r="L432"/>
  <c r="M432"/>
  <c r="G431"/>
  <c r="H431" s="1"/>
  <c r="K431"/>
  <c r="L431"/>
  <c r="M431"/>
  <c r="G430"/>
  <c r="H430" s="1"/>
  <c r="K430"/>
  <c r="L430"/>
  <c r="M430"/>
  <c r="G429"/>
  <c r="H429" s="1"/>
  <c r="K429"/>
  <c r="L429"/>
  <c r="M429"/>
  <c r="A23" i="27"/>
  <c r="F23" s="1"/>
  <c r="G428" i="25" l="1"/>
  <c r="H428" s="1"/>
  <c r="K428"/>
  <c r="L428"/>
  <c r="M428"/>
  <c r="G427"/>
  <c r="H427" s="1"/>
  <c r="K427"/>
  <c r="L427"/>
  <c r="M427"/>
  <c r="A22" i="27"/>
  <c r="F22" s="1"/>
  <c r="G426" i="25" l="1"/>
  <c r="H426" s="1"/>
  <c r="K426"/>
  <c r="L426"/>
  <c r="M426"/>
  <c r="G425"/>
  <c r="H425" s="1"/>
  <c r="K425"/>
  <c r="L425"/>
  <c r="M425"/>
  <c r="A21" i="27"/>
  <c r="F21" s="1"/>
  <c r="G424" i="25"/>
  <c r="H424" s="1"/>
  <c r="K424"/>
  <c r="L424"/>
  <c r="M424"/>
  <c r="G423"/>
  <c r="H423" s="1"/>
  <c r="K423"/>
  <c r="L423"/>
  <c r="M423"/>
  <c r="G422"/>
  <c r="H422" s="1"/>
  <c r="K422"/>
  <c r="L422"/>
  <c r="M422"/>
  <c r="G421"/>
  <c r="H421" s="1"/>
  <c r="K421"/>
  <c r="L421"/>
  <c r="M421"/>
  <c r="G420" l="1"/>
  <c r="H420" s="1"/>
  <c r="K420"/>
  <c r="L420"/>
  <c r="M420"/>
  <c r="G419" l="1"/>
  <c r="H419" s="1"/>
  <c r="K419"/>
  <c r="L419"/>
  <c r="M419"/>
  <c r="G418"/>
  <c r="H418" s="1"/>
  <c r="K418"/>
  <c r="L418"/>
  <c r="M418"/>
  <c r="G417"/>
  <c r="H417" s="1"/>
  <c r="K417"/>
  <c r="L417"/>
  <c r="M417"/>
  <c r="G416"/>
  <c r="H416" s="1"/>
  <c r="K416"/>
  <c r="L416"/>
  <c r="M416"/>
  <c r="G415" l="1"/>
  <c r="H415" s="1"/>
  <c r="K415"/>
  <c r="L415"/>
  <c r="M415"/>
  <c r="G414"/>
  <c r="H414" s="1"/>
  <c r="K414"/>
  <c r="L414"/>
  <c r="M414"/>
  <c r="G413"/>
  <c r="H413" s="1"/>
  <c r="K413"/>
  <c r="L413"/>
  <c r="M413"/>
  <c r="G412" l="1"/>
  <c r="H412" s="1"/>
  <c r="K412"/>
  <c r="L412"/>
  <c r="M412"/>
  <c r="G411"/>
  <c r="H411" s="1"/>
  <c r="K411"/>
  <c r="L411"/>
  <c r="M411"/>
  <c r="G410"/>
  <c r="H410" s="1"/>
  <c r="K410"/>
  <c r="L410"/>
  <c r="M410"/>
  <c r="G409"/>
  <c r="H409" s="1"/>
  <c r="K409"/>
  <c r="L409"/>
  <c r="M409"/>
  <c r="G408"/>
  <c r="H408" s="1"/>
  <c r="K408"/>
  <c r="L408"/>
  <c r="M408"/>
  <c r="G407"/>
  <c r="H407" s="1"/>
  <c r="K407"/>
  <c r="L407"/>
  <c r="M407"/>
  <c r="G406"/>
  <c r="H406" s="1"/>
  <c r="K406"/>
  <c r="L406"/>
  <c r="M406"/>
  <c r="G405"/>
  <c r="H405" s="1"/>
  <c r="K405"/>
  <c r="L405"/>
  <c r="M405"/>
  <c r="G404"/>
  <c r="H404" s="1"/>
  <c r="K404"/>
  <c r="L404"/>
  <c r="M404"/>
  <c r="G403"/>
  <c r="H403" s="1"/>
  <c r="K403"/>
  <c r="L403"/>
  <c r="M403"/>
  <c r="G402"/>
  <c r="H402" s="1"/>
  <c r="K402"/>
  <c r="L402"/>
  <c r="M402"/>
  <c r="G401"/>
  <c r="H401" s="1"/>
  <c r="K401"/>
  <c r="L401"/>
  <c r="M401"/>
  <c r="G400" l="1"/>
  <c r="H400" s="1"/>
  <c r="K400"/>
  <c r="L400"/>
  <c r="M400"/>
  <c r="G399"/>
  <c r="H399" s="1"/>
  <c r="K399"/>
  <c r="L399"/>
  <c r="M399"/>
  <c r="G398"/>
  <c r="H398" s="1"/>
  <c r="K398"/>
  <c r="L398"/>
  <c r="M398"/>
  <c r="G397"/>
  <c r="H397" s="1"/>
  <c r="K397"/>
  <c r="L397"/>
  <c r="M397"/>
  <c r="G396"/>
  <c r="H396" s="1"/>
  <c r="K396"/>
  <c r="L396"/>
  <c r="M396"/>
  <c r="G395"/>
  <c r="H395" s="1"/>
  <c r="K395"/>
  <c r="L395"/>
  <c r="M395"/>
  <c r="G394"/>
  <c r="H394" s="1"/>
  <c r="K394"/>
  <c r="L394"/>
  <c r="M394"/>
  <c r="G393"/>
  <c r="H393" s="1"/>
  <c r="K393"/>
  <c r="L393"/>
  <c r="M393"/>
  <c r="G392"/>
  <c r="H392" s="1"/>
  <c r="K392"/>
  <c r="L392"/>
  <c r="M392"/>
  <c r="G391"/>
  <c r="H391" s="1"/>
  <c r="K391"/>
  <c r="L391"/>
  <c r="M391"/>
  <c r="G390"/>
  <c r="H390" s="1"/>
  <c r="K390"/>
  <c r="L390"/>
  <c r="M390"/>
  <c r="G389"/>
  <c r="H389" s="1"/>
  <c r="K389"/>
  <c r="L389"/>
  <c r="M389"/>
  <c r="G388"/>
  <c r="H388" s="1"/>
  <c r="K388"/>
  <c r="L388"/>
  <c r="M388"/>
  <c r="G387" l="1"/>
  <c r="H387" s="1"/>
  <c r="K387"/>
  <c r="L387"/>
  <c r="M387"/>
  <c r="G386"/>
  <c r="H386" s="1"/>
  <c r="K386"/>
  <c r="L386"/>
  <c r="M386"/>
  <c r="G385"/>
  <c r="H385" s="1"/>
  <c r="K385"/>
  <c r="L385"/>
  <c r="M385"/>
  <c r="G384"/>
  <c r="H384" s="1"/>
  <c r="K384"/>
  <c r="L384"/>
  <c r="M384"/>
  <c r="G383"/>
  <c r="H383" s="1"/>
  <c r="K383"/>
  <c r="L383"/>
  <c r="M383"/>
  <c r="G382"/>
  <c r="H382" s="1"/>
  <c r="K382"/>
  <c r="L382"/>
  <c r="M382"/>
  <c r="G381"/>
  <c r="H381" s="1"/>
  <c r="K381"/>
  <c r="L381"/>
  <c r="M381"/>
  <c r="G380"/>
  <c r="H380" s="1"/>
  <c r="K380"/>
  <c r="L380"/>
  <c r="M380"/>
  <c r="G379"/>
  <c r="H379" s="1"/>
  <c r="K379"/>
  <c r="L379"/>
  <c r="M379"/>
  <c r="G378"/>
  <c r="H378" s="1"/>
  <c r="K378"/>
  <c r="L378"/>
  <c r="M378"/>
  <c r="G377"/>
  <c r="H377" s="1"/>
  <c r="K377"/>
  <c r="L377"/>
  <c r="M377"/>
  <c r="G376"/>
  <c r="H376" s="1"/>
  <c r="K376"/>
  <c r="L376"/>
  <c r="M376"/>
  <c r="G375"/>
  <c r="H375" s="1"/>
  <c r="K375"/>
  <c r="L375"/>
  <c r="M375"/>
  <c r="G374"/>
  <c r="H374" s="1"/>
  <c r="K374"/>
  <c r="L374"/>
  <c r="M374"/>
  <c r="K373"/>
  <c r="G373"/>
  <c r="H373" s="1"/>
  <c r="L373"/>
  <c r="M373"/>
  <c r="G372" l="1"/>
  <c r="H372" s="1"/>
  <c r="K372"/>
  <c r="L372"/>
  <c r="M372"/>
  <c r="S5" i="28"/>
  <c r="K5"/>
  <c r="A5"/>
  <c r="G371" i="25" l="1"/>
  <c r="H371" s="1"/>
  <c r="K371"/>
  <c r="L371"/>
  <c r="M371"/>
  <c r="G370"/>
  <c r="H370" s="1"/>
  <c r="K370"/>
  <c r="L370"/>
  <c r="M370"/>
  <c r="G369"/>
  <c r="H369" s="1"/>
  <c r="K369"/>
  <c r="L369"/>
  <c r="M369"/>
  <c r="G368" l="1"/>
  <c r="H368" s="1"/>
  <c r="K368"/>
  <c r="L368"/>
  <c r="M368"/>
  <c r="A20" i="27"/>
  <c r="F20" s="1"/>
  <c r="G367" i="25" l="1"/>
  <c r="H367" s="1"/>
  <c r="K367"/>
  <c r="L367"/>
  <c r="M367"/>
  <c r="G366"/>
  <c r="H366" s="1"/>
  <c r="K366"/>
  <c r="L366"/>
  <c r="M366"/>
  <c r="G365"/>
  <c r="H365" s="1"/>
  <c r="K365"/>
  <c r="L365"/>
  <c r="M365"/>
  <c r="A19" i="27"/>
  <c r="F19" s="1"/>
  <c r="G364" i="25"/>
  <c r="H364" s="1"/>
  <c r="K364"/>
  <c r="L364"/>
  <c r="M364"/>
  <c r="G363"/>
  <c r="H363" s="1"/>
  <c r="K363"/>
  <c r="L363"/>
  <c r="M363"/>
  <c r="G362"/>
  <c r="H362" s="1"/>
  <c r="K362"/>
  <c r="L362"/>
  <c r="M362"/>
  <c r="G361"/>
  <c r="H361" s="1"/>
  <c r="K361"/>
  <c r="L361"/>
  <c r="M361"/>
  <c r="G360"/>
  <c r="H360" s="1"/>
  <c r="K360"/>
  <c r="L360"/>
  <c r="M360"/>
  <c r="G359"/>
  <c r="H359" s="1"/>
  <c r="K359"/>
  <c r="L359"/>
  <c r="M359"/>
  <c r="G358"/>
  <c r="H358" s="1"/>
  <c r="K358"/>
  <c r="L358"/>
  <c r="M358"/>
  <c r="G357"/>
  <c r="H357" s="1"/>
  <c r="K357"/>
  <c r="L357"/>
  <c r="M357"/>
  <c r="G356"/>
  <c r="H356" s="1"/>
  <c r="K356"/>
  <c r="L356"/>
  <c r="M356"/>
  <c r="G355"/>
  <c r="H355" s="1"/>
  <c r="K355"/>
  <c r="L355"/>
  <c r="M355"/>
  <c r="G354"/>
  <c r="H354" s="1"/>
  <c r="K354"/>
  <c r="L354"/>
  <c r="M354"/>
  <c r="G353"/>
  <c r="H353" s="1"/>
  <c r="K353"/>
  <c r="L353"/>
  <c r="M353"/>
  <c r="G352"/>
  <c r="H352" s="1"/>
  <c r="K352"/>
  <c r="L352"/>
  <c r="M352"/>
  <c r="G351"/>
  <c r="H351" s="1"/>
  <c r="K351"/>
  <c r="L351"/>
  <c r="M351"/>
  <c r="G350"/>
  <c r="H350" s="1"/>
  <c r="K350"/>
  <c r="L350"/>
  <c r="M350"/>
  <c r="G349"/>
  <c r="H349" s="1"/>
  <c r="K349"/>
  <c r="L349"/>
  <c r="M349"/>
  <c r="G348"/>
  <c r="H348" s="1"/>
  <c r="K348"/>
  <c r="L348"/>
  <c r="M348"/>
  <c r="A18" i="27"/>
  <c r="F18" s="1"/>
  <c r="G347" i="25"/>
  <c r="H347" s="1"/>
  <c r="K347"/>
  <c r="L347"/>
  <c r="M347"/>
  <c r="G346"/>
  <c r="H346" s="1"/>
  <c r="K346"/>
  <c r="L346"/>
  <c r="M346"/>
  <c r="G345"/>
  <c r="H345" s="1"/>
  <c r="K345"/>
  <c r="L345"/>
  <c r="M345"/>
  <c r="G344"/>
  <c r="H344" s="1"/>
  <c r="K344"/>
  <c r="L344"/>
  <c r="M344"/>
  <c r="G343"/>
  <c r="H343" s="1"/>
  <c r="K343"/>
  <c r="L343"/>
  <c r="M343"/>
  <c r="G342"/>
  <c r="H342" s="1"/>
  <c r="K342"/>
  <c r="L342"/>
  <c r="M342"/>
  <c r="G341"/>
  <c r="H341" s="1"/>
  <c r="K341"/>
  <c r="L341"/>
  <c r="M341"/>
  <c r="G340"/>
  <c r="H340" s="1"/>
  <c r="K340"/>
  <c r="L340"/>
  <c r="M340"/>
  <c r="G339" l="1"/>
  <c r="H339" s="1"/>
  <c r="K339"/>
  <c r="L339"/>
  <c r="M339"/>
  <c r="G338"/>
  <c r="H338" s="1"/>
  <c r="K338"/>
  <c r="L338"/>
  <c r="M338"/>
  <c r="G337"/>
  <c r="H337" s="1"/>
  <c r="K337"/>
  <c r="L337"/>
  <c r="M337"/>
  <c r="G336"/>
  <c r="H336" s="1"/>
  <c r="K336"/>
  <c r="L336"/>
  <c r="M336"/>
  <c r="G335" l="1"/>
  <c r="H335" s="1"/>
  <c r="K335"/>
  <c r="L335"/>
  <c r="M335"/>
  <c r="G334"/>
  <c r="H334" s="1"/>
  <c r="K334"/>
  <c r="L334"/>
  <c r="M334"/>
  <c r="G333"/>
  <c r="H333" s="1"/>
  <c r="K333"/>
  <c r="L333"/>
  <c r="M333"/>
  <c r="G332"/>
  <c r="H332" s="1"/>
  <c r="K332"/>
  <c r="L332"/>
  <c r="M332"/>
  <c r="A17" i="27"/>
  <c r="F17" s="1"/>
  <c r="G331" i="25"/>
  <c r="H331" s="1"/>
  <c r="K331"/>
  <c r="L331"/>
  <c r="M331"/>
  <c r="G330"/>
  <c r="H330" s="1"/>
  <c r="K330"/>
  <c r="L330"/>
  <c r="M330"/>
  <c r="G329"/>
  <c r="H329" s="1"/>
  <c r="K329"/>
  <c r="L329"/>
  <c r="M329"/>
  <c r="G328"/>
  <c r="H328" s="1"/>
  <c r="K328"/>
  <c r="L328"/>
  <c r="M328"/>
  <c r="G327"/>
  <c r="H327" s="1"/>
  <c r="K327"/>
  <c r="L327"/>
  <c r="M327"/>
  <c r="G326"/>
  <c r="H326" s="1"/>
  <c r="K326"/>
  <c r="L326"/>
  <c r="M326"/>
  <c r="G325"/>
  <c r="H325" s="1"/>
  <c r="K325"/>
  <c r="L325"/>
  <c r="M325"/>
  <c r="G324"/>
  <c r="H324" s="1"/>
  <c r="K324"/>
  <c r="L324"/>
  <c r="M324"/>
  <c r="G323"/>
  <c r="H323" s="1"/>
  <c r="K323"/>
  <c r="L323"/>
  <c r="M323"/>
  <c r="G322"/>
  <c r="H322" s="1"/>
  <c r="K322"/>
  <c r="L322"/>
  <c r="M322"/>
  <c r="G321"/>
  <c r="H321" s="1"/>
  <c r="K321"/>
  <c r="L321"/>
  <c r="M321"/>
  <c r="G320"/>
  <c r="H320" s="1"/>
  <c r="K320"/>
  <c r="L320"/>
  <c r="M320"/>
  <c r="G319"/>
  <c r="H319" s="1"/>
  <c r="K319"/>
  <c r="L319"/>
  <c r="M319"/>
  <c r="G318" l="1"/>
  <c r="H318" s="1"/>
  <c r="K318"/>
  <c r="L318"/>
  <c r="M318"/>
  <c r="G317"/>
  <c r="H317" s="1"/>
  <c r="K317"/>
  <c r="L317"/>
  <c r="M317"/>
  <c r="G316"/>
  <c r="H316" s="1"/>
  <c r="K316"/>
  <c r="L316"/>
  <c r="M316"/>
  <c r="G315"/>
  <c r="H315" s="1"/>
  <c r="K315"/>
  <c r="L315"/>
  <c r="M315"/>
  <c r="G314"/>
  <c r="H314" s="1"/>
  <c r="K314"/>
  <c r="L314"/>
  <c r="M314"/>
  <c r="G313"/>
  <c r="H313" s="1"/>
  <c r="K313"/>
  <c r="L313"/>
  <c r="M313"/>
  <c r="G312" l="1"/>
  <c r="H312" s="1"/>
  <c r="K312"/>
  <c r="L312"/>
  <c r="M312"/>
  <c r="G311"/>
  <c r="H311" s="1"/>
  <c r="K311"/>
  <c r="L311"/>
  <c r="M311"/>
  <c r="G310"/>
  <c r="H310" s="1"/>
  <c r="K310"/>
  <c r="L310"/>
  <c r="M310"/>
  <c r="G309"/>
  <c r="H309" s="1"/>
  <c r="K309"/>
  <c r="L309"/>
  <c r="M309"/>
  <c r="G308"/>
  <c r="H308" s="1"/>
  <c r="K308"/>
  <c r="L308"/>
  <c r="M308"/>
  <c r="G307"/>
  <c r="H307" s="1"/>
  <c r="K307"/>
  <c r="L307"/>
  <c r="M307"/>
  <c r="G306"/>
  <c r="H306" s="1"/>
  <c r="K306"/>
  <c r="L306"/>
  <c r="M306"/>
  <c r="G305"/>
  <c r="H305" s="1"/>
  <c r="K305"/>
  <c r="L305"/>
  <c r="M305"/>
  <c r="G304" l="1"/>
  <c r="H304" s="1"/>
  <c r="K304"/>
  <c r="L304"/>
  <c r="M304"/>
  <c r="G303"/>
  <c r="H303" s="1"/>
  <c r="K303"/>
  <c r="L303"/>
  <c r="M303"/>
  <c r="A16" i="27"/>
  <c r="F16" s="1"/>
  <c r="G302" i="25"/>
  <c r="H302" s="1"/>
  <c r="K302"/>
  <c r="L302"/>
  <c r="M302"/>
  <c r="G301"/>
  <c r="H301" s="1"/>
  <c r="K301"/>
  <c r="L301"/>
  <c r="M301"/>
  <c r="G300"/>
  <c r="H300" s="1"/>
  <c r="K300"/>
  <c r="L300"/>
  <c r="M300"/>
  <c r="G299"/>
  <c r="H299" s="1"/>
  <c r="K299"/>
  <c r="L299"/>
  <c r="M299"/>
  <c r="G298"/>
  <c r="H298" s="1"/>
  <c r="K298"/>
  <c r="L298"/>
  <c r="M298"/>
  <c r="G297"/>
  <c r="H297" s="1"/>
  <c r="K297"/>
  <c r="L297"/>
  <c r="M297"/>
  <c r="G296"/>
  <c r="H296" s="1"/>
  <c r="K296"/>
  <c r="L296"/>
  <c r="M296"/>
  <c r="G295"/>
  <c r="H295" s="1"/>
  <c r="K295"/>
  <c r="L295"/>
  <c r="M295"/>
  <c r="G294"/>
  <c r="H294" s="1"/>
  <c r="K294"/>
  <c r="L294"/>
  <c r="M294"/>
  <c r="G293" l="1"/>
  <c r="H293" s="1"/>
  <c r="K293"/>
  <c r="L293"/>
  <c r="M293"/>
  <c r="G292"/>
  <c r="H292" s="1"/>
  <c r="K292"/>
  <c r="L292"/>
  <c r="M292"/>
  <c r="G291" l="1"/>
  <c r="H291" s="1"/>
  <c r="K291"/>
  <c r="L291"/>
  <c r="M291"/>
  <c r="A15" i="27"/>
  <c r="F15" s="1"/>
  <c r="G290" i="25"/>
  <c r="H290" s="1"/>
  <c r="K290"/>
  <c r="L290"/>
  <c r="M290"/>
  <c r="A14" i="27"/>
  <c r="F14" s="1"/>
  <c r="G289" i="25"/>
  <c r="H289" s="1"/>
  <c r="K289"/>
  <c r="L289"/>
  <c r="M289"/>
  <c r="G288"/>
  <c r="H288" s="1"/>
  <c r="K288"/>
  <c r="L288"/>
  <c r="M288"/>
  <c r="G287"/>
  <c r="H287" s="1"/>
  <c r="K287"/>
  <c r="L287"/>
  <c r="M287"/>
  <c r="G286" l="1"/>
  <c r="H286" s="1"/>
  <c r="K286"/>
  <c r="L286"/>
  <c r="M286"/>
  <c r="G285"/>
  <c r="H285" s="1"/>
  <c r="K285"/>
  <c r="L285"/>
  <c r="M285"/>
  <c r="G284"/>
  <c r="H284" s="1"/>
  <c r="K284"/>
  <c r="L284"/>
  <c r="M284"/>
  <c r="G283"/>
  <c r="H283" s="1"/>
  <c r="K283"/>
  <c r="L283"/>
  <c r="M283"/>
  <c r="G282"/>
  <c r="H282" s="1"/>
  <c r="K282"/>
  <c r="L282"/>
  <c r="M282"/>
  <c r="G281"/>
  <c r="H281" s="1"/>
  <c r="K281"/>
  <c r="L281"/>
  <c r="M281"/>
  <c r="G280" l="1"/>
  <c r="H280" s="1"/>
  <c r="K280"/>
  <c r="L280"/>
  <c r="M280"/>
  <c r="G279"/>
  <c r="H279" s="1"/>
  <c r="K279"/>
  <c r="L279"/>
  <c r="M279"/>
  <c r="G278"/>
  <c r="H278" s="1"/>
  <c r="K278"/>
  <c r="L278"/>
  <c r="M278"/>
  <c r="G277"/>
  <c r="H277" s="1"/>
  <c r="K277"/>
  <c r="L277"/>
  <c r="M277"/>
  <c r="G276" l="1"/>
  <c r="H276" s="1"/>
  <c r="K276"/>
  <c r="L276"/>
  <c r="M276"/>
  <c r="A13" i="27"/>
  <c r="F13" s="1"/>
  <c r="G275" i="25"/>
  <c r="H275" s="1"/>
  <c r="K275"/>
  <c r="L275"/>
  <c r="M275"/>
  <c r="G274"/>
  <c r="H274" s="1"/>
  <c r="K274"/>
  <c r="L274"/>
  <c r="M274"/>
  <c r="G273"/>
  <c r="H273" s="1"/>
  <c r="K273"/>
  <c r="L273"/>
  <c r="M273"/>
  <c r="G272" l="1"/>
  <c r="H272" s="1"/>
  <c r="K272"/>
  <c r="L272"/>
  <c r="M272"/>
  <c r="G271"/>
  <c r="H271" s="1"/>
  <c r="K271"/>
  <c r="L271"/>
  <c r="M271"/>
  <c r="G270"/>
  <c r="H270" s="1"/>
  <c r="K270"/>
  <c r="L270"/>
  <c r="M270"/>
  <c r="G269" l="1"/>
  <c r="H269" s="1"/>
  <c r="K269"/>
  <c r="L269"/>
  <c r="M269"/>
  <c r="G268"/>
  <c r="H268" s="1"/>
  <c r="K268"/>
  <c r="L268"/>
  <c r="M268"/>
  <c r="G267"/>
  <c r="H267" s="1"/>
  <c r="K267"/>
  <c r="L267"/>
  <c r="M267"/>
  <c r="G266"/>
  <c r="H266" s="1"/>
  <c r="K266"/>
  <c r="L266"/>
  <c r="M266"/>
  <c r="G265"/>
  <c r="H265" s="1"/>
  <c r="K265"/>
  <c r="L265"/>
  <c r="M265"/>
  <c r="G264"/>
  <c r="H264" s="1"/>
  <c r="K264"/>
  <c r="L264"/>
  <c r="M264"/>
  <c r="G263"/>
  <c r="H263" s="1"/>
  <c r="K263"/>
  <c r="L263"/>
  <c r="M263"/>
  <c r="G262" l="1"/>
  <c r="H262" s="1"/>
  <c r="K262"/>
  <c r="L262"/>
  <c r="M262"/>
  <c r="G261"/>
  <c r="H261" s="1"/>
  <c r="K261"/>
  <c r="L261"/>
  <c r="M261"/>
  <c r="G260"/>
  <c r="H260" s="1"/>
  <c r="K260"/>
  <c r="L260"/>
  <c r="M260"/>
  <c r="G259"/>
  <c r="H259" s="1"/>
  <c r="K259"/>
  <c r="L259"/>
  <c r="M259"/>
  <c r="G258" l="1"/>
  <c r="H258" s="1"/>
  <c r="K258"/>
  <c r="L258"/>
  <c r="M258"/>
  <c r="G257"/>
  <c r="H257" s="1"/>
  <c r="K257"/>
  <c r="L257"/>
  <c r="M257"/>
  <c r="G256"/>
  <c r="H256" s="1"/>
  <c r="K256"/>
  <c r="L256"/>
  <c r="M256"/>
  <c r="G255"/>
  <c r="H255" s="1"/>
  <c r="K255"/>
  <c r="L255"/>
  <c r="M255"/>
  <c r="G254" l="1"/>
  <c r="H254" s="1"/>
  <c r="K254"/>
  <c r="L254"/>
  <c r="M254"/>
  <c r="G253"/>
  <c r="H253" s="1"/>
  <c r="K253"/>
  <c r="L253"/>
  <c r="M253"/>
  <c r="G252" l="1"/>
  <c r="H252" s="1"/>
  <c r="K252"/>
  <c r="L252"/>
  <c r="M252"/>
  <c r="G251"/>
  <c r="H251" s="1"/>
  <c r="K251"/>
  <c r="L251"/>
  <c r="M251"/>
  <c r="W6" i="28" l="1"/>
  <c r="W7"/>
  <c r="W8"/>
  <c r="W9"/>
  <c r="W10"/>
  <c r="W11"/>
  <c r="W12"/>
  <c r="W13"/>
  <c r="W14"/>
  <c r="W15"/>
  <c r="W16"/>
  <c r="X16" s="1"/>
  <c r="W17"/>
  <c r="Y17" s="1"/>
  <c r="W18"/>
  <c r="X18" s="1"/>
  <c r="W19"/>
  <c r="X19" s="1"/>
  <c r="W20"/>
  <c r="Y20" s="1"/>
  <c r="W21"/>
  <c r="Y21" s="1"/>
  <c r="W22"/>
  <c r="W23"/>
  <c r="X23" s="1"/>
  <c r="W24"/>
  <c r="X24" s="1"/>
  <c r="W25"/>
  <c r="Y25" s="1"/>
  <c r="W26"/>
  <c r="Y26" s="1"/>
  <c r="W27"/>
  <c r="Y27" s="1"/>
  <c r="W28"/>
  <c r="W29"/>
  <c r="W30"/>
  <c r="W31"/>
  <c r="X31" s="1"/>
  <c r="W32"/>
  <c r="X32" s="1"/>
  <c r="W33"/>
  <c r="X33" s="1"/>
  <c r="W34"/>
  <c r="Y34" s="1"/>
  <c r="W35"/>
  <c r="Y35" s="1"/>
  <c r="W36"/>
  <c r="X36" s="1"/>
  <c r="W37"/>
  <c r="Y37" s="1"/>
  <c r="W38"/>
  <c r="W39"/>
  <c r="X39" s="1"/>
  <c r="W40"/>
  <c r="X40" s="1"/>
  <c r="W41"/>
  <c r="X41" s="1"/>
  <c r="W42"/>
  <c r="X42" s="1"/>
  <c r="W43"/>
  <c r="X43" s="1"/>
  <c r="W44"/>
  <c r="X44" s="1"/>
  <c r="W45"/>
  <c r="Y45" s="1"/>
  <c r="W46"/>
  <c r="W47"/>
  <c r="X47" s="1"/>
  <c r="W48"/>
  <c r="X48" s="1"/>
  <c r="W49"/>
  <c r="X49" s="1"/>
  <c r="W50"/>
  <c r="Y50" s="1"/>
  <c r="W51"/>
  <c r="Y51" s="1"/>
  <c r="W52"/>
  <c r="Y52" s="1"/>
  <c r="W53"/>
  <c r="W54"/>
  <c r="W55"/>
  <c r="X55" s="1"/>
  <c r="W56"/>
  <c r="X56" s="1"/>
  <c r="W57"/>
  <c r="Y57" s="1"/>
  <c r="W58"/>
  <c r="X58" s="1"/>
  <c r="W59"/>
  <c r="X59" s="1"/>
  <c r="W60"/>
  <c r="X60" s="1"/>
  <c r="W61"/>
  <c r="Y61" s="1"/>
  <c r="W62"/>
  <c r="W63"/>
  <c r="X63" s="1"/>
  <c r="W64"/>
  <c r="X64" s="1"/>
  <c r="W65"/>
  <c r="X65" s="1"/>
  <c r="W66"/>
  <c r="Y66" s="1"/>
  <c r="W67"/>
  <c r="W68"/>
  <c r="X68" s="1"/>
  <c r="W69"/>
  <c r="W70"/>
  <c r="W71"/>
  <c r="X71" s="1"/>
  <c r="W72"/>
  <c r="X72" s="1"/>
  <c r="W73"/>
  <c r="X73" s="1"/>
  <c r="W74"/>
  <c r="Y74" s="1"/>
  <c r="W75"/>
  <c r="X75" s="1"/>
  <c r="W76"/>
  <c r="Y76" s="1"/>
  <c r="W77"/>
  <c r="Y77" s="1"/>
  <c r="W78"/>
  <c r="W79"/>
  <c r="X79" s="1"/>
  <c r="W80"/>
  <c r="X80" s="1"/>
  <c r="W81"/>
  <c r="X81" s="1"/>
  <c r="W82"/>
  <c r="X82" s="1"/>
  <c r="W83"/>
  <c r="X83" s="1"/>
  <c r="W84"/>
  <c r="X84" s="1"/>
  <c r="W85"/>
  <c r="Y85" s="1"/>
  <c r="W86"/>
  <c r="W87"/>
  <c r="X87" s="1"/>
  <c r="W88"/>
  <c r="X88" s="1"/>
  <c r="W89"/>
  <c r="Y89" s="1"/>
  <c r="W90"/>
  <c r="Y90" s="1"/>
  <c r="W91"/>
  <c r="Y91" s="1"/>
  <c r="W92"/>
  <c r="W93"/>
  <c r="W94"/>
  <c r="W95"/>
  <c r="X95" s="1"/>
  <c r="W96"/>
  <c r="X96" s="1"/>
  <c r="W97"/>
  <c r="Y97" s="1"/>
  <c r="W98"/>
  <c r="X98" s="1"/>
  <c r="W99"/>
  <c r="Y99" s="1"/>
  <c r="W100"/>
  <c r="Y100" s="1"/>
  <c r="W5"/>
  <c r="T22"/>
  <c r="U23"/>
  <c r="T24"/>
  <c r="U25"/>
  <c r="T27"/>
  <c r="U28"/>
  <c r="U30"/>
  <c r="U31"/>
  <c r="U32"/>
  <c r="U33"/>
  <c r="U34"/>
  <c r="U36"/>
  <c r="U38"/>
  <c r="U39"/>
  <c r="U40"/>
  <c r="U41"/>
  <c r="T42"/>
  <c r="T43"/>
  <c r="T44"/>
  <c r="U46"/>
  <c r="U47"/>
  <c r="U48"/>
  <c r="T49"/>
  <c r="T50"/>
  <c r="T51"/>
  <c r="T52"/>
  <c r="T54"/>
  <c r="U55"/>
  <c r="U56"/>
  <c r="U57"/>
  <c r="T59"/>
  <c r="T60"/>
  <c r="U62"/>
  <c r="U63"/>
  <c r="U64"/>
  <c r="U65"/>
  <c r="U66"/>
  <c r="U68"/>
  <c r="T70"/>
  <c r="U71"/>
  <c r="U72"/>
  <c r="U73"/>
  <c r="U74"/>
  <c r="T75"/>
  <c r="T76"/>
  <c r="U78"/>
  <c r="U79"/>
  <c r="U80"/>
  <c r="T81"/>
  <c r="T82"/>
  <c r="T83"/>
  <c r="U84"/>
  <c r="U86"/>
  <c r="U87"/>
  <c r="U88"/>
  <c r="U89"/>
  <c r="T91"/>
  <c r="T92"/>
  <c r="T94"/>
  <c r="U95"/>
  <c r="T96"/>
  <c r="T97"/>
  <c r="U98"/>
  <c r="T100"/>
  <c r="O6"/>
  <c r="O7"/>
  <c r="O8"/>
  <c r="O9"/>
  <c r="O10"/>
  <c r="O11"/>
  <c r="O12"/>
  <c r="O13"/>
  <c r="O14"/>
  <c r="O15"/>
  <c r="O16"/>
  <c r="Q16" s="1"/>
  <c r="O17"/>
  <c r="Q17" s="1"/>
  <c r="O18"/>
  <c r="Q18" s="1"/>
  <c r="O19"/>
  <c r="Q19" s="1"/>
  <c r="O20"/>
  <c r="P20" s="1"/>
  <c r="O21"/>
  <c r="Q21" s="1"/>
  <c r="O22"/>
  <c r="P22" s="1"/>
  <c r="O23"/>
  <c r="P23" s="1"/>
  <c r="O24"/>
  <c r="O25"/>
  <c r="O26"/>
  <c r="Q26" s="1"/>
  <c r="O27"/>
  <c r="Q27" s="1"/>
  <c r="O28"/>
  <c r="P28" s="1"/>
  <c r="O29"/>
  <c r="Q29" s="1"/>
  <c r="O30"/>
  <c r="P30" s="1"/>
  <c r="O31"/>
  <c r="Q31" s="1"/>
  <c r="O32"/>
  <c r="Q32" s="1"/>
  <c r="O33"/>
  <c r="P33" s="1"/>
  <c r="O34"/>
  <c r="O35"/>
  <c r="Q35" s="1"/>
  <c r="O36"/>
  <c r="P36" s="1"/>
  <c r="O37"/>
  <c r="Q37" s="1"/>
  <c r="O38"/>
  <c r="O39"/>
  <c r="P39" s="1"/>
  <c r="O40"/>
  <c r="Q40" s="1"/>
  <c r="O41"/>
  <c r="P41" s="1"/>
  <c r="O42"/>
  <c r="P42" s="1"/>
  <c r="O43"/>
  <c r="Q43" s="1"/>
  <c r="O44"/>
  <c r="P44" s="1"/>
  <c r="O45"/>
  <c r="Q45" s="1"/>
  <c r="O46"/>
  <c r="O47"/>
  <c r="Q47" s="1"/>
  <c r="O48"/>
  <c r="Q48" s="1"/>
  <c r="O49"/>
  <c r="P49" s="1"/>
  <c r="O50"/>
  <c r="Q50" s="1"/>
  <c r="O51"/>
  <c r="Q51" s="1"/>
  <c r="O52"/>
  <c r="P52" s="1"/>
  <c r="O53"/>
  <c r="Q53" s="1"/>
  <c r="O54"/>
  <c r="P54" s="1"/>
  <c r="O55"/>
  <c r="Q55" s="1"/>
  <c r="O56"/>
  <c r="O57"/>
  <c r="O58"/>
  <c r="Q58" s="1"/>
  <c r="O59"/>
  <c r="Q59" s="1"/>
  <c r="O60"/>
  <c r="P60" s="1"/>
  <c r="O61"/>
  <c r="Q61" s="1"/>
  <c r="O62"/>
  <c r="P62" s="1"/>
  <c r="O63"/>
  <c r="P63" s="1"/>
  <c r="O64"/>
  <c r="P64" s="1"/>
  <c r="O65"/>
  <c r="P65" s="1"/>
  <c r="O66"/>
  <c r="O67"/>
  <c r="Q67" s="1"/>
  <c r="O68"/>
  <c r="P68" s="1"/>
  <c r="O69"/>
  <c r="Q69" s="1"/>
  <c r="O70"/>
  <c r="O71"/>
  <c r="P71" s="1"/>
  <c r="O72"/>
  <c r="Q72" s="1"/>
  <c r="O73"/>
  <c r="P73" s="1"/>
  <c r="O74"/>
  <c r="Q74" s="1"/>
  <c r="O75"/>
  <c r="Q75" s="1"/>
  <c r="O76"/>
  <c r="P76" s="1"/>
  <c r="O77"/>
  <c r="Q77" s="1"/>
  <c r="O78"/>
  <c r="O79"/>
  <c r="P79" s="1"/>
  <c r="O80"/>
  <c r="Q80" s="1"/>
  <c r="O81"/>
  <c r="Q81" s="1"/>
  <c r="O82"/>
  <c r="P82" s="1"/>
  <c r="O83"/>
  <c r="Q83" s="1"/>
  <c r="O84"/>
  <c r="P84" s="1"/>
  <c r="O85"/>
  <c r="Q85" s="1"/>
  <c r="O86"/>
  <c r="P86" s="1"/>
  <c r="O87"/>
  <c r="P87" s="1"/>
  <c r="O88"/>
  <c r="O89"/>
  <c r="O90"/>
  <c r="Q90" s="1"/>
  <c r="O91"/>
  <c r="Q91" s="1"/>
  <c r="O92"/>
  <c r="P92" s="1"/>
  <c r="O93"/>
  <c r="Q93" s="1"/>
  <c r="O94"/>
  <c r="P94" s="1"/>
  <c r="O95"/>
  <c r="P95" s="1"/>
  <c r="O96"/>
  <c r="P96" s="1"/>
  <c r="O97"/>
  <c r="P97" s="1"/>
  <c r="O98"/>
  <c r="O99"/>
  <c r="Q99" s="1"/>
  <c r="O100"/>
  <c r="P100" s="1"/>
  <c r="O5"/>
  <c r="L22"/>
  <c r="M23"/>
  <c r="L24"/>
  <c r="L25"/>
  <c r="L26"/>
  <c r="M28"/>
  <c r="M29"/>
  <c r="L31"/>
  <c r="L32"/>
  <c r="L33"/>
  <c r="M34"/>
  <c r="M36"/>
  <c r="M37"/>
  <c r="M38"/>
  <c r="M39"/>
  <c r="L41"/>
  <c r="L42"/>
  <c r="L44"/>
  <c r="M45"/>
  <c r="M46"/>
  <c r="M47"/>
  <c r="M48"/>
  <c r="L49"/>
  <c r="M50"/>
  <c r="L52"/>
  <c r="M54"/>
  <c r="M55"/>
  <c r="L56"/>
  <c r="L57"/>
  <c r="M58"/>
  <c r="M60"/>
  <c r="M61"/>
  <c r="L63"/>
  <c r="L64"/>
  <c r="L65"/>
  <c r="L66"/>
  <c r="L68"/>
  <c r="M69"/>
  <c r="M70"/>
  <c r="M71"/>
  <c r="L73"/>
  <c r="L74"/>
  <c r="M76"/>
  <c r="M77"/>
  <c r="M78"/>
  <c r="M79"/>
  <c r="M80"/>
  <c r="L81"/>
  <c r="M82"/>
  <c r="L84"/>
  <c r="L86"/>
  <c r="L87"/>
  <c r="L88"/>
  <c r="L89"/>
  <c r="L90"/>
  <c r="M92"/>
  <c r="M93"/>
  <c r="L95"/>
  <c r="M96"/>
  <c r="L97"/>
  <c r="L98"/>
  <c r="L100"/>
  <c r="M101"/>
  <c r="G6"/>
  <c r="G7"/>
  <c r="G8"/>
  <c r="I8" s="1"/>
  <c r="G9"/>
  <c r="I9" s="1"/>
  <c r="G10"/>
  <c r="I10" s="1"/>
  <c r="G11"/>
  <c r="G12"/>
  <c r="G13"/>
  <c r="G14"/>
  <c r="I14" s="1"/>
  <c r="G15"/>
  <c r="I15" s="1"/>
  <c r="G16"/>
  <c r="I16" s="1"/>
  <c r="G17"/>
  <c r="H17" s="1"/>
  <c r="G18"/>
  <c r="H18" s="1"/>
  <c r="G19"/>
  <c r="H19" s="1"/>
  <c r="G20"/>
  <c r="I20" s="1"/>
  <c r="G21"/>
  <c r="I21" s="1"/>
  <c r="G22"/>
  <c r="I22" s="1"/>
  <c r="G23"/>
  <c r="I23" s="1"/>
  <c r="G24"/>
  <c r="I24" s="1"/>
  <c r="G25"/>
  <c r="H25" s="1"/>
  <c r="G26"/>
  <c r="H26" s="1"/>
  <c r="G27"/>
  <c r="H27" s="1"/>
  <c r="G28"/>
  <c r="I28" s="1"/>
  <c r="G29"/>
  <c r="I29" s="1"/>
  <c r="G30"/>
  <c r="I30" s="1"/>
  <c r="G31"/>
  <c r="I31" s="1"/>
  <c r="G32"/>
  <c r="I32" s="1"/>
  <c r="G33"/>
  <c r="H33" s="1"/>
  <c r="G34"/>
  <c r="H34" s="1"/>
  <c r="G35"/>
  <c r="H35" s="1"/>
  <c r="G36"/>
  <c r="I36" s="1"/>
  <c r="G37"/>
  <c r="I37" s="1"/>
  <c r="G38"/>
  <c r="I38" s="1"/>
  <c r="G39"/>
  <c r="I39" s="1"/>
  <c r="G40"/>
  <c r="I40" s="1"/>
  <c r="G41"/>
  <c r="H41" s="1"/>
  <c r="G42"/>
  <c r="H42" s="1"/>
  <c r="G43"/>
  <c r="H43" s="1"/>
  <c r="G44"/>
  <c r="I44" s="1"/>
  <c r="G45"/>
  <c r="I45" s="1"/>
  <c r="G46"/>
  <c r="I46" s="1"/>
  <c r="G47"/>
  <c r="I47" s="1"/>
  <c r="G48"/>
  <c r="I48" s="1"/>
  <c r="G49"/>
  <c r="H49" s="1"/>
  <c r="G50"/>
  <c r="H50" s="1"/>
  <c r="G51"/>
  <c r="H51" s="1"/>
  <c r="G52"/>
  <c r="I52" s="1"/>
  <c r="G53"/>
  <c r="I53" s="1"/>
  <c r="G54"/>
  <c r="I54" s="1"/>
  <c r="G55"/>
  <c r="I55" s="1"/>
  <c r="G56"/>
  <c r="I56" s="1"/>
  <c r="G57"/>
  <c r="H57" s="1"/>
  <c r="G58"/>
  <c r="H58" s="1"/>
  <c r="G59"/>
  <c r="H59" s="1"/>
  <c r="G60"/>
  <c r="I60" s="1"/>
  <c r="G61"/>
  <c r="I61" s="1"/>
  <c r="G62"/>
  <c r="I62" s="1"/>
  <c r="G63"/>
  <c r="I63" s="1"/>
  <c r="G64"/>
  <c r="I64" s="1"/>
  <c r="G65"/>
  <c r="H65" s="1"/>
  <c r="G66"/>
  <c r="H66" s="1"/>
  <c r="G67"/>
  <c r="H67" s="1"/>
  <c r="G68"/>
  <c r="I68" s="1"/>
  <c r="G69"/>
  <c r="I69" s="1"/>
  <c r="G70"/>
  <c r="I70" s="1"/>
  <c r="G71"/>
  <c r="I71" s="1"/>
  <c r="G72"/>
  <c r="I72" s="1"/>
  <c r="G73"/>
  <c r="H73" s="1"/>
  <c r="G74"/>
  <c r="H74" s="1"/>
  <c r="G75"/>
  <c r="H75" s="1"/>
  <c r="G76"/>
  <c r="I76" s="1"/>
  <c r="G77"/>
  <c r="I77" s="1"/>
  <c r="G78"/>
  <c r="I78" s="1"/>
  <c r="G79"/>
  <c r="I79" s="1"/>
  <c r="G80"/>
  <c r="I80" s="1"/>
  <c r="G81"/>
  <c r="H81" s="1"/>
  <c r="G82"/>
  <c r="H82" s="1"/>
  <c r="G83"/>
  <c r="H83" s="1"/>
  <c r="G84"/>
  <c r="I84" s="1"/>
  <c r="G85"/>
  <c r="I85" s="1"/>
  <c r="G86"/>
  <c r="I86" s="1"/>
  <c r="G87"/>
  <c r="I87" s="1"/>
  <c r="G88"/>
  <c r="I88" s="1"/>
  <c r="G89"/>
  <c r="H89" s="1"/>
  <c r="G90"/>
  <c r="H90" s="1"/>
  <c r="G91"/>
  <c r="H91" s="1"/>
  <c r="G92"/>
  <c r="I92" s="1"/>
  <c r="G93"/>
  <c r="I93" s="1"/>
  <c r="G94"/>
  <c r="I94" s="1"/>
  <c r="G95"/>
  <c r="I95" s="1"/>
  <c r="G96"/>
  <c r="I96" s="1"/>
  <c r="G97"/>
  <c r="H97" s="1"/>
  <c r="G98"/>
  <c r="H98" s="1"/>
  <c r="G99"/>
  <c r="H99" s="1"/>
  <c r="G100"/>
  <c r="I100" s="1"/>
  <c r="G5"/>
  <c r="D23"/>
  <c r="D24"/>
  <c r="D25"/>
  <c r="D26"/>
  <c r="D27"/>
  <c r="D31"/>
  <c r="D32"/>
  <c r="D33"/>
  <c r="D34"/>
  <c r="D35"/>
  <c r="D40"/>
  <c r="D41"/>
  <c r="D42"/>
  <c r="D43"/>
  <c r="D48"/>
  <c r="D49"/>
  <c r="D50"/>
  <c r="D51"/>
  <c r="D55"/>
  <c r="D56"/>
  <c r="D57"/>
  <c r="D58"/>
  <c r="D59"/>
  <c r="D63"/>
  <c r="D64"/>
  <c r="D65"/>
  <c r="D66"/>
  <c r="D67"/>
  <c r="D72"/>
  <c r="D73"/>
  <c r="D74"/>
  <c r="D75"/>
  <c r="D79"/>
  <c r="D80"/>
  <c r="D81"/>
  <c r="D82"/>
  <c r="D83"/>
  <c r="D87"/>
  <c r="D88"/>
  <c r="D89"/>
  <c r="D90"/>
  <c r="D91"/>
  <c r="D95"/>
  <c r="D96"/>
  <c r="D97"/>
  <c r="D98"/>
  <c r="D99"/>
  <c r="G250" i="25"/>
  <c r="H250" s="1"/>
  <c r="K250"/>
  <c r="L250"/>
  <c r="M250"/>
  <c r="F242"/>
  <c r="F249"/>
  <c r="G249"/>
  <c r="K249"/>
  <c r="L249"/>
  <c r="M249"/>
  <c r="F248"/>
  <c r="G248"/>
  <c r="K248"/>
  <c r="L248"/>
  <c r="M248"/>
  <c r="G247"/>
  <c r="H247" s="1"/>
  <c r="K247"/>
  <c r="L247"/>
  <c r="M247"/>
  <c r="G246"/>
  <c r="H246" s="1"/>
  <c r="K246"/>
  <c r="L246"/>
  <c r="M246"/>
  <c r="G245"/>
  <c r="H245" s="1"/>
  <c r="K245"/>
  <c r="L245"/>
  <c r="M245"/>
  <c r="F244"/>
  <c r="G244"/>
  <c r="K244"/>
  <c r="L244"/>
  <c r="M244"/>
  <c r="F243"/>
  <c r="G243"/>
  <c r="K243"/>
  <c r="L243"/>
  <c r="M243"/>
  <c r="G242"/>
  <c r="K242"/>
  <c r="L242"/>
  <c r="M242"/>
  <c r="G241"/>
  <c r="H241" s="1"/>
  <c r="K241"/>
  <c r="L241"/>
  <c r="M241"/>
  <c r="F240"/>
  <c r="G240"/>
  <c r="K240"/>
  <c r="L240"/>
  <c r="M240"/>
  <c r="G239"/>
  <c r="H239" s="1"/>
  <c r="K239"/>
  <c r="L239"/>
  <c r="M239"/>
  <c r="H45" i="28" l="1"/>
  <c r="H55"/>
  <c r="I51"/>
  <c r="D61"/>
  <c r="H24"/>
  <c r="D53"/>
  <c r="H23"/>
  <c r="H88"/>
  <c r="H87"/>
  <c r="Q95"/>
  <c r="H77"/>
  <c r="Q63"/>
  <c r="H56"/>
  <c r="D47"/>
  <c r="H86"/>
  <c r="H54"/>
  <c r="H22"/>
  <c r="I27"/>
  <c r="I35"/>
  <c r="H40"/>
  <c r="D71"/>
  <c r="D30"/>
  <c r="H71"/>
  <c r="H39"/>
  <c r="I83"/>
  <c r="D94"/>
  <c r="D46"/>
  <c r="I99"/>
  <c r="I19"/>
  <c r="D70"/>
  <c r="D29"/>
  <c r="H70"/>
  <c r="H38"/>
  <c r="I67"/>
  <c r="U60"/>
  <c r="D93"/>
  <c r="D45"/>
  <c r="H72"/>
  <c r="I91"/>
  <c r="D69"/>
  <c r="H93"/>
  <c r="H61"/>
  <c r="H29"/>
  <c r="I59"/>
  <c r="I98"/>
  <c r="I66"/>
  <c r="I34"/>
  <c r="U94"/>
  <c r="D86"/>
  <c r="D22"/>
  <c r="D85"/>
  <c r="D62"/>
  <c r="D39"/>
  <c r="H85"/>
  <c r="H69"/>
  <c r="H53"/>
  <c r="H37"/>
  <c r="H21"/>
  <c r="I90"/>
  <c r="I58"/>
  <c r="I26"/>
  <c r="U54"/>
  <c r="I42"/>
  <c r="D101"/>
  <c r="D78"/>
  <c r="D37"/>
  <c r="H95"/>
  <c r="H79"/>
  <c r="H63"/>
  <c r="H47"/>
  <c r="H31"/>
  <c r="H15"/>
  <c r="I82"/>
  <c r="I50"/>
  <c r="I18"/>
  <c r="X35"/>
  <c r="H10"/>
  <c r="I74"/>
  <c r="D38"/>
  <c r="H96"/>
  <c r="H80"/>
  <c r="H64"/>
  <c r="H48"/>
  <c r="H32"/>
  <c r="H16"/>
  <c r="U27"/>
  <c r="D77"/>
  <c r="D54"/>
  <c r="H94"/>
  <c r="H78"/>
  <c r="H62"/>
  <c r="H46"/>
  <c r="H30"/>
  <c r="H14"/>
  <c r="I75"/>
  <c r="I43"/>
  <c r="L61"/>
  <c r="I81"/>
  <c r="I41"/>
  <c r="H100"/>
  <c r="H92"/>
  <c r="H84"/>
  <c r="H76"/>
  <c r="H68"/>
  <c r="H60"/>
  <c r="H52"/>
  <c r="H44"/>
  <c r="H36"/>
  <c r="H28"/>
  <c r="H20"/>
  <c r="H9"/>
  <c r="T62"/>
  <c r="X20"/>
  <c r="I97"/>
  <c r="I73"/>
  <c r="I57"/>
  <c r="I33"/>
  <c r="I17"/>
  <c r="Q94"/>
  <c r="D100"/>
  <c r="D84"/>
  <c r="D68"/>
  <c r="D52"/>
  <c r="D44"/>
  <c r="D28"/>
  <c r="H8"/>
  <c r="T56"/>
  <c r="Y84"/>
  <c r="I89"/>
  <c r="I65"/>
  <c r="I49"/>
  <c r="I25"/>
  <c r="D92"/>
  <c r="D76"/>
  <c r="D60"/>
  <c r="D36"/>
  <c r="T55"/>
  <c r="Y75"/>
  <c r="T95"/>
  <c r="T40"/>
  <c r="U22"/>
  <c r="Y65"/>
  <c r="M56"/>
  <c r="T38"/>
  <c r="X100"/>
  <c r="Y49"/>
  <c r="L37"/>
  <c r="P99"/>
  <c r="T80"/>
  <c r="U97"/>
  <c r="X97"/>
  <c r="Y48"/>
  <c r="L46"/>
  <c r="L45"/>
  <c r="Q41"/>
  <c r="T41"/>
  <c r="T68"/>
  <c r="U96"/>
  <c r="P47"/>
  <c r="Q87"/>
  <c r="T84"/>
  <c r="T36"/>
  <c r="U92"/>
  <c r="U52"/>
  <c r="P40"/>
  <c r="Q79"/>
  <c r="Q39"/>
  <c r="T30"/>
  <c r="U51"/>
  <c r="Y44"/>
  <c r="L96"/>
  <c r="M98"/>
  <c r="Q73"/>
  <c r="Q28"/>
  <c r="T79"/>
  <c r="T28"/>
  <c r="U83"/>
  <c r="U44"/>
  <c r="X91"/>
  <c r="Y68"/>
  <c r="Y43"/>
  <c r="M41"/>
  <c r="L93"/>
  <c r="M97"/>
  <c r="P27"/>
  <c r="Q71"/>
  <c r="Q23"/>
  <c r="T78"/>
  <c r="U76"/>
  <c r="Y36"/>
  <c r="L77"/>
  <c r="M66"/>
  <c r="Q65"/>
  <c r="U100"/>
  <c r="U70"/>
  <c r="Y64"/>
  <c r="Y33"/>
  <c r="M42"/>
  <c r="P55"/>
  <c r="M65"/>
  <c r="P72"/>
  <c r="Q64"/>
  <c r="Y60"/>
  <c r="Y32"/>
  <c r="X25"/>
  <c r="Y59"/>
  <c r="P45"/>
  <c r="U42"/>
  <c r="X74"/>
  <c r="M90"/>
  <c r="P93"/>
  <c r="Q92"/>
  <c r="U24"/>
  <c r="X66"/>
  <c r="L82"/>
  <c r="L58"/>
  <c r="L34"/>
  <c r="M89"/>
  <c r="M33"/>
  <c r="P91"/>
  <c r="P37"/>
  <c r="P19"/>
  <c r="T89"/>
  <c r="T64"/>
  <c r="U50"/>
  <c r="X89"/>
  <c r="Y98"/>
  <c r="Y24"/>
  <c r="L80"/>
  <c r="L54"/>
  <c r="L29"/>
  <c r="M87"/>
  <c r="M57"/>
  <c r="M26"/>
  <c r="P53"/>
  <c r="P35"/>
  <c r="P17"/>
  <c r="Q84"/>
  <c r="Q62"/>
  <c r="Q33"/>
  <c r="T88"/>
  <c r="T74"/>
  <c r="T63"/>
  <c r="T48"/>
  <c r="T34"/>
  <c r="T23"/>
  <c r="U91"/>
  <c r="U49"/>
  <c r="X34"/>
  <c r="Y58"/>
  <c r="Y41"/>
  <c r="Y19"/>
  <c r="M68"/>
  <c r="L36"/>
  <c r="Q20"/>
  <c r="T25"/>
  <c r="U81"/>
  <c r="X90"/>
  <c r="X17"/>
  <c r="Y81"/>
  <c r="L50"/>
  <c r="M25"/>
  <c r="P85"/>
  <c r="P69"/>
  <c r="P51"/>
  <c r="P32"/>
  <c r="Q60"/>
  <c r="T98"/>
  <c r="T87"/>
  <c r="T73"/>
  <c r="T47"/>
  <c r="T33"/>
  <c r="X57"/>
  <c r="Y96"/>
  <c r="Y73"/>
  <c r="Y18"/>
  <c r="H249" i="25"/>
  <c r="L101" i="28"/>
  <c r="L76"/>
  <c r="L47"/>
  <c r="M74"/>
  <c r="M52"/>
  <c r="M22"/>
  <c r="P83"/>
  <c r="P67"/>
  <c r="P48"/>
  <c r="P31"/>
  <c r="Q97"/>
  <c r="Q76"/>
  <c r="T86"/>
  <c r="T72"/>
  <c r="T46"/>
  <c r="T32"/>
  <c r="U59"/>
  <c r="X99"/>
  <c r="X76"/>
  <c r="X52"/>
  <c r="X27"/>
  <c r="Y72"/>
  <c r="Y56"/>
  <c r="P77"/>
  <c r="P61"/>
  <c r="Q44"/>
  <c r="T66"/>
  <c r="U82"/>
  <c r="Y82"/>
  <c r="L60"/>
  <c r="P59"/>
  <c r="P21"/>
  <c r="T65"/>
  <c r="L28"/>
  <c r="M100"/>
  <c r="M73"/>
  <c r="P80"/>
  <c r="P29"/>
  <c r="Q96"/>
  <c r="Q52"/>
  <c r="Q30"/>
  <c r="T57"/>
  <c r="T31"/>
  <c r="X50"/>
  <c r="X26"/>
  <c r="Y88"/>
  <c r="L40"/>
  <c r="M40"/>
  <c r="M95"/>
  <c r="M64"/>
  <c r="P78"/>
  <c r="Q78"/>
  <c r="P46"/>
  <c r="Q46"/>
  <c r="P18"/>
  <c r="Q42"/>
  <c r="U101"/>
  <c r="T101"/>
  <c r="U85"/>
  <c r="T85"/>
  <c r="U61"/>
  <c r="T61"/>
  <c r="U45"/>
  <c r="T45"/>
  <c r="U29"/>
  <c r="T29"/>
  <c r="L94"/>
  <c r="M94"/>
  <c r="M63"/>
  <c r="P58"/>
  <c r="L69"/>
  <c r="L55"/>
  <c r="L38"/>
  <c r="L23"/>
  <c r="M88"/>
  <c r="M44"/>
  <c r="P81"/>
  <c r="T90"/>
  <c r="U90"/>
  <c r="T58"/>
  <c r="U58"/>
  <c r="T26"/>
  <c r="U26"/>
  <c r="X94"/>
  <c r="Y94"/>
  <c r="X86"/>
  <c r="Y86"/>
  <c r="X78"/>
  <c r="Y78"/>
  <c r="X70"/>
  <c r="Y70"/>
  <c r="X62"/>
  <c r="Y62"/>
  <c r="X54"/>
  <c r="Y54"/>
  <c r="X46"/>
  <c r="Y46"/>
  <c r="X38"/>
  <c r="Y38"/>
  <c r="X30"/>
  <c r="Y30"/>
  <c r="X22"/>
  <c r="Y22"/>
  <c r="X85"/>
  <c r="M91"/>
  <c r="L91"/>
  <c r="M67"/>
  <c r="L67"/>
  <c r="M51"/>
  <c r="L51"/>
  <c r="M35"/>
  <c r="L35"/>
  <c r="Q98"/>
  <c r="P98"/>
  <c r="Q66"/>
  <c r="P66"/>
  <c r="Q34"/>
  <c r="P34"/>
  <c r="Q82"/>
  <c r="Y69"/>
  <c r="X69"/>
  <c r="L79"/>
  <c r="M86"/>
  <c r="M24"/>
  <c r="Q89"/>
  <c r="P89"/>
  <c r="Q57"/>
  <c r="P57"/>
  <c r="Q25"/>
  <c r="P25"/>
  <c r="P50"/>
  <c r="Q49"/>
  <c r="X92"/>
  <c r="Y92"/>
  <c r="X28"/>
  <c r="Y28"/>
  <c r="X61"/>
  <c r="X45"/>
  <c r="L92"/>
  <c r="L78"/>
  <c r="L48"/>
  <c r="M84"/>
  <c r="Q88"/>
  <c r="P88"/>
  <c r="Q56"/>
  <c r="P56"/>
  <c r="Q24"/>
  <c r="P24"/>
  <c r="P90"/>
  <c r="U43"/>
  <c r="X67"/>
  <c r="Y67"/>
  <c r="X77"/>
  <c r="M99"/>
  <c r="L99"/>
  <c r="M83"/>
  <c r="L83"/>
  <c r="M75"/>
  <c r="L75"/>
  <c r="M59"/>
  <c r="L59"/>
  <c r="M43"/>
  <c r="L43"/>
  <c r="M27"/>
  <c r="L27"/>
  <c r="P26"/>
  <c r="Y93"/>
  <c r="X93"/>
  <c r="Y53"/>
  <c r="X53"/>
  <c r="Y29"/>
  <c r="X29"/>
  <c r="L72"/>
  <c r="M72"/>
  <c r="P74"/>
  <c r="X37"/>
  <c r="X21"/>
  <c r="P70"/>
  <c r="Q70"/>
  <c r="P38"/>
  <c r="Q38"/>
  <c r="U93"/>
  <c r="T93"/>
  <c r="U77"/>
  <c r="T77"/>
  <c r="U69"/>
  <c r="T69"/>
  <c r="U53"/>
  <c r="T53"/>
  <c r="U37"/>
  <c r="T37"/>
  <c r="L62"/>
  <c r="M62"/>
  <c r="L30"/>
  <c r="M30"/>
  <c r="L71"/>
  <c r="M32"/>
  <c r="M85"/>
  <c r="L85"/>
  <c r="M53"/>
  <c r="L53"/>
  <c r="L70"/>
  <c r="L39"/>
  <c r="M31"/>
  <c r="P16"/>
  <c r="Q86"/>
  <c r="Q54"/>
  <c r="Q22"/>
  <c r="T99"/>
  <c r="U99"/>
  <c r="T67"/>
  <c r="U67"/>
  <c r="T35"/>
  <c r="U35"/>
  <c r="U75"/>
  <c r="X51"/>
  <c r="Y83"/>
  <c r="Y42"/>
  <c r="M81"/>
  <c r="M49"/>
  <c r="Q100"/>
  <c r="Q68"/>
  <c r="Q36"/>
  <c r="T71"/>
  <c r="T39"/>
  <c r="Y80"/>
  <c r="Y16"/>
  <c r="P75"/>
  <c r="P43"/>
  <c r="Y40"/>
  <c r="Y95"/>
  <c r="Y87"/>
  <c r="Y79"/>
  <c r="Y71"/>
  <c r="Y63"/>
  <c r="Y55"/>
  <c r="Y47"/>
  <c r="Y39"/>
  <c r="Y31"/>
  <c r="Y23"/>
  <c r="H248" i="25"/>
  <c r="H244"/>
  <c r="H243"/>
  <c r="H242"/>
  <c r="H240"/>
  <c r="G238"/>
  <c r="H238" s="1"/>
  <c r="K238"/>
  <c r="L238"/>
  <c r="M238"/>
  <c r="G237"/>
  <c r="H237" s="1"/>
  <c r="K237"/>
  <c r="L237"/>
  <c r="M237"/>
  <c r="G236"/>
  <c r="H236" s="1"/>
  <c r="K236"/>
  <c r="L236"/>
  <c r="M236"/>
  <c r="G235"/>
  <c r="H235" s="1"/>
  <c r="K235"/>
  <c r="L235"/>
  <c r="M235"/>
  <c r="G234"/>
  <c r="H234" s="1"/>
  <c r="K234"/>
  <c r="L234"/>
  <c r="M234"/>
  <c r="G233"/>
  <c r="H233" s="1"/>
  <c r="K233"/>
  <c r="L233"/>
  <c r="M233"/>
  <c r="G232" l="1"/>
  <c r="H232" s="1"/>
  <c r="K232"/>
  <c r="L232"/>
  <c r="M232"/>
  <c r="G231"/>
  <c r="H231" s="1"/>
  <c r="K231"/>
  <c r="L231"/>
  <c r="M231"/>
  <c r="G230"/>
  <c r="H230" s="1"/>
  <c r="K230"/>
  <c r="L230"/>
  <c r="M230"/>
  <c r="G229"/>
  <c r="H229" s="1"/>
  <c r="K229"/>
  <c r="L229"/>
  <c r="M229"/>
  <c r="G228"/>
  <c r="H228" s="1"/>
  <c r="K228"/>
  <c r="L228"/>
  <c r="M228"/>
  <c r="G227"/>
  <c r="H227" s="1"/>
  <c r="K227"/>
  <c r="L227"/>
  <c r="M227"/>
  <c r="G226"/>
  <c r="H226" s="1"/>
  <c r="K226"/>
  <c r="L226"/>
  <c r="M226"/>
  <c r="G225"/>
  <c r="H225" s="1"/>
  <c r="K225"/>
  <c r="L225"/>
  <c r="M225"/>
  <c r="G224"/>
  <c r="H224" s="1"/>
  <c r="K224"/>
  <c r="L224"/>
  <c r="M224"/>
  <c r="G223"/>
  <c r="H223" s="1"/>
  <c r="K223"/>
  <c r="L223"/>
  <c r="M223"/>
  <c r="G222"/>
  <c r="H222" s="1"/>
  <c r="K222"/>
  <c r="L222"/>
  <c r="M222"/>
  <c r="G221"/>
  <c r="H221" s="1"/>
  <c r="K221"/>
  <c r="L221"/>
  <c r="M221"/>
  <c r="G220"/>
  <c r="H220" s="1"/>
  <c r="K220"/>
  <c r="L220"/>
  <c r="M220"/>
  <c r="G219"/>
  <c r="H219" s="1"/>
  <c r="K219"/>
  <c r="L219"/>
  <c r="M219"/>
  <c r="G218"/>
  <c r="H218" s="1"/>
  <c r="K218"/>
  <c r="L218"/>
  <c r="M218"/>
  <c r="G217"/>
  <c r="H217" s="1"/>
  <c r="K217"/>
  <c r="L217"/>
  <c r="M217"/>
  <c r="G216"/>
  <c r="H216" s="1"/>
  <c r="K216"/>
  <c r="L216"/>
  <c r="M216"/>
  <c r="G215"/>
  <c r="H215" s="1"/>
  <c r="K215"/>
  <c r="L215"/>
  <c r="M215"/>
  <c r="G214"/>
  <c r="H214" s="1"/>
  <c r="K214"/>
  <c r="L214"/>
  <c r="M214"/>
  <c r="G213"/>
  <c r="H213" s="1"/>
  <c r="K213"/>
  <c r="L213"/>
  <c r="M213"/>
  <c r="G212"/>
  <c r="H212" s="1"/>
  <c r="K212"/>
  <c r="L212"/>
  <c r="M212"/>
  <c r="G211"/>
  <c r="H211" s="1"/>
  <c r="K211"/>
  <c r="L211"/>
  <c r="M211"/>
  <c r="G210"/>
  <c r="H210" s="1"/>
  <c r="K210"/>
  <c r="L210"/>
  <c r="M210"/>
  <c r="G209"/>
  <c r="H209" s="1"/>
  <c r="K209"/>
  <c r="L209"/>
  <c r="M209"/>
  <c r="G208"/>
  <c r="H208" s="1"/>
  <c r="K208"/>
  <c r="L208"/>
  <c r="M208"/>
  <c r="G207"/>
  <c r="H207" s="1"/>
  <c r="K207"/>
  <c r="L207"/>
  <c r="M207"/>
  <c r="A12" i="27"/>
  <c r="F12" s="1"/>
  <c r="G206" i="25"/>
  <c r="H206" s="1"/>
  <c r="K206"/>
  <c r="L206"/>
  <c r="M206"/>
  <c r="A11" i="27"/>
  <c r="F11" s="1"/>
  <c r="G205" i="25"/>
  <c r="H205" s="1"/>
  <c r="K205"/>
  <c r="L205"/>
  <c r="M205"/>
  <c r="G204"/>
  <c r="H204" s="1"/>
  <c r="K204"/>
  <c r="L204"/>
  <c r="M204"/>
  <c r="G203"/>
  <c r="H203" s="1"/>
  <c r="K203"/>
  <c r="L203"/>
  <c r="M203"/>
  <c r="G202"/>
  <c r="H202" s="1"/>
  <c r="K202"/>
  <c r="L202"/>
  <c r="M202"/>
  <c r="G201"/>
  <c r="H201" s="1"/>
  <c r="K201"/>
  <c r="L201"/>
  <c r="M201"/>
  <c r="G200"/>
  <c r="H200" s="1"/>
  <c r="K200"/>
  <c r="L200"/>
  <c r="M200"/>
  <c r="G199"/>
  <c r="H199" s="1"/>
  <c r="K199"/>
  <c r="L199"/>
  <c r="M199"/>
  <c r="G198"/>
  <c r="H198" s="1"/>
  <c r="K198"/>
  <c r="L198"/>
  <c r="M198"/>
  <c r="G197"/>
  <c r="H197" s="1"/>
  <c r="K197"/>
  <c r="L197"/>
  <c r="M197"/>
  <c r="G196"/>
  <c r="H196" s="1"/>
  <c r="K196"/>
  <c r="L196"/>
  <c r="M196"/>
  <c r="G195"/>
  <c r="H195" s="1"/>
  <c r="K195"/>
  <c r="L195"/>
  <c r="M195"/>
  <c r="G194"/>
  <c r="H194" s="1"/>
  <c r="K194"/>
  <c r="L194"/>
  <c r="M194"/>
  <c r="G193"/>
  <c r="H193" s="1"/>
  <c r="K193"/>
  <c r="L193"/>
  <c r="M193"/>
  <c r="G192"/>
  <c r="H192" s="1"/>
  <c r="K192"/>
  <c r="L192"/>
  <c r="M192"/>
  <c r="A10" i="27"/>
  <c r="F10" s="1"/>
  <c r="G191" i="25"/>
  <c r="H191" s="1"/>
  <c r="K191"/>
  <c r="L191"/>
  <c r="M191"/>
  <c r="G190"/>
  <c r="H190" s="1"/>
  <c r="K190"/>
  <c r="L190"/>
  <c r="M190"/>
  <c r="G189"/>
  <c r="H189" s="1"/>
  <c r="K189"/>
  <c r="L189"/>
  <c r="M189"/>
  <c r="G188"/>
  <c r="H188" s="1"/>
  <c r="K188"/>
  <c r="L188"/>
  <c r="M188"/>
  <c r="G187"/>
  <c r="H187" s="1"/>
  <c r="K187"/>
  <c r="L187"/>
  <c r="M187"/>
  <c r="G186"/>
  <c r="H186" s="1"/>
  <c r="K186"/>
  <c r="L186"/>
  <c r="M186"/>
  <c r="G185"/>
  <c r="H185" s="1"/>
  <c r="K185"/>
  <c r="L185"/>
  <c r="M185"/>
  <c r="G184"/>
  <c r="H184" s="1"/>
  <c r="K184"/>
  <c r="L184"/>
  <c r="M184"/>
  <c r="G183"/>
  <c r="H183" s="1"/>
  <c r="K183"/>
  <c r="L183"/>
  <c r="M183"/>
  <c r="G182"/>
  <c r="H182"/>
  <c r="K182"/>
  <c r="L182"/>
  <c r="M182"/>
  <c r="G181"/>
  <c r="H181"/>
  <c r="K181"/>
  <c r="L181"/>
  <c r="M181"/>
  <c r="G180"/>
  <c r="H180" s="1"/>
  <c r="K180"/>
  <c r="L180"/>
  <c r="M180"/>
  <c r="G179"/>
  <c r="H179" s="1"/>
  <c r="K179"/>
  <c r="L179"/>
  <c r="M179"/>
  <c r="G178"/>
  <c r="H178" s="1"/>
  <c r="K178"/>
  <c r="L178"/>
  <c r="M178"/>
  <c r="G177"/>
  <c r="H177" s="1"/>
  <c r="K177"/>
  <c r="L177"/>
  <c r="M177"/>
  <c r="G176"/>
  <c r="H176" s="1"/>
  <c r="K176"/>
  <c r="L176"/>
  <c r="M176"/>
  <c r="G175"/>
  <c r="H175" s="1"/>
  <c r="K175"/>
  <c r="L175"/>
  <c r="M175"/>
  <c r="G174"/>
  <c r="H174" s="1"/>
  <c r="K174"/>
  <c r="L174"/>
  <c r="M174"/>
  <c r="G173"/>
  <c r="H173" s="1"/>
  <c r="K173"/>
  <c r="L173"/>
  <c r="M173"/>
  <c r="G172"/>
  <c r="H172" s="1"/>
  <c r="K172"/>
  <c r="L172"/>
  <c r="M172"/>
  <c r="G171"/>
  <c r="H171" s="1"/>
  <c r="K171"/>
  <c r="L171"/>
  <c r="M171"/>
  <c r="G170"/>
  <c r="H170" s="1"/>
  <c r="K170"/>
  <c r="L170"/>
  <c r="M170"/>
  <c r="G169"/>
  <c r="H169" s="1"/>
  <c r="K169"/>
  <c r="L169"/>
  <c r="M169"/>
  <c r="G168"/>
  <c r="H168" s="1"/>
  <c r="L168"/>
  <c r="M168"/>
  <c r="G167"/>
  <c r="H167" s="1"/>
  <c r="K167"/>
  <c r="L167"/>
  <c r="M167"/>
  <c r="G166"/>
  <c r="H166" s="1"/>
  <c r="K166"/>
  <c r="L166"/>
  <c r="M166"/>
  <c r="G165"/>
  <c r="H165" s="1"/>
  <c r="K165"/>
  <c r="L165"/>
  <c r="M165"/>
  <c r="G164"/>
  <c r="H164" s="1"/>
  <c r="K164"/>
  <c r="L164"/>
  <c r="M164"/>
  <c r="G163"/>
  <c r="H163" s="1"/>
  <c r="K163"/>
  <c r="L163"/>
  <c r="M163"/>
  <c r="G162"/>
  <c r="H162" s="1"/>
  <c r="K162"/>
  <c r="L162"/>
  <c r="M162"/>
  <c r="G161"/>
  <c r="H161" s="1"/>
  <c r="K161"/>
  <c r="L161"/>
  <c r="M161"/>
  <c r="G160"/>
  <c r="H160" s="1"/>
  <c r="K160"/>
  <c r="L160"/>
  <c r="M160"/>
  <c r="G159"/>
  <c r="H159"/>
  <c r="K159"/>
  <c r="L159"/>
  <c r="M159"/>
  <c r="G158"/>
  <c r="H158" s="1"/>
  <c r="K158"/>
  <c r="L158"/>
  <c r="M158"/>
  <c r="G157"/>
  <c r="H157" s="1"/>
  <c r="K157"/>
  <c r="L157"/>
  <c r="M157"/>
  <c r="G156"/>
  <c r="H156" s="1"/>
  <c r="K156"/>
  <c r="L156"/>
  <c r="M156"/>
  <c r="G155"/>
  <c r="H155" s="1"/>
  <c r="K155"/>
  <c r="L155"/>
  <c r="M155"/>
  <c r="G154"/>
  <c r="H154" s="1"/>
  <c r="K154"/>
  <c r="L154"/>
  <c r="M154"/>
  <c r="G153"/>
  <c r="H153" s="1"/>
  <c r="K153"/>
  <c r="L153"/>
  <c r="M153"/>
  <c r="G152"/>
  <c r="H152" s="1"/>
  <c r="K152"/>
  <c r="L152"/>
  <c r="M152"/>
  <c r="G151"/>
  <c r="H151" s="1"/>
  <c r="K151"/>
  <c r="L151"/>
  <c r="M151"/>
  <c r="G150"/>
  <c r="H150" s="1"/>
  <c r="K150"/>
  <c r="L150"/>
  <c r="M150"/>
  <c r="G149"/>
  <c r="H149" s="1"/>
  <c r="K149"/>
  <c r="L149"/>
  <c r="M149"/>
  <c r="G148"/>
  <c r="H148" s="1"/>
  <c r="K148"/>
  <c r="L148"/>
  <c r="M148"/>
  <c r="G147"/>
  <c r="H147" s="1"/>
  <c r="K147"/>
  <c r="L147"/>
  <c r="M147"/>
  <c r="G146"/>
  <c r="H146" s="1"/>
  <c r="K146"/>
  <c r="L146"/>
  <c r="M146"/>
  <c r="G145"/>
  <c r="H145" s="1"/>
  <c r="K145"/>
  <c r="L145"/>
  <c r="M145"/>
  <c r="G144"/>
  <c r="H144"/>
  <c r="K144"/>
  <c r="L144"/>
  <c r="M144"/>
  <c r="G143"/>
  <c r="H143"/>
  <c r="K143"/>
  <c r="L143"/>
  <c r="M143"/>
  <c r="G142"/>
  <c r="H142"/>
  <c r="K142"/>
  <c r="L142"/>
  <c r="M142"/>
  <c r="G141"/>
  <c r="H141" s="1"/>
  <c r="K141"/>
  <c r="L141"/>
  <c r="M141"/>
  <c r="G140"/>
  <c r="H140" s="1"/>
  <c r="K140"/>
  <c r="L140"/>
  <c r="M140"/>
  <c r="G139"/>
  <c r="H139" s="1"/>
  <c r="K139"/>
  <c r="L139"/>
  <c r="M139"/>
  <c r="G138"/>
  <c r="H138" s="1"/>
  <c r="K138"/>
  <c r="L138"/>
  <c r="M138"/>
  <c r="G137"/>
  <c r="H137" s="1"/>
  <c r="K137"/>
  <c r="L137"/>
  <c r="M137"/>
  <c r="G136"/>
  <c r="H136" s="1"/>
  <c r="K136"/>
  <c r="L136"/>
  <c r="M136"/>
  <c r="G135"/>
  <c r="H135" s="1"/>
  <c r="K135"/>
  <c r="L135"/>
  <c r="M135"/>
  <c r="G134"/>
  <c r="H134" s="1"/>
  <c r="K134"/>
  <c r="L134"/>
  <c r="M134"/>
  <c r="G133"/>
  <c r="H133" s="1"/>
  <c r="K133"/>
  <c r="L133"/>
  <c r="M133"/>
  <c r="K2"/>
  <c r="K3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5"/>
  <c r="K26"/>
  <c r="K27"/>
  <c r="K28"/>
  <c r="K29"/>
  <c r="K30"/>
  <c r="K31"/>
  <c r="K32"/>
  <c r="K33"/>
  <c r="K34"/>
  <c r="K35"/>
  <c r="K36"/>
  <c r="K37"/>
  <c r="K38"/>
  <c r="K39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6"/>
  <c r="K107"/>
  <c r="K108"/>
  <c r="K110"/>
  <c r="K111"/>
  <c r="K112"/>
  <c r="K113"/>
  <c r="K114"/>
  <c r="K116"/>
  <c r="K117"/>
  <c r="K119"/>
  <c r="K120"/>
  <c r="K121"/>
  <c r="K123"/>
  <c r="K124"/>
  <c r="K126"/>
  <c r="K127"/>
  <c r="K128"/>
  <c r="K129"/>
  <c r="K130"/>
  <c r="K132"/>
  <c r="G132"/>
  <c r="H132" s="1"/>
  <c r="L132"/>
  <c r="M132"/>
  <c r="G131"/>
  <c r="H131" s="1"/>
  <c r="L131"/>
  <c r="M131"/>
  <c r="G130"/>
  <c r="H130" s="1"/>
  <c r="L130"/>
  <c r="M130"/>
  <c r="G129"/>
  <c r="H129" s="1"/>
  <c r="L129"/>
  <c r="M129"/>
  <c r="G128"/>
  <c r="H128" s="1"/>
  <c r="L128"/>
  <c r="M128"/>
  <c r="G127"/>
  <c r="H127"/>
  <c r="L127"/>
  <c r="M127"/>
  <c r="G126"/>
  <c r="H126"/>
  <c r="L126"/>
  <c r="M126"/>
  <c r="G125"/>
  <c r="H125"/>
  <c r="L125"/>
  <c r="M125"/>
  <c r="G124"/>
  <c r="H124" s="1"/>
  <c r="L124"/>
  <c r="M124"/>
  <c r="G123"/>
  <c r="H123"/>
  <c r="L123"/>
  <c r="M123"/>
  <c r="G122"/>
  <c r="H122"/>
  <c r="L122"/>
  <c r="M122"/>
  <c r="G121"/>
  <c r="H121" s="1"/>
  <c r="L121"/>
  <c r="M121"/>
  <c r="G120"/>
  <c r="H120" s="1"/>
  <c r="L120"/>
  <c r="M120"/>
  <c r="G119"/>
  <c r="H119" s="1"/>
  <c r="L119"/>
  <c r="M119"/>
  <c r="G118"/>
  <c r="H118" s="1"/>
  <c r="L118"/>
  <c r="M118"/>
  <c r="G117"/>
  <c r="H117" s="1"/>
  <c r="L117"/>
  <c r="M117"/>
  <c r="G116"/>
  <c r="H116" s="1"/>
  <c r="L116"/>
  <c r="M116"/>
  <c r="G115"/>
  <c r="H115"/>
  <c r="L115"/>
  <c r="M115"/>
  <c r="G114"/>
  <c r="H114"/>
  <c r="L114"/>
  <c r="M114"/>
  <c r="G113"/>
  <c r="H113" s="1"/>
  <c r="L113"/>
  <c r="M113"/>
  <c r="G112"/>
  <c r="H112" s="1"/>
  <c r="L112"/>
  <c r="M112"/>
  <c r="G111"/>
  <c r="H111" s="1"/>
  <c r="L111"/>
  <c r="M111"/>
  <c r="F9" i="2"/>
  <c r="G110" i="25"/>
  <c r="H110" s="1"/>
  <c r="L110"/>
  <c r="M110"/>
  <c r="G109"/>
  <c r="H109" s="1"/>
  <c r="L109"/>
  <c r="M109"/>
  <c r="G108"/>
  <c r="H108"/>
  <c r="L108"/>
  <c r="M108"/>
  <c r="G107"/>
  <c r="H107"/>
  <c r="L107"/>
  <c r="M107"/>
  <c r="G106"/>
  <c r="H106" s="1"/>
  <c r="L106"/>
  <c r="M106"/>
  <c r="G105"/>
  <c r="H105" s="1"/>
  <c r="L105"/>
  <c r="M105"/>
  <c r="G104"/>
  <c r="H104" s="1"/>
  <c r="L104"/>
  <c r="M104"/>
  <c r="G103"/>
  <c r="H103" s="1"/>
  <c r="L103"/>
  <c r="M103"/>
  <c r="G102"/>
  <c r="H102" s="1"/>
  <c r="L102"/>
  <c r="M102"/>
  <c r="G101"/>
  <c r="H101" s="1"/>
  <c r="L101"/>
  <c r="M101"/>
  <c r="G100"/>
  <c r="H100" s="1"/>
  <c r="L100"/>
  <c r="M100"/>
  <c r="G99"/>
  <c r="H99" s="1"/>
  <c r="L99"/>
  <c r="M99"/>
  <c r="G98"/>
  <c r="H98" s="1"/>
  <c r="L98"/>
  <c r="M98"/>
  <c r="G97"/>
  <c r="H97" s="1"/>
  <c r="L97"/>
  <c r="M97"/>
  <c r="G96"/>
  <c r="H96" s="1"/>
  <c r="L96"/>
  <c r="M96"/>
  <c r="A9" i="27"/>
  <c r="F9" s="1"/>
  <c r="G95" i="25"/>
  <c r="H95" s="1"/>
  <c r="L95"/>
  <c r="M95"/>
  <c r="G94"/>
  <c r="H94" s="1"/>
  <c r="L94"/>
  <c r="M94"/>
  <c r="G93"/>
  <c r="H93" s="1"/>
  <c r="L93"/>
  <c r="M93"/>
  <c r="G92"/>
  <c r="H92" s="1"/>
  <c r="L92"/>
  <c r="M92"/>
  <c r="G91"/>
  <c r="H91" s="1"/>
  <c r="L91"/>
  <c r="M91"/>
  <c r="G90"/>
  <c r="H90" s="1"/>
  <c r="L90"/>
  <c r="M90"/>
  <c r="G89"/>
  <c r="H89" s="1"/>
  <c r="L89"/>
  <c r="M89"/>
  <c r="G88"/>
  <c r="H88" s="1"/>
  <c r="L88"/>
  <c r="M88"/>
  <c r="G87"/>
  <c r="H87" s="1"/>
  <c r="L87"/>
  <c r="M87"/>
  <c r="G86"/>
  <c r="H86" s="1"/>
  <c r="L86"/>
  <c r="M86"/>
  <c r="G85"/>
  <c r="H85" s="1"/>
  <c r="L85"/>
  <c r="M85"/>
  <c r="G84"/>
  <c r="H84" s="1"/>
  <c r="L84"/>
  <c r="M84"/>
  <c r="G83"/>
  <c r="H83" s="1"/>
  <c r="L83"/>
  <c r="M83"/>
  <c r="G82"/>
  <c r="H82" s="1"/>
  <c r="L82"/>
  <c r="M82"/>
  <c r="G81"/>
  <c r="H81" s="1"/>
  <c r="L81"/>
  <c r="M81"/>
  <c r="G80"/>
  <c r="H80" s="1"/>
  <c r="L80"/>
  <c r="M80"/>
  <c r="G79"/>
  <c r="H79" s="1"/>
  <c r="L79"/>
  <c r="M79"/>
  <c r="G78"/>
  <c r="H78" s="1"/>
  <c r="L78"/>
  <c r="M78"/>
  <c r="G77"/>
  <c r="H77" s="1"/>
  <c r="L77"/>
  <c r="M77"/>
  <c r="G76"/>
  <c r="H76" s="1"/>
  <c r="L76"/>
  <c r="M76"/>
  <c r="G75"/>
  <c r="H75" s="1"/>
  <c r="L75"/>
  <c r="M75"/>
  <c r="G74"/>
  <c r="H74" s="1"/>
  <c r="L74"/>
  <c r="M74"/>
  <c r="G73"/>
  <c r="H73" s="1"/>
  <c r="L73"/>
  <c r="M73"/>
  <c r="G72"/>
  <c r="H72" s="1"/>
  <c r="L72"/>
  <c r="M72"/>
  <c r="G71"/>
  <c r="H71" s="1"/>
  <c r="L71"/>
  <c r="M71"/>
  <c r="G70"/>
  <c r="H70" s="1"/>
  <c r="L70"/>
  <c r="M70"/>
  <c r="G69"/>
  <c r="H69" s="1"/>
  <c r="L69"/>
  <c r="M69"/>
  <c r="G68"/>
  <c r="H68" s="1"/>
  <c r="L68"/>
  <c r="M68"/>
  <c r="G67"/>
  <c r="H67" s="1"/>
  <c r="L67"/>
  <c r="M67"/>
  <c r="G66"/>
  <c r="H66" s="1"/>
  <c r="L66"/>
  <c r="M66"/>
  <c r="G65"/>
  <c r="H65" s="1"/>
  <c r="L65"/>
  <c r="M65"/>
  <c r="G64"/>
  <c r="H64" s="1"/>
  <c r="L64"/>
  <c r="M64"/>
  <c r="G63"/>
  <c r="H63" s="1"/>
  <c r="L63"/>
  <c r="M63"/>
  <c r="G62"/>
  <c r="H62" s="1"/>
  <c r="L62"/>
  <c r="M62"/>
  <c r="G61"/>
  <c r="H61" s="1"/>
  <c r="L61"/>
  <c r="M61"/>
  <c r="G60"/>
  <c r="H60" s="1"/>
  <c r="L60"/>
  <c r="M60"/>
  <c r="G59"/>
  <c r="H59" s="1"/>
  <c r="L59"/>
  <c r="M59"/>
  <c r="G58"/>
  <c r="H58" s="1"/>
  <c r="L58"/>
  <c r="M58"/>
  <c r="G57"/>
  <c r="H57" s="1"/>
  <c r="L57"/>
  <c r="M57"/>
  <c r="G56"/>
  <c r="H56" s="1"/>
  <c r="L56"/>
  <c r="M56"/>
  <c r="G55"/>
  <c r="H55" s="1"/>
  <c r="L55"/>
  <c r="M55"/>
  <c r="G54"/>
  <c r="H54" s="1"/>
  <c r="L54"/>
  <c r="M54"/>
  <c r="G53"/>
  <c r="H53" s="1"/>
  <c r="L53"/>
  <c r="M53"/>
  <c r="G52"/>
  <c r="H52" s="1"/>
  <c r="L52"/>
  <c r="M52"/>
  <c r="G51"/>
  <c r="H51" s="1"/>
  <c r="L51"/>
  <c r="M51"/>
  <c r="G50"/>
  <c r="H50" s="1"/>
  <c r="L50"/>
  <c r="M50"/>
  <c r="G49"/>
  <c r="H49" s="1"/>
  <c r="L49"/>
  <c r="M49"/>
  <c r="G48"/>
  <c r="H48" s="1"/>
  <c r="L48"/>
  <c r="M48"/>
  <c r="G47"/>
  <c r="H47" s="1"/>
  <c r="L47"/>
  <c r="M47"/>
  <c r="G46"/>
  <c r="H46" s="1"/>
  <c r="L46"/>
  <c r="M46"/>
  <c r="G45"/>
  <c r="H45" s="1"/>
  <c r="L45"/>
  <c r="M45"/>
  <c r="G44"/>
  <c r="H44" s="1"/>
  <c r="L44"/>
  <c r="M44"/>
  <c r="G43"/>
  <c r="H43" s="1"/>
  <c r="L43"/>
  <c r="M43"/>
  <c r="G42"/>
  <c r="H42" s="1"/>
  <c r="L42"/>
  <c r="M42"/>
  <c r="G41"/>
  <c r="H41" s="1"/>
  <c r="L41"/>
  <c r="M41"/>
  <c r="G40"/>
  <c r="H40" s="1"/>
  <c r="L40"/>
  <c r="M40"/>
  <c r="G39"/>
  <c r="H39" s="1"/>
  <c r="L39"/>
  <c r="M39"/>
  <c r="G38"/>
  <c r="H38" s="1"/>
  <c r="L38"/>
  <c r="M38"/>
  <c r="G37"/>
  <c r="H37" s="1"/>
  <c r="L37"/>
  <c r="M37"/>
  <c r="G36"/>
  <c r="H36" s="1"/>
  <c r="L36"/>
  <c r="M36"/>
  <c r="G35"/>
  <c r="H35" s="1"/>
  <c r="L35"/>
  <c r="M35"/>
  <c r="G34"/>
  <c r="H34" s="1"/>
  <c r="L34"/>
  <c r="M34"/>
  <c r="G33"/>
  <c r="H33" s="1"/>
  <c r="L33"/>
  <c r="M33"/>
  <c r="G32"/>
  <c r="H32" s="1"/>
  <c r="L32"/>
  <c r="M32"/>
  <c r="G31"/>
  <c r="H31" s="1"/>
  <c r="L31"/>
  <c r="M31"/>
  <c r="G30"/>
  <c r="H30" s="1"/>
  <c r="L30"/>
  <c r="M30"/>
  <c r="G29"/>
  <c r="H29" s="1"/>
  <c r="L29"/>
  <c r="M29"/>
  <c r="G28"/>
  <c r="H28" s="1"/>
  <c r="L28"/>
  <c r="M28"/>
  <c r="G27"/>
  <c r="H27" s="1"/>
  <c r="L27"/>
  <c r="M27"/>
  <c r="G26"/>
  <c r="H26" s="1"/>
  <c r="L26"/>
  <c r="M26"/>
  <c r="G25"/>
  <c r="H25" s="1"/>
  <c r="L25"/>
  <c r="M25"/>
  <c r="G24"/>
  <c r="H24" s="1"/>
  <c r="L24"/>
  <c r="M24"/>
  <c r="G23"/>
  <c r="H23" s="1"/>
  <c r="B5" i="28" s="1"/>
  <c r="C5" s="1"/>
  <c r="L23" i="25"/>
  <c r="M23"/>
  <c r="G22"/>
  <c r="H22" s="1"/>
  <c r="L22"/>
  <c r="M22"/>
  <c r="G21"/>
  <c r="H21" s="1"/>
  <c r="L21"/>
  <c r="M21"/>
  <c r="G20"/>
  <c r="H20" s="1"/>
  <c r="L20"/>
  <c r="M20"/>
  <c r="G19"/>
  <c r="H19" s="1"/>
  <c r="L19"/>
  <c r="M19"/>
  <c r="G18"/>
  <c r="H18" s="1"/>
  <c r="L18"/>
  <c r="M18"/>
  <c r="G17"/>
  <c r="H17" s="1"/>
  <c r="L17"/>
  <c r="M17"/>
  <c r="G16"/>
  <c r="H16" s="1"/>
  <c r="L16"/>
  <c r="M16"/>
  <c r="G15"/>
  <c r="H15" s="1"/>
  <c r="L15"/>
  <c r="M15"/>
  <c r="G14"/>
  <c r="H14" s="1"/>
  <c r="L14"/>
  <c r="M14"/>
  <c r="G13"/>
  <c r="H13" s="1"/>
  <c r="L13"/>
  <c r="M13"/>
  <c r="G12"/>
  <c r="H12" s="1"/>
  <c r="L12"/>
  <c r="M12"/>
  <c r="A8" i="27"/>
  <c r="F8" s="1"/>
  <c r="G11" i="25"/>
  <c r="H11" s="1"/>
  <c r="L11"/>
  <c r="M11"/>
  <c r="A7" i="27"/>
  <c r="J109" i="25" l="1"/>
  <c r="K109" s="1"/>
  <c r="H12" i="28" s="1"/>
  <c r="J168" i="25"/>
  <c r="K168" s="1"/>
  <c r="F7" i="27"/>
  <c r="I13" i="28"/>
  <c r="I12"/>
  <c r="I11"/>
  <c r="K40" i="25"/>
  <c r="H6" i="28" s="1"/>
  <c r="I6"/>
  <c r="K24" i="25"/>
  <c r="H5" i="28" s="1"/>
  <c r="I5"/>
  <c r="K23" i="25"/>
  <c r="H7" i="28" s="1"/>
  <c r="I7"/>
  <c r="A6" i="27"/>
  <c r="F6" s="1"/>
  <c r="G10" i="25"/>
  <c r="H10" s="1"/>
  <c r="L10"/>
  <c r="M10"/>
  <c r="G9"/>
  <c r="H9" s="1"/>
  <c r="L9"/>
  <c r="M9"/>
  <c r="A5" i="27"/>
  <c r="F5" s="1"/>
  <c r="G8" i="25"/>
  <c r="H8" s="1"/>
  <c r="L8"/>
  <c r="M8"/>
  <c r="G7"/>
  <c r="H7" s="1"/>
  <c r="L7"/>
  <c r="M7"/>
  <c r="G6"/>
  <c r="H6" s="1"/>
  <c r="L6"/>
  <c r="M6"/>
  <c r="G5"/>
  <c r="H5" s="1"/>
  <c r="L5"/>
  <c r="M5"/>
  <c r="A4" i="27"/>
  <c r="F4" s="1"/>
  <c r="G4" i="25"/>
  <c r="H4" s="1"/>
  <c r="L4"/>
  <c r="M4"/>
  <c r="A3" i="27"/>
  <c r="A1" i="28"/>
  <c r="D2"/>
  <c r="G3" i="25"/>
  <c r="H3" s="1"/>
  <c r="L3"/>
  <c r="M3"/>
  <c r="M2"/>
  <c r="L2"/>
  <c r="G2"/>
  <c r="H2" s="1"/>
  <c r="A2" i="27"/>
  <c r="L21" i="28" l="1"/>
  <c r="M21"/>
  <c r="A788" i="25"/>
  <c r="C788"/>
  <c r="A787"/>
  <c r="C787"/>
  <c r="A786"/>
  <c r="C786"/>
  <c r="A780"/>
  <c r="A781"/>
  <c r="C780"/>
  <c r="A782"/>
  <c r="C781"/>
  <c r="A783"/>
  <c r="C782"/>
  <c r="A784"/>
  <c r="C783"/>
  <c r="A785"/>
  <c r="C784"/>
  <c r="C785"/>
  <c r="C779"/>
  <c r="A779"/>
  <c r="C778"/>
  <c r="A778"/>
  <c r="A777"/>
  <c r="C775"/>
  <c r="C777"/>
  <c r="A776"/>
  <c r="C776"/>
  <c r="A770"/>
  <c r="A772"/>
  <c r="A771"/>
  <c r="C770"/>
  <c r="C772"/>
  <c r="C771"/>
  <c r="A773"/>
  <c r="A774"/>
  <c r="C773"/>
  <c r="A775"/>
  <c r="C774"/>
  <c r="A769"/>
  <c r="C769"/>
  <c r="A767"/>
  <c r="C767"/>
  <c r="A768"/>
  <c r="C768"/>
  <c r="A765"/>
  <c r="C764"/>
  <c r="A763"/>
  <c r="C762"/>
  <c r="C763"/>
  <c r="A766"/>
  <c r="A764"/>
  <c r="A762"/>
  <c r="C765"/>
  <c r="C766"/>
  <c r="A760"/>
  <c r="A761"/>
  <c r="C760"/>
  <c r="C761"/>
  <c r="A759"/>
  <c r="C758"/>
  <c r="C756"/>
  <c r="C759"/>
  <c r="A751"/>
  <c r="A749"/>
  <c r="A755"/>
  <c r="C754"/>
  <c r="A758"/>
  <c r="C757"/>
  <c r="A756"/>
  <c r="C755"/>
  <c r="A753"/>
  <c r="A752"/>
  <c r="C751"/>
  <c r="A750"/>
  <c r="C749"/>
  <c r="A754"/>
  <c r="C753"/>
  <c r="C752"/>
  <c r="C750"/>
  <c r="A757"/>
  <c r="C748"/>
  <c r="A747"/>
  <c r="A746"/>
  <c r="C745"/>
  <c r="C744"/>
  <c r="A745"/>
  <c r="A744"/>
  <c r="C743"/>
  <c r="C747"/>
  <c r="C746"/>
  <c r="A743"/>
  <c r="A748"/>
  <c r="A739"/>
  <c r="C739"/>
  <c r="A740"/>
  <c r="A741"/>
  <c r="C740"/>
  <c r="A742"/>
  <c r="C741"/>
  <c r="C742"/>
  <c r="A738"/>
  <c r="A735"/>
  <c r="A736"/>
  <c r="C735"/>
  <c r="C736"/>
  <c r="A737"/>
  <c r="C737"/>
  <c r="C738"/>
  <c r="A734"/>
  <c r="A730"/>
  <c r="A729"/>
  <c r="A731"/>
  <c r="C730"/>
  <c r="C729"/>
  <c r="A732"/>
  <c r="C731"/>
  <c r="A733"/>
  <c r="C732"/>
  <c r="C733"/>
  <c r="C734"/>
  <c r="A728"/>
  <c r="A727"/>
  <c r="C728"/>
  <c r="C727"/>
  <c r="A726"/>
  <c r="C725"/>
  <c r="C726"/>
  <c r="A725"/>
  <c r="C724"/>
  <c r="A724"/>
  <c r="A722"/>
  <c r="A723"/>
  <c r="C722"/>
  <c r="C723"/>
  <c r="A721"/>
  <c r="A720"/>
  <c r="C721"/>
  <c r="C720"/>
  <c r="A719"/>
  <c r="C719"/>
  <c r="A717"/>
  <c r="A718"/>
  <c r="C717"/>
  <c r="C718"/>
  <c r="C714"/>
  <c r="A716"/>
  <c r="A714"/>
  <c r="A715"/>
  <c r="C716"/>
  <c r="C715"/>
  <c r="A713"/>
  <c r="C712"/>
  <c r="A712"/>
  <c r="C713"/>
  <c r="A711"/>
  <c r="A710"/>
  <c r="A704"/>
  <c r="C711"/>
  <c r="C710"/>
  <c r="C704"/>
  <c r="A707"/>
  <c r="A706"/>
  <c r="A705"/>
  <c r="C707"/>
  <c r="C706"/>
  <c r="C705"/>
  <c r="A708"/>
  <c r="C708"/>
  <c r="A709"/>
  <c r="C709"/>
  <c r="A703"/>
  <c r="C697"/>
  <c r="C703"/>
  <c r="A698"/>
  <c r="A699"/>
  <c r="C698"/>
  <c r="C699"/>
  <c r="A701"/>
  <c r="C701"/>
  <c r="C700"/>
  <c r="C702"/>
  <c r="A700"/>
  <c r="A702"/>
  <c r="A697"/>
  <c r="C696"/>
  <c r="C695"/>
  <c r="A696"/>
  <c r="A695"/>
  <c r="C694"/>
  <c r="A694"/>
  <c r="A693"/>
  <c r="C691"/>
  <c r="C693"/>
  <c r="A690"/>
  <c r="A691"/>
  <c r="A692"/>
  <c r="C690"/>
  <c r="C692"/>
  <c r="A689"/>
  <c r="C689"/>
  <c r="A688"/>
  <c r="C688"/>
  <c r="A687"/>
  <c r="C687"/>
  <c r="A684"/>
  <c r="C684"/>
  <c r="A685"/>
  <c r="A686"/>
  <c r="C686"/>
  <c r="C685"/>
  <c r="A683"/>
  <c r="C682"/>
  <c r="C680"/>
  <c r="C681"/>
  <c r="C683"/>
  <c r="A681"/>
  <c r="A680"/>
  <c r="A682"/>
  <c r="A679"/>
  <c r="C679"/>
  <c r="A678"/>
  <c r="A674"/>
  <c r="C674"/>
  <c r="A676"/>
  <c r="C675"/>
  <c r="C678"/>
  <c r="C676"/>
  <c r="A677"/>
  <c r="A675"/>
  <c r="C677"/>
  <c r="A673"/>
  <c r="C673"/>
  <c r="A670"/>
  <c r="C670"/>
  <c r="C671"/>
  <c r="C672"/>
  <c r="A671"/>
  <c r="A672"/>
  <c r="A669"/>
  <c r="C669"/>
  <c r="A668"/>
  <c r="A664"/>
  <c r="C668"/>
  <c r="C664"/>
  <c r="C661"/>
  <c r="A662"/>
  <c r="A667"/>
  <c r="C667"/>
  <c r="A665"/>
  <c r="A661"/>
  <c r="C665"/>
  <c r="A666"/>
  <c r="C662"/>
  <c r="A663"/>
  <c r="C666"/>
  <c r="C663"/>
  <c r="A660"/>
  <c r="A656"/>
  <c r="C660"/>
  <c r="C656"/>
  <c r="A659"/>
  <c r="C659"/>
  <c r="A657"/>
  <c r="C657"/>
  <c r="A658"/>
  <c r="A655"/>
  <c r="C658"/>
  <c r="C655"/>
  <c r="A654"/>
  <c r="A650"/>
  <c r="A646"/>
  <c r="C654"/>
  <c r="C650"/>
  <c r="C646"/>
  <c r="A652"/>
  <c r="A649"/>
  <c r="A651"/>
  <c r="A647"/>
  <c r="C651"/>
  <c r="C647"/>
  <c r="A648"/>
  <c r="C653"/>
  <c r="C652"/>
  <c r="C648"/>
  <c r="A653"/>
  <c r="C649"/>
  <c r="A645"/>
  <c r="C645"/>
  <c r="C643"/>
  <c r="C644"/>
  <c r="A643"/>
  <c r="A644"/>
  <c r="A642"/>
  <c r="C642"/>
  <c r="A641"/>
  <c r="C641"/>
  <c r="A640"/>
  <c r="C640"/>
  <c r="A639"/>
  <c r="C634"/>
  <c r="C639"/>
  <c r="A635"/>
  <c r="C635"/>
  <c r="C637"/>
  <c r="A633"/>
  <c r="A638"/>
  <c r="C633"/>
  <c r="C638"/>
  <c r="A634"/>
  <c r="A636"/>
  <c r="A632"/>
  <c r="A637"/>
  <c r="C636"/>
  <c r="C632"/>
  <c r="A631"/>
  <c r="C631"/>
  <c r="C628"/>
  <c r="C629"/>
  <c r="A628"/>
  <c r="A629"/>
  <c r="C630"/>
  <c r="A630"/>
  <c r="A627"/>
  <c r="A623"/>
  <c r="C627"/>
  <c r="C623"/>
  <c r="A625"/>
  <c r="C626"/>
  <c r="A624"/>
  <c r="C624"/>
  <c r="A626"/>
  <c r="C625"/>
  <c r="A622"/>
  <c r="C622"/>
  <c r="A618"/>
  <c r="A619"/>
  <c r="C618"/>
  <c r="C621"/>
  <c r="C619"/>
  <c r="A621"/>
  <c r="A620"/>
  <c r="C620"/>
  <c r="A617"/>
  <c r="C617"/>
  <c r="C616"/>
  <c r="A616"/>
  <c r="A615"/>
  <c r="A614"/>
  <c r="C615"/>
  <c r="C614"/>
  <c r="A613"/>
  <c r="A609"/>
  <c r="C613"/>
  <c r="C609"/>
  <c r="A611"/>
  <c r="A608"/>
  <c r="A610"/>
  <c r="C610"/>
  <c r="A612"/>
  <c r="C608"/>
  <c r="C611"/>
  <c r="C612"/>
  <c r="A607"/>
  <c r="C607"/>
  <c r="C604"/>
  <c r="C605"/>
  <c r="C606"/>
  <c r="A604"/>
  <c r="A605"/>
  <c r="A606"/>
  <c r="A603"/>
  <c r="C603"/>
  <c r="E2" i="28"/>
  <c r="A602" i="25"/>
  <c r="C602"/>
  <c r="A601"/>
  <c r="A600"/>
  <c r="C601"/>
  <c r="C600"/>
  <c r="A598"/>
  <c r="A599"/>
  <c r="A597"/>
  <c r="C597"/>
  <c r="C598"/>
  <c r="C599"/>
  <c r="A596"/>
  <c r="C591"/>
  <c r="C596"/>
  <c r="A592"/>
  <c r="A595"/>
  <c r="C594"/>
  <c r="C590"/>
  <c r="A589"/>
  <c r="C595"/>
  <c r="A591"/>
  <c r="C589"/>
  <c r="C592"/>
  <c r="A593"/>
  <c r="C593"/>
  <c r="A594"/>
  <c r="A590"/>
  <c r="A588"/>
  <c r="C588"/>
  <c r="A585"/>
  <c r="A584"/>
  <c r="C583"/>
  <c r="C585"/>
  <c r="C584"/>
  <c r="A580"/>
  <c r="A587"/>
  <c r="C587"/>
  <c r="A582"/>
  <c r="A583"/>
  <c r="A586"/>
  <c r="C580"/>
  <c r="C586"/>
  <c r="A581"/>
  <c r="C581"/>
  <c r="C582"/>
  <c r="A579"/>
  <c r="C578"/>
  <c r="C574"/>
  <c r="C579"/>
  <c r="A575"/>
  <c r="A576"/>
  <c r="A572"/>
  <c r="C572"/>
  <c r="A573"/>
  <c r="C573"/>
  <c r="A574"/>
  <c r="C575"/>
  <c r="C576"/>
  <c r="A577"/>
  <c r="C577"/>
  <c r="A578"/>
  <c r="A571"/>
  <c r="A567"/>
  <c r="A566"/>
  <c r="C561"/>
  <c r="C571"/>
  <c r="C567"/>
  <c r="C566"/>
  <c r="A562"/>
  <c r="C562"/>
  <c r="C568"/>
  <c r="A569"/>
  <c r="A564"/>
  <c r="C563"/>
  <c r="C569"/>
  <c r="C564"/>
  <c r="A560"/>
  <c r="A570"/>
  <c r="C570"/>
  <c r="C565"/>
  <c r="A561"/>
  <c r="A563"/>
  <c r="A565"/>
  <c r="C560"/>
  <c r="A568"/>
  <c r="A559"/>
  <c r="C559"/>
  <c r="A558"/>
  <c r="C558"/>
  <c r="C557"/>
  <c r="A557"/>
  <c r="A556"/>
  <c r="A555"/>
  <c r="C556"/>
  <c r="C555"/>
  <c r="A554"/>
  <c r="C554"/>
  <c r="A552"/>
  <c r="A553"/>
  <c r="C552"/>
  <c r="C553"/>
  <c r="A551"/>
  <c r="C551"/>
  <c r="A550"/>
  <c r="A548"/>
  <c r="C548"/>
  <c r="A549"/>
  <c r="C549"/>
  <c r="C550"/>
  <c r="A547"/>
  <c r="C547"/>
  <c r="A546"/>
  <c r="C546"/>
  <c r="A544"/>
  <c r="A545"/>
  <c r="C544"/>
  <c r="C545"/>
  <c r="A543"/>
  <c r="C543"/>
  <c r="A538"/>
  <c r="A539"/>
  <c r="C539"/>
  <c r="C538"/>
  <c r="A540"/>
  <c r="C540"/>
  <c r="A541"/>
  <c r="A542"/>
  <c r="C541"/>
  <c r="C542"/>
  <c r="A537"/>
  <c r="C537"/>
  <c r="C536"/>
  <c r="A534"/>
  <c r="C534"/>
  <c r="A535"/>
  <c r="C535"/>
  <c r="A536"/>
  <c r="A533"/>
  <c r="C532"/>
  <c r="C531"/>
  <c r="A532"/>
  <c r="C533"/>
  <c r="A530"/>
  <c r="C530"/>
  <c r="A531"/>
  <c r="A529"/>
  <c r="A525"/>
  <c r="C529"/>
  <c r="C525"/>
  <c r="A526"/>
  <c r="A522"/>
  <c r="C523"/>
  <c r="A528"/>
  <c r="A524"/>
  <c r="C528"/>
  <c r="C524"/>
  <c r="C526"/>
  <c r="C522"/>
  <c r="A527"/>
  <c r="A523"/>
  <c r="C527"/>
  <c r="A521"/>
  <c r="A517"/>
  <c r="A513"/>
  <c r="C517"/>
  <c r="A518"/>
  <c r="A514"/>
  <c r="C514"/>
  <c r="C519"/>
  <c r="C515"/>
  <c r="C521"/>
  <c r="C513"/>
  <c r="C518"/>
  <c r="A515"/>
  <c r="A516"/>
  <c r="C516"/>
  <c r="A519"/>
  <c r="A520"/>
  <c r="C520"/>
  <c r="L20" i="28"/>
  <c r="M20"/>
  <c r="A10" i="25"/>
  <c r="F2" i="27"/>
  <c r="A424" i="25"/>
  <c r="C424"/>
  <c r="A423"/>
  <c r="C423"/>
  <c r="A422"/>
  <c r="C422"/>
  <c r="A421"/>
  <c r="C421"/>
  <c r="A419"/>
  <c r="C419"/>
  <c r="A417"/>
  <c r="C417"/>
  <c r="A413"/>
  <c r="C413"/>
  <c r="A411"/>
  <c r="C411"/>
  <c r="A410"/>
  <c r="C410"/>
  <c r="A409"/>
  <c r="C409"/>
  <c r="A408"/>
  <c r="C408"/>
  <c r="A407"/>
  <c r="C407"/>
  <c r="A402"/>
  <c r="C402"/>
  <c r="A397"/>
  <c r="C397"/>
  <c r="A396"/>
  <c r="C396"/>
  <c r="A395"/>
  <c r="C395"/>
  <c r="A394"/>
  <c r="C394"/>
  <c r="A393"/>
  <c r="C393"/>
  <c r="A390"/>
  <c r="C390"/>
  <c r="A389"/>
  <c r="C389"/>
  <c r="A388"/>
  <c r="C388"/>
  <c r="A387"/>
  <c r="C387"/>
  <c r="A386"/>
  <c r="C386"/>
  <c r="A384"/>
  <c r="C384"/>
  <c r="A383"/>
  <c r="C383"/>
  <c r="A377"/>
  <c r="C377"/>
  <c r="A376"/>
  <c r="C376"/>
  <c r="A373"/>
  <c r="C373"/>
  <c r="A372"/>
  <c r="C372"/>
  <c r="A363"/>
  <c r="C363"/>
  <c r="A362"/>
  <c r="C362"/>
  <c r="A360"/>
  <c r="C360"/>
  <c r="A358"/>
  <c r="C358"/>
  <c r="A355"/>
  <c r="C355"/>
  <c r="A354"/>
  <c r="C354"/>
  <c r="A350"/>
  <c r="C350"/>
  <c r="A349"/>
  <c r="C349"/>
  <c r="A347"/>
  <c r="C347"/>
  <c r="A346"/>
  <c r="C346"/>
  <c r="A345"/>
  <c r="C345"/>
  <c r="A344"/>
  <c r="C344"/>
  <c r="A343"/>
  <c r="C343"/>
  <c r="A330"/>
  <c r="C330"/>
  <c r="A328"/>
  <c r="C328"/>
  <c r="A326"/>
  <c r="C326"/>
  <c r="A324"/>
  <c r="C324"/>
  <c r="A322"/>
  <c r="C322"/>
  <c r="A321"/>
  <c r="C321"/>
  <c r="A317"/>
  <c r="C317"/>
  <c r="A314"/>
  <c r="C314"/>
  <c r="A313"/>
  <c r="C313"/>
  <c r="A312"/>
  <c r="C312"/>
  <c r="A311"/>
  <c r="C311"/>
  <c r="A309"/>
  <c r="C309"/>
  <c r="A307"/>
  <c r="C307"/>
  <c r="A306"/>
  <c r="C306"/>
  <c r="A305"/>
  <c r="C305"/>
  <c r="A300"/>
  <c r="C300"/>
  <c r="A299"/>
  <c r="C299"/>
  <c r="A296"/>
  <c r="C296"/>
  <c r="A295"/>
  <c r="C295"/>
  <c r="A294"/>
  <c r="C294"/>
  <c r="A293"/>
  <c r="C293"/>
  <c r="A292"/>
  <c r="C292"/>
  <c r="A289"/>
  <c r="C289"/>
  <c r="A288"/>
  <c r="C288"/>
  <c r="A287"/>
  <c r="C287"/>
  <c r="A286"/>
  <c r="C286"/>
  <c r="A285"/>
  <c r="C285"/>
  <c r="A284"/>
  <c r="C284"/>
  <c r="A268"/>
  <c r="C268"/>
  <c r="A266"/>
  <c r="C266"/>
  <c r="A265"/>
  <c r="C265"/>
  <c r="A264"/>
  <c r="C264"/>
  <c r="A263"/>
  <c r="C263"/>
  <c r="A262"/>
  <c r="C262"/>
  <c r="A261"/>
  <c r="C261"/>
  <c r="A260"/>
  <c r="C260"/>
  <c r="A259"/>
  <c r="C259"/>
  <c r="A258"/>
  <c r="C258"/>
  <c r="A257"/>
  <c r="C257"/>
  <c r="A250"/>
  <c r="C250"/>
  <c r="A243"/>
  <c r="C243"/>
  <c r="A242"/>
  <c r="C242"/>
  <c r="A241"/>
  <c r="C241"/>
  <c r="A240"/>
  <c r="C240"/>
  <c r="A239"/>
  <c r="C239"/>
  <c r="A238"/>
  <c r="C238"/>
  <c r="A237"/>
  <c r="C237"/>
  <c r="A236"/>
  <c r="C236"/>
  <c r="A235"/>
  <c r="C235"/>
  <c r="A234"/>
  <c r="C234"/>
  <c r="A233"/>
  <c r="C233"/>
  <c r="A191"/>
  <c r="C191"/>
  <c r="A190"/>
  <c r="C190"/>
  <c r="A189"/>
  <c r="C189"/>
  <c r="A188"/>
  <c r="C188"/>
  <c r="A187"/>
  <c r="C187"/>
  <c r="A186"/>
  <c r="C186"/>
  <c r="A185"/>
  <c r="C185"/>
  <c r="A95"/>
  <c r="C95"/>
  <c r="A94"/>
  <c r="C94"/>
  <c r="A93"/>
  <c r="C93"/>
  <c r="A92"/>
  <c r="C92"/>
  <c r="A91"/>
  <c r="C91"/>
  <c r="A90"/>
  <c r="C90"/>
  <c r="A89"/>
  <c r="C89"/>
  <c r="A88"/>
  <c r="C88"/>
  <c r="A87"/>
  <c r="C87"/>
  <c r="A86"/>
  <c r="C86"/>
  <c r="A85"/>
  <c r="C85"/>
  <c r="A84"/>
  <c r="C84"/>
  <c r="A83"/>
  <c r="C83"/>
  <c r="A82"/>
  <c r="C82"/>
  <c r="A81"/>
  <c r="C81"/>
  <c r="A80"/>
  <c r="C80"/>
  <c r="A79"/>
  <c r="C79"/>
  <c r="A78"/>
  <c r="C78"/>
  <c r="A77"/>
  <c r="C77"/>
  <c r="A76"/>
  <c r="C76"/>
  <c r="A75"/>
  <c r="C75"/>
  <c r="A74"/>
  <c r="C74"/>
  <c r="A73"/>
  <c r="C73"/>
  <c r="A72"/>
  <c r="C72"/>
  <c r="A71"/>
  <c r="C71"/>
  <c r="A70"/>
  <c r="C70"/>
  <c r="A69"/>
  <c r="C69"/>
  <c r="A68"/>
  <c r="C68"/>
  <c r="A67"/>
  <c r="C67"/>
  <c r="A66"/>
  <c r="C66"/>
  <c r="A65"/>
  <c r="C65"/>
  <c r="A64"/>
  <c r="C64"/>
  <c r="A63"/>
  <c r="C63"/>
  <c r="A62"/>
  <c r="C62"/>
  <c r="A61"/>
  <c r="C61"/>
  <c r="A60"/>
  <c r="C60"/>
  <c r="A59"/>
  <c r="C59"/>
  <c r="A58"/>
  <c r="C58"/>
  <c r="A57"/>
  <c r="C57"/>
  <c r="A56"/>
  <c r="C56"/>
  <c r="A55"/>
  <c r="C55"/>
  <c r="A54"/>
  <c r="C54"/>
  <c r="A53"/>
  <c r="C53"/>
  <c r="A52"/>
  <c r="C52"/>
  <c r="A51"/>
  <c r="C51"/>
  <c r="A50"/>
  <c r="C50"/>
  <c r="A49"/>
  <c r="C49"/>
  <c r="A48"/>
  <c r="C48"/>
  <c r="A47"/>
  <c r="C47"/>
  <c r="A46"/>
  <c r="C46"/>
  <c r="A45"/>
  <c r="C45"/>
  <c r="A44"/>
  <c r="C44"/>
  <c r="A43"/>
  <c r="C43"/>
  <c r="A42"/>
  <c r="C42"/>
  <c r="A41"/>
  <c r="C41"/>
  <c r="A40"/>
  <c r="C40"/>
  <c r="A39"/>
  <c r="C39"/>
  <c r="A38"/>
  <c r="C38"/>
  <c r="A37"/>
  <c r="C37"/>
  <c r="A36"/>
  <c r="C36"/>
  <c r="A35"/>
  <c r="C35"/>
  <c r="A34"/>
  <c r="C34"/>
  <c r="A33"/>
  <c r="C33"/>
  <c r="A32"/>
  <c r="C32"/>
  <c r="A31"/>
  <c r="C31"/>
  <c r="A30"/>
  <c r="C30"/>
  <c r="A29"/>
  <c r="C29"/>
  <c r="A28"/>
  <c r="C28"/>
  <c r="A27"/>
  <c r="C27"/>
  <c r="A26"/>
  <c r="C26"/>
  <c r="A25"/>
  <c r="C25"/>
  <c r="A24"/>
  <c r="C24"/>
  <c r="A23"/>
  <c r="C23"/>
  <c r="A22"/>
  <c r="C22"/>
  <c r="A21"/>
  <c r="C21"/>
  <c r="A20"/>
  <c r="C20"/>
  <c r="A19"/>
  <c r="C19"/>
  <c r="A18"/>
  <c r="C18"/>
  <c r="A17"/>
  <c r="C17"/>
  <c r="A16"/>
  <c r="C16"/>
  <c r="A512"/>
  <c r="C512"/>
  <c r="A511"/>
  <c r="C511"/>
  <c r="A510"/>
  <c r="C510"/>
  <c r="A509"/>
  <c r="C509"/>
  <c r="A508"/>
  <c r="C508"/>
  <c r="A507"/>
  <c r="C507"/>
  <c r="A506"/>
  <c r="C506"/>
  <c r="A505"/>
  <c r="C505"/>
  <c r="A504"/>
  <c r="C504"/>
  <c r="A503"/>
  <c r="C503"/>
  <c r="A502"/>
  <c r="C502"/>
  <c r="A501"/>
  <c r="C501"/>
  <c r="A500"/>
  <c r="C500"/>
  <c r="A499"/>
  <c r="C499"/>
  <c r="A498"/>
  <c r="C498"/>
  <c r="A497"/>
  <c r="C497"/>
  <c r="A496"/>
  <c r="C496"/>
  <c r="A495"/>
  <c r="C495"/>
  <c r="A494"/>
  <c r="C494"/>
  <c r="A493"/>
  <c r="C493"/>
  <c r="A492"/>
  <c r="C492"/>
  <c r="A491"/>
  <c r="C491"/>
  <c r="A490"/>
  <c r="C490"/>
  <c r="A489"/>
  <c r="C489"/>
  <c r="A488"/>
  <c r="C488"/>
  <c r="A487"/>
  <c r="C487"/>
  <c r="A486"/>
  <c r="C486"/>
  <c r="A485"/>
  <c r="C485"/>
  <c r="A484"/>
  <c r="C484"/>
  <c r="A483"/>
  <c r="C483"/>
  <c r="A482"/>
  <c r="C482"/>
  <c r="A481"/>
  <c r="C481"/>
  <c r="A480"/>
  <c r="C480"/>
  <c r="A479"/>
  <c r="C479"/>
  <c r="A478"/>
  <c r="C478"/>
  <c r="A477"/>
  <c r="C477"/>
  <c r="A476"/>
  <c r="C476"/>
  <c r="A475"/>
  <c r="C475"/>
  <c r="A474"/>
  <c r="C474"/>
  <c r="A473"/>
  <c r="C473"/>
  <c r="A472"/>
  <c r="C472"/>
  <c r="A471"/>
  <c r="C471"/>
  <c r="A470"/>
  <c r="C470"/>
  <c r="A469"/>
  <c r="C469"/>
  <c r="A468"/>
  <c r="C468"/>
  <c r="A467"/>
  <c r="C467"/>
  <c r="A466"/>
  <c r="C466"/>
  <c r="A465"/>
  <c r="C465"/>
  <c r="A464"/>
  <c r="C464"/>
  <c r="A463"/>
  <c r="C463"/>
  <c r="A462"/>
  <c r="C462"/>
  <c r="A461"/>
  <c r="C461"/>
  <c r="A460"/>
  <c r="C460"/>
  <c r="A459"/>
  <c r="C459"/>
  <c r="A458"/>
  <c r="C458"/>
  <c r="A457"/>
  <c r="C457"/>
  <c r="A456"/>
  <c r="C456"/>
  <c r="A455"/>
  <c r="C455"/>
  <c r="A454"/>
  <c r="C454"/>
  <c r="A453"/>
  <c r="C453"/>
  <c r="A452"/>
  <c r="C452"/>
  <c r="A451"/>
  <c r="C451"/>
  <c r="A450"/>
  <c r="C450"/>
  <c r="A449"/>
  <c r="C449"/>
  <c r="A448"/>
  <c r="C448"/>
  <c r="A447"/>
  <c r="C447"/>
  <c r="A446"/>
  <c r="C446"/>
  <c r="A445"/>
  <c r="C445"/>
  <c r="A444"/>
  <c r="C444"/>
  <c r="A443"/>
  <c r="C443"/>
  <c r="A442"/>
  <c r="C442"/>
  <c r="A441"/>
  <c r="C441"/>
  <c r="A440"/>
  <c r="C440"/>
  <c r="A439"/>
  <c r="C439"/>
  <c r="A438"/>
  <c r="C438"/>
  <c r="A437"/>
  <c r="C437"/>
  <c r="A436"/>
  <c r="C436"/>
  <c r="A435"/>
  <c r="C435"/>
  <c r="A434"/>
  <c r="C434"/>
  <c r="A433"/>
  <c r="C433"/>
  <c r="A432"/>
  <c r="C432"/>
  <c r="A431"/>
  <c r="C431"/>
  <c r="A430"/>
  <c r="C430"/>
  <c r="A429"/>
  <c r="C429"/>
  <c r="A428"/>
  <c r="C428"/>
  <c r="A427"/>
  <c r="C427"/>
  <c r="A426"/>
  <c r="C426"/>
  <c r="A425"/>
  <c r="C425"/>
  <c r="A420"/>
  <c r="C420"/>
  <c r="A418"/>
  <c r="C418"/>
  <c r="A416"/>
  <c r="C416"/>
  <c r="A415"/>
  <c r="C415"/>
  <c r="A414"/>
  <c r="C414"/>
  <c r="A412"/>
  <c r="C412"/>
  <c r="A406"/>
  <c r="C406"/>
  <c r="A405"/>
  <c r="C405"/>
  <c r="A404"/>
  <c r="C404"/>
  <c r="A403"/>
  <c r="C403"/>
  <c r="A401"/>
  <c r="C401"/>
  <c r="A400"/>
  <c r="C400"/>
  <c r="A399"/>
  <c r="C399"/>
  <c r="A398"/>
  <c r="C398"/>
  <c r="A392"/>
  <c r="C392"/>
  <c r="A391"/>
  <c r="C391"/>
  <c r="A385"/>
  <c r="C385"/>
  <c r="A382"/>
  <c r="C382"/>
  <c r="A381"/>
  <c r="C381"/>
  <c r="A380"/>
  <c r="C380"/>
  <c r="A379"/>
  <c r="C379"/>
  <c r="A378"/>
  <c r="C378"/>
  <c r="A375"/>
  <c r="C375"/>
  <c r="A374"/>
  <c r="C374"/>
  <c r="A371"/>
  <c r="C371"/>
  <c r="A370"/>
  <c r="C370"/>
  <c r="A369"/>
  <c r="C369"/>
  <c r="A368"/>
  <c r="C368"/>
  <c r="A367"/>
  <c r="C367"/>
  <c r="A366"/>
  <c r="C366"/>
  <c r="A365"/>
  <c r="C365"/>
  <c r="A364"/>
  <c r="C364"/>
  <c r="A361"/>
  <c r="C361"/>
  <c r="A359"/>
  <c r="C359"/>
  <c r="A357"/>
  <c r="C357"/>
  <c r="A356"/>
  <c r="C356"/>
  <c r="A353"/>
  <c r="C353"/>
  <c r="A352"/>
  <c r="C352"/>
  <c r="A351"/>
  <c r="C351"/>
  <c r="A348"/>
  <c r="C348"/>
  <c r="C5"/>
  <c r="F3" i="27"/>
  <c r="C8" i="25"/>
  <c r="A9"/>
  <c r="A97"/>
  <c r="C97"/>
  <c r="A96"/>
  <c r="C96"/>
  <c r="A15"/>
  <c r="C15"/>
  <c r="A14"/>
  <c r="C14"/>
  <c r="A13"/>
  <c r="C13"/>
  <c r="A12"/>
  <c r="C12"/>
  <c r="A11"/>
  <c r="C11"/>
  <c r="C98"/>
  <c r="A98"/>
  <c r="C99"/>
  <c r="A99"/>
  <c r="C100"/>
  <c r="A100"/>
  <c r="C101"/>
  <c r="A101"/>
  <c r="C102"/>
  <c r="A102"/>
  <c r="C103"/>
  <c r="A103"/>
  <c r="C104"/>
  <c r="A104"/>
  <c r="C105"/>
  <c r="A105"/>
  <c r="C106"/>
  <c r="A106"/>
  <c r="C107"/>
  <c r="A107"/>
  <c r="C108"/>
  <c r="A108"/>
  <c r="C109"/>
  <c r="A109"/>
  <c r="C110"/>
  <c r="A110"/>
  <c r="C111"/>
  <c r="A111"/>
  <c r="C112"/>
  <c r="A112"/>
  <c r="C113"/>
  <c r="A113"/>
  <c r="C114"/>
  <c r="A114"/>
  <c r="C115"/>
  <c r="A115"/>
  <c r="C116"/>
  <c r="A116"/>
  <c r="C117"/>
  <c r="A117"/>
  <c r="C118"/>
  <c r="A118"/>
  <c r="C119"/>
  <c r="A119"/>
  <c r="C120"/>
  <c r="A120"/>
  <c r="C121"/>
  <c r="A121"/>
  <c r="C122"/>
  <c r="A122"/>
  <c r="C123"/>
  <c r="A123"/>
  <c r="C124"/>
  <c r="A124"/>
  <c r="C125"/>
  <c r="A125"/>
  <c r="C126"/>
  <c r="A126"/>
  <c r="C127"/>
  <c r="A127"/>
  <c r="C128"/>
  <c r="A128"/>
  <c r="C129"/>
  <c r="A129"/>
  <c r="C130"/>
  <c r="A130"/>
  <c r="C131"/>
  <c r="A131"/>
  <c r="C132"/>
  <c r="A132"/>
  <c r="C133"/>
  <c r="A133"/>
  <c r="C134"/>
  <c r="A134"/>
  <c r="C135"/>
  <c r="A135"/>
  <c r="C136"/>
  <c r="A136"/>
  <c r="C137"/>
  <c r="A137"/>
  <c r="C138"/>
  <c r="A138"/>
  <c r="C139"/>
  <c r="A139"/>
  <c r="C140"/>
  <c r="A140"/>
  <c r="C141"/>
  <c r="A141"/>
  <c r="C142"/>
  <c r="A142"/>
  <c r="C143"/>
  <c r="A143"/>
  <c r="C144"/>
  <c r="A144"/>
  <c r="C145"/>
  <c r="A145"/>
  <c r="C146"/>
  <c r="A146"/>
  <c r="C147"/>
  <c r="A147"/>
  <c r="C148"/>
  <c r="A148"/>
  <c r="C149"/>
  <c r="A149"/>
  <c r="C150"/>
  <c r="A150"/>
  <c r="C151"/>
  <c r="A151"/>
  <c r="C152"/>
  <c r="A152"/>
  <c r="C153"/>
  <c r="A153"/>
  <c r="C154"/>
  <c r="A154"/>
  <c r="C155"/>
  <c r="A155"/>
  <c r="C156"/>
  <c r="A156"/>
  <c r="C157"/>
  <c r="A157"/>
  <c r="C158"/>
  <c r="A158"/>
  <c r="C159"/>
  <c r="A159"/>
  <c r="C160"/>
  <c r="A160"/>
  <c r="C161"/>
  <c r="A161"/>
  <c r="C162"/>
  <c r="A162"/>
  <c r="C163"/>
  <c r="A163"/>
  <c r="C164"/>
  <c r="A164"/>
  <c r="C165"/>
  <c r="A165"/>
  <c r="C166"/>
  <c r="A166"/>
  <c r="C167"/>
  <c r="A167"/>
  <c r="C168"/>
  <c r="A168"/>
  <c r="C169"/>
  <c r="A169"/>
  <c r="C170"/>
  <c r="A170"/>
  <c r="C171"/>
  <c r="A171"/>
  <c r="C172"/>
  <c r="A172"/>
  <c r="C173"/>
  <c r="A173"/>
  <c r="C174"/>
  <c r="A174"/>
  <c r="C175"/>
  <c r="A175"/>
  <c r="C176"/>
  <c r="A176"/>
  <c r="C177"/>
  <c r="A177"/>
  <c r="C178"/>
  <c r="A178"/>
  <c r="C179"/>
  <c r="A179"/>
  <c r="C180"/>
  <c r="A180"/>
  <c r="C181"/>
  <c r="A181"/>
  <c r="C182"/>
  <c r="A182"/>
  <c r="C183"/>
  <c r="A183"/>
  <c r="C184"/>
  <c r="A184"/>
  <c r="C192"/>
  <c r="A192"/>
  <c r="C193"/>
  <c r="A193"/>
  <c r="C194"/>
  <c r="A194"/>
  <c r="C195"/>
  <c r="A195"/>
  <c r="C196"/>
  <c r="A196"/>
  <c r="C197"/>
  <c r="A197"/>
  <c r="C198"/>
  <c r="A198"/>
  <c r="C199"/>
  <c r="A199"/>
  <c r="C200"/>
  <c r="A200"/>
  <c r="C201"/>
  <c r="A201"/>
  <c r="C202"/>
  <c r="A202"/>
  <c r="C203"/>
  <c r="A203"/>
  <c r="C204"/>
  <c r="A204"/>
  <c r="C205"/>
  <c r="A205"/>
  <c r="C206"/>
  <c r="A206"/>
  <c r="C207"/>
  <c r="A207"/>
  <c r="C208"/>
  <c r="A208"/>
  <c r="C209"/>
  <c r="A209"/>
  <c r="C210"/>
  <c r="A210"/>
  <c r="C211"/>
  <c r="A211"/>
  <c r="C212"/>
  <c r="A212"/>
  <c r="C213"/>
  <c r="A213"/>
  <c r="C214"/>
  <c r="A214"/>
  <c r="C215"/>
  <c r="A215"/>
  <c r="C216"/>
  <c r="A216"/>
  <c r="C217"/>
  <c r="A217"/>
  <c r="C218"/>
  <c r="A218"/>
  <c r="C219"/>
  <c r="A219"/>
  <c r="C220"/>
  <c r="A220"/>
  <c r="C221"/>
  <c r="A221"/>
  <c r="C222"/>
  <c r="A222"/>
  <c r="C223"/>
  <c r="A223"/>
  <c r="C224"/>
  <c r="A224"/>
  <c r="C225"/>
  <c r="A225"/>
  <c r="C226"/>
  <c r="A226"/>
  <c r="C227"/>
  <c r="A227"/>
  <c r="C228"/>
  <c r="A228"/>
  <c r="C229"/>
  <c r="A229"/>
  <c r="C230"/>
  <c r="A230"/>
  <c r="C231"/>
  <c r="A231"/>
  <c r="C232"/>
  <c r="A232"/>
  <c r="C244"/>
  <c r="A244"/>
  <c r="C245"/>
  <c r="A245"/>
  <c r="C246"/>
  <c r="A246"/>
  <c r="C247"/>
  <c r="A247"/>
  <c r="C248"/>
  <c r="A248"/>
  <c r="C249"/>
  <c r="A249"/>
  <c r="C251"/>
  <c r="A251"/>
  <c r="C252"/>
  <c r="A252"/>
  <c r="C253"/>
  <c r="A253"/>
  <c r="C254"/>
  <c r="A254"/>
  <c r="C255"/>
  <c r="A255"/>
  <c r="C256"/>
  <c r="A256"/>
  <c r="C267"/>
  <c r="A267"/>
  <c r="C269"/>
  <c r="A269"/>
  <c r="C270"/>
  <c r="A270"/>
  <c r="C271"/>
  <c r="A271"/>
  <c r="C272"/>
  <c r="A272"/>
  <c r="C273"/>
  <c r="A273"/>
  <c r="C274"/>
  <c r="A274"/>
  <c r="C275"/>
  <c r="A275"/>
  <c r="C276"/>
  <c r="A276"/>
  <c r="C277"/>
  <c r="A277"/>
  <c r="C278"/>
  <c r="A278"/>
  <c r="C279"/>
  <c r="A279"/>
  <c r="C280"/>
  <c r="A280"/>
  <c r="C281"/>
  <c r="A281"/>
  <c r="C282"/>
  <c r="A282"/>
  <c r="C283"/>
  <c r="A283"/>
  <c r="C290"/>
  <c r="A290"/>
  <c r="C291"/>
  <c r="A291"/>
  <c r="C297"/>
  <c r="A297"/>
  <c r="C298"/>
  <c r="A298"/>
  <c r="C301"/>
  <c r="A301"/>
  <c r="C302"/>
  <c r="A302"/>
  <c r="C303"/>
  <c r="A303"/>
  <c r="C304"/>
  <c r="A304"/>
  <c r="C308"/>
  <c r="A308"/>
  <c r="C310"/>
  <c r="A310"/>
  <c r="C315"/>
  <c r="A315"/>
  <c r="C316"/>
  <c r="A316"/>
  <c r="C318"/>
  <c r="A318"/>
  <c r="C319"/>
  <c r="A319"/>
  <c r="C320"/>
  <c r="A320"/>
  <c r="C323"/>
  <c r="A323"/>
  <c r="C325"/>
  <c r="A325"/>
  <c r="C327"/>
  <c r="A327"/>
  <c r="C329"/>
  <c r="A329"/>
  <c r="C331"/>
  <c r="A331"/>
  <c r="C332"/>
  <c r="A332"/>
  <c r="C333"/>
  <c r="A333"/>
  <c r="C334"/>
  <c r="A334"/>
  <c r="C335"/>
  <c r="A335"/>
  <c r="C336"/>
  <c r="A336"/>
  <c r="C337"/>
  <c r="A337"/>
  <c r="C338"/>
  <c r="A338"/>
  <c r="C339"/>
  <c r="A339"/>
  <c r="C340"/>
  <c r="A340"/>
  <c r="C341"/>
  <c r="A341"/>
  <c r="C342"/>
  <c r="A342"/>
  <c r="P15" i="28"/>
  <c r="Q15"/>
  <c r="L5"/>
  <c r="M5"/>
  <c r="Q14"/>
  <c r="P14"/>
  <c r="Q11"/>
  <c r="P11"/>
  <c r="M12"/>
  <c r="L12"/>
  <c r="Q6"/>
  <c r="P6"/>
  <c r="M7"/>
  <c r="M15"/>
  <c r="L7"/>
  <c r="L15"/>
  <c r="Q7"/>
  <c r="P7"/>
  <c r="M8"/>
  <c r="M16"/>
  <c r="L8"/>
  <c r="L16"/>
  <c r="Q8"/>
  <c r="P8"/>
  <c r="M9"/>
  <c r="M17"/>
  <c r="L9"/>
  <c r="L17"/>
  <c r="Q9"/>
  <c r="P9"/>
  <c r="M10"/>
  <c r="M18"/>
  <c r="L10"/>
  <c r="L18"/>
  <c r="Q10"/>
  <c r="P10"/>
  <c r="M11"/>
  <c r="M19"/>
  <c r="L11"/>
  <c r="L19"/>
  <c r="Q12"/>
  <c r="P12"/>
  <c r="M13"/>
  <c r="L13"/>
  <c r="Q13"/>
  <c r="Q5"/>
  <c r="P13"/>
  <c r="P5"/>
  <c r="M14"/>
  <c r="M6"/>
  <c r="L14"/>
  <c r="L6"/>
  <c r="A7" i="25"/>
  <c r="C6"/>
  <c r="A6"/>
  <c r="C10"/>
  <c r="C9"/>
  <c r="A5"/>
  <c r="C7"/>
  <c r="A8"/>
  <c r="A3"/>
  <c r="C4"/>
  <c r="A2"/>
  <c r="A4"/>
  <c r="I2" i="28"/>
  <c r="C3" i="25"/>
  <c r="C2"/>
  <c r="U21" i="28" l="1"/>
  <c r="T21"/>
  <c r="T20"/>
  <c r="U20"/>
  <c r="C4"/>
  <c r="C3" s="1"/>
  <c r="B4"/>
  <c r="D19" s="1"/>
  <c r="X15"/>
  <c r="Y15"/>
  <c r="X14"/>
  <c r="Y14"/>
  <c r="L4"/>
  <c r="T5"/>
  <c r="U5"/>
  <c r="Y13"/>
  <c r="Y5"/>
  <c r="X13"/>
  <c r="X5"/>
  <c r="U14"/>
  <c r="U6"/>
  <c r="T14"/>
  <c r="T6"/>
  <c r="X6"/>
  <c r="U7"/>
  <c r="U15"/>
  <c r="T7"/>
  <c r="T15"/>
  <c r="Y6"/>
  <c r="Y8"/>
  <c r="X8"/>
  <c r="U9"/>
  <c r="U17"/>
  <c r="T9"/>
  <c r="T17"/>
  <c r="Y9"/>
  <c r="X9"/>
  <c r="U10"/>
  <c r="U18"/>
  <c r="T10"/>
  <c r="T18"/>
  <c r="Y10"/>
  <c r="X10"/>
  <c r="U11"/>
  <c r="U19"/>
  <c r="T11"/>
  <c r="T19"/>
  <c r="Y11"/>
  <c r="X11"/>
  <c r="U12"/>
  <c r="T12"/>
  <c r="T16"/>
  <c r="Y12"/>
  <c r="X12"/>
  <c r="U13"/>
  <c r="T13"/>
  <c r="Y7"/>
  <c r="X7"/>
  <c r="U8"/>
  <c r="U16"/>
  <c r="T8"/>
  <c r="I4"/>
  <c r="Q4"/>
  <c r="M4"/>
  <c r="D11" l="1"/>
  <c r="D21"/>
  <c r="T4"/>
  <c r="D5"/>
  <c r="D10"/>
  <c r="D9"/>
  <c r="D8"/>
  <c r="D7"/>
  <c r="D6"/>
  <c r="Y4"/>
  <c r="U4"/>
  <c r="F10" i="2"/>
  <c r="J131" i="25" s="1"/>
  <c r="K131" s="1"/>
  <c r="H13" i="28" s="1"/>
  <c r="F8" i="2"/>
  <c r="J122" i="25" l="1"/>
  <c r="K122" s="1"/>
  <c r="J115"/>
  <c r="K115" s="1"/>
  <c r="J125"/>
  <c r="K125" s="1"/>
  <c r="J118"/>
  <c r="K118" s="1"/>
  <c r="J105"/>
  <c r="K105" s="1"/>
  <c r="H11" i="28" s="1"/>
  <c r="P4"/>
  <c r="H4" l="1"/>
  <c r="G2" s="1"/>
  <c r="X4"/>
</calcChain>
</file>

<file path=xl/sharedStrings.xml><?xml version="1.0" encoding="utf-8"?>
<sst xmlns="http://schemas.openxmlformats.org/spreadsheetml/2006/main" count="2209" uniqueCount="287">
  <si>
    <t>Centre</t>
  </si>
  <si>
    <t>Etude pièce</t>
  </si>
  <si>
    <t>Etude moule</t>
  </si>
  <si>
    <t>Programmation</t>
  </si>
  <si>
    <t>Poste de travail</t>
  </si>
  <si>
    <t>Date</t>
  </si>
  <si>
    <t>Ajustage</t>
  </si>
  <si>
    <t>Déplacem. ss-traitant</t>
  </si>
  <si>
    <t>Nom</t>
  </si>
  <si>
    <t>KM</t>
  </si>
  <si>
    <t>APA</t>
  </si>
  <si>
    <t>ARP</t>
  </si>
  <si>
    <t>MTT</t>
  </si>
  <si>
    <t>Poste valorisé</t>
  </si>
  <si>
    <t>Coût unitaire</t>
  </si>
  <si>
    <t>Montant</t>
  </si>
  <si>
    <t>Quantité</t>
  </si>
  <si>
    <t>Déplacement</t>
  </si>
  <si>
    <t>DEBARGES</t>
  </si>
  <si>
    <t>MASSACRIER</t>
  </si>
  <si>
    <t>PATRICK</t>
  </si>
  <si>
    <t>Km</t>
  </si>
  <si>
    <t>STGI</t>
  </si>
  <si>
    <t>EUROTECHNI</t>
  </si>
  <si>
    <t>ADTH</t>
  </si>
  <si>
    <t>SPM</t>
  </si>
  <si>
    <t>NOM CLIENT</t>
  </si>
  <si>
    <t>NO OF</t>
  </si>
  <si>
    <t>ARTICLE</t>
  </si>
  <si>
    <t>OF2</t>
  </si>
  <si>
    <t>OF3</t>
  </si>
  <si>
    <t>cout dp</t>
  </si>
  <si>
    <t>key1</t>
  </si>
  <si>
    <t>key2</t>
  </si>
  <si>
    <t>N° OF</t>
  </si>
  <si>
    <t>COUT DEVIS</t>
  </si>
  <si>
    <t>SOLDE</t>
  </si>
  <si>
    <t xml:space="preserve">TOTAL  </t>
  </si>
  <si>
    <t>TOTAL</t>
  </si>
  <si>
    <t>CENTRALISATION MOIS / ANNEE</t>
  </si>
  <si>
    <t>ANNEE</t>
  </si>
  <si>
    <t>MOIS</t>
  </si>
  <si>
    <t>CENTRALISATION PAR CLIENT / ANNEE</t>
  </si>
  <si>
    <t>CLIENT</t>
  </si>
  <si>
    <t>NB HEURE</t>
  </si>
  <si>
    <t>DATE</t>
  </si>
  <si>
    <t>OF4</t>
  </si>
  <si>
    <t>OF5</t>
  </si>
  <si>
    <t>OF7</t>
  </si>
  <si>
    <t>OF8</t>
  </si>
  <si>
    <t>OF9</t>
  </si>
  <si>
    <t>OF10</t>
  </si>
  <si>
    <t>Divers</t>
  </si>
  <si>
    <t>OF11</t>
  </si>
  <si>
    <t>OF12</t>
  </si>
  <si>
    <t>OF6</t>
  </si>
  <si>
    <t>Fil</t>
  </si>
  <si>
    <t>Erosion</t>
  </si>
  <si>
    <t>Fraisage</t>
  </si>
  <si>
    <t>Soudure</t>
  </si>
  <si>
    <t>Modélisation</t>
  </si>
  <si>
    <t>Carcasse</t>
  </si>
  <si>
    <t>Fournitures</t>
  </si>
  <si>
    <t>TTH</t>
  </si>
  <si>
    <t>Pourcentage</t>
  </si>
  <si>
    <t>OF13</t>
  </si>
  <si>
    <t>OF14</t>
  </si>
  <si>
    <t>OF15</t>
  </si>
  <si>
    <t>OF16</t>
  </si>
  <si>
    <t>OF17</t>
  </si>
  <si>
    <t>OF18</t>
  </si>
  <si>
    <t>OF19</t>
  </si>
  <si>
    <t>OF20</t>
  </si>
  <si>
    <t>soude service</t>
  </si>
  <si>
    <t>OF21</t>
  </si>
  <si>
    <t>OF22</t>
  </si>
  <si>
    <t>OF23</t>
  </si>
  <si>
    <t>OF24</t>
  </si>
  <si>
    <t>OF25</t>
  </si>
  <si>
    <t>check3d</t>
  </si>
  <si>
    <t>OF26</t>
  </si>
  <si>
    <t>OF27</t>
  </si>
  <si>
    <t>OF28</t>
  </si>
  <si>
    <t>OF29</t>
  </si>
  <si>
    <t>OF30</t>
  </si>
  <si>
    <t>SOLDE OF</t>
  </si>
  <si>
    <t>NON</t>
  </si>
  <si>
    <t>OF ENCOURS</t>
  </si>
  <si>
    <t>OUI</t>
  </si>
  <si>
    <t>mimile</t>
  </si>
  <si>
    <t>OF31</t>
  </si>
  <si>
    <t>OF32</t>
  </si>
  <si>
    <t>OF35</t>
  </si>
  <si>
    <t>OF34</t>
  </si>
  <si>
    <t>OF33</t>
  </si>
  <si>
    <t>OF36</t>
  </si>
  <si>
    <t>OF37</t>
  </si>
  <si>
    <t>OF38</t>
  </si>
  <si>
    <t>OF39</t>
  </si>
  <si>
    <t>OF40</t>
  </si>
  <si>
    <t>OF41</t>
  </si>
  <si>
    <t>harold</t>
  </si>
  <si>
    <t>OF42</t>
  </si>
  <si>
    <t>Etude électrodes et montages</t>
  </si>
  <si>
    <t>OF43</t>
  </si>
  <si>
    <t>OF44</t>
  </si>
  <si>
    <t>OF45</t>
  </si>
  <si>
    <t>OF46</t>
  </si>
  <si>
    <t>OF47</t>
  </si>
  <si>
    <t>OF48</t>
  </si>
  <si>
    <t>OF49</t>
  </si>
  <si>
    <t>Programmation prepa</t>
  </si>
  <si>
    <t>OF50</t>
  </si>
  <si>
    <t>OF51</t>
  </si>
  <si>
    <t>OF52</t>
  </si>
  <si>
    <t>OF53</t>
  </si>
  <si>
    <t>OF56</t>
  </si>
  <si>
    <t>OF57</t>
  </si>
  <si>
    <t>OF58</t>
  </si>
  <si>
    <t>OF59</t>
  </si>
  <si>
    <t>OF60</t>
  </si>
  <si>
    <t>OF61</t>
  </si>
  <si>
    <t>OF62</t>
  </si>
  <si>
    <t>OF63</t>
  </si>
  <si>
    <t>OF64</t>
  </si>
  <si>
    <t>OF65</t>
  </si>
  <si>
    <t>OF66</t>
  </si>
  <si>
    <t>OF67</t>
  </si>
  <si>
    <t>OF68</t>
  </si>
  <si>
    <t>OF69</t>
  </si>
  <si>
    <t>OF70</t>
  </si>
  <si>
    <t>OF71</t>
  </si>
  <si>
    <t>OF72</t>
  </si>
  <si>
    <t>OF73</t>
  </si>
  <si>
    <t>OF74</t>
  </si>
  <si>
    <t>OF75</t>
  </si>
  <si>
    <t>OF76</t>
  </si>
  <si>
    <t>OF77</t>
  </si>
  <si>
    <t>OF78</t>
  </si>
  <si>
    <t>OF79</t>
  </si>
  <si>
    <t>EN ATTENTE</t>
  </si>
  <si>
    <t>OF80</t>
  </si>
  <si>
    <t>OF81</t>
  </si>
  <si>
    <t>OF82</t>
  </si>
  <si>
    <t>OF83</t>
  </si>
  <si>
    <t>OF84</t>
  </si>
  <si>
    <t>OF85</t>
  </si>
  <si>
    <t>OF86</t>
  </si>
  <si>
    <t>OF87</t>
  </si>
  <si>
    <t>OF88</t>
  </si>
  <si>
    <t>OF89</t>
  </si>
  <si>
    <t>OF90</t>
  </si>
  <si>
    <t>OF91</t>
  </si>
  <si>
    <t>rectif</t>
  </si>
  <si>
    <t>OF92</t>
  </si>
  <si>
    <t>OF93</t>
  </si>
  <si>
    <t>OF94</t>
  </si>
  <si>
    <t>OF95</t>
  </si>
  <si>
    <t>OF96</t>
  </si>
  <si>
    <t>Client</t>
  </si>
  <si>
    <t>OF97</t>
  </si>
  <si>
    <t>OF98</t>
  </si>
  <si>
    <t>OF99</t>
  </si>
  <si>
    <t>OF100</t>
  </si>
  <si>
    <t>OF101</t>
  </si>
  <si>
    <t>OF102</t>
  </si>
  <si>
    <t>OF103</t>
  </si>
  <si>
    <t>OF104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</si>
  <si>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</si>
  <si>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</si>
  <si>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</si>
  <si>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</si>
  <si>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</si>
  <si>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</si>
  <si>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</si>
  <si>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</si>
  <si>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</si>
  <si>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10s</t>
  </si>
  <si>
    <t>pièce 1</t>
  </si>
  <si>
    <t>pièce 2</t>
  </si>
  <si>
    <t>pièce 3</t>
  </si>
  <si>
    <t>pièce 4</t>
  </si>
  <si>
    <t>pièce 5</t>
  </si>
  <si>
    <t>pièce 6</t>
  </si>
  <si>
    <t>pièce 7</t>
  </si>
  <si>
    <t>pièce 8</t>
  </si>
  <si>
    <t>pièce 9</t>
  </si>
  <si>
    <t>pièce 10</t>
  </si>
  <si>
    <t>pièce 11</t>
  </si>
  <si>
    <t>pièce 12</t>
  </si>
  <si>
    <t>pièce 13</t>
  </si>
  <si>
    <t>pièce 14</t>
  </si>
  <si>
    <t>pièce 15</t>
  </si>
  <si>
    <t>pièce 16</t>
  </si>
  <si>
    <t>pièce 17</t>
  </si>
  <si>
    <t>pièce 18</t>
  </si>
  <si>
    <t>pièce 19</t>
  </si>
  <si>
    <t>pièce 20</t>
  </si>
  <si>
    <t>pièce 21</t>
  </si>
  <si>
    <t>pièce 22</t>
  </si>
  <si>
    <t>pièce 23</t>
  </si>
  <si>
    <t>pièce 24</t>
  </si>
  <si>
    <t>pièce 25</t>
  </si>
  <si>
    <t>pièce 26</t>
  </si>
  <si>
    <t>pièce 27</t>
  </si>
  <si>
    <t>pièce 28</t>
  </si>
  <si>
    <t>pièce 29</t>
  </si>
  <si>
    <t>pièce 30</t>
  </si>
  <si>
    <t>pièce 31</t>
  </si>
  <si>
    <t>pièce 32</t>
  </si>
  <si>
    <t>pièce 33</t>
  </si>
  <si>
    <t>pièce 34</t>
  </si>
  <si>
    <t>pièce 35</t>
  </si>
  <si>
    <t>pièce 36</t>
  </si>
  <si>
    <t>pièce 37</t>
  </si>
  <si>
    <t>pièce 38</t>
  </si>
  <si>
    <t>pièce 39</t>
  </si>
  <si>
    <t>pièce 40</t>
  </si>
  <si>
    <t>pièce 41</t>
  </si>
  <si>
    <t>pièce 42</t>
  </si>
  <si>
    <t>pièce 43</t>
  </si>
  <si>
    <t>pièce 44</t>
  </si>
  <si>
    <t>pièce 45</t>
  </si>
  <si>
    <t>pièce 46</t>
  </si>
  <si>
    <t>pièce 47</t>
  </si>
  <si>
    <t>pièce 48</t>
  </si>
  <si>
    <t>pièce 49</t>
  </si>
  <si>
    <t>pièce 50</t>
  </si>
  <si>
    <t>pièce 51</t>
  </si>
  <si>
    <t>pièce 52</t>
  </si>
  <si>
    <t>pièce 53</t>
  </si>
  <si>
    <t>pièce 54</t>
  </si>
  <si>
    <t>pièce 55</t>
  </si>
  <si>
    <t>pièce 56</t>
  </si>
  <si>
    <t>pièce 57</t>
  </si>
  <si>
    <t>pièce 58</t>
  </si>
  <si>
    <t>pièce 59</t>
  </si>
  <si>
    <t>pièce 60</t>
  </si>
  <si>
    <t>pièce 61</t>
  </si>
  <si>
    <t>pièce 62</t>
  </si>
  <si>
    <t>pièce 63</t>
  </si>
  <si>
    <t>pièce 64</t>
  </si>
  <si>
    <t>pièce 65</t>
  </si>
  <si>
    <t>pièce 66</t>
  </si>
  <si>
    <t>pièce 67</t>
  </si>
  <si>
    <t>pièce 68</t>
  </si>
  <si>
    <t>pièce 69</t>
  </si>
  <si>
    <t>pièce 70</t>
  </si>
  <si>
    <t>pièce 71</t>
  </si>
  <si>
    <t>pièce 72</t>
  </si>
  <si>
    <t>pièce 73</t>
  </si>
  <si>
    <t>pièce 74</t>
  </si>
  <si>
    <t>pièce 75</t>
  </si>
  <si>
    <t>pièce 76</t>
  </si>
  <si>
    <t>pièce 77</t>
  </si>
  <si>
    <t>pièce 78</t>
  </si>
  <si>
    <t>pièce 79</t>
  </si>
  <si>
    <t>pièce 80</t>
  </si>
  <si>
    <t>pièce 81</t>
  </si>
  <si>
    <t>pièce 82</t>
  </si>
  <si>
    <t>pièce 83</t>
  </si>
  <si>
    <t>pièce 84</t>
  </si>
  <si>
    <t>pièce 85</t>
  </si>
  <si>
    <t>pièce 86</t>
  </si>
  <si>
    <t>pièce 87</t>
  </si>
  <si>
    <t>pièce 88</t>
  </si>
  <si>
    <t>pièce 89</t>
  </si>
  <si>
    <t>pièce 90</t>
  </si>
  <si>
    <t>pièce 91</t>
  </si>
  <si>
    <t>pièce 92</t>
  </si>
  <si>
    <t>pièce 93</t>
  </si>
  <si>
    <t>pièce 94</t>
  </si>
  <si>
    <t>pièce 95</t>
  </si>
  <si>
    <t>pièce 96</t>
  </si>
  <si>
    <t>pièce 97</t>
  </si>
  <si>
    <t>pièce 98</t>
  </si>
  <si>
    <t>pièce 99</t>
  </si>
  <si>
    <t>pièce 100</t>
  </si>
  <si>
    <t>pièce 101</t>
  </si>
  <si>
    <t>pièce 102</t>
  </si>
  <si>
    <t>pièce 103</t>
  </si>
  <si>
    <t>CLIENT 10</t>
  </si>
  <si>
    <t>CLIENT 11</t>
  </si>
  <si>
    <t>CLIENT 12</t>
  </si>
  <si>
    <t>CLIENT 13</t>
  </si>
  <si>
    <t>NO Of</t>
  </si>
  <si>
    <t>Liste des OF en cours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</si>
</sst>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164" formatCode="###,##0&quot; Km&quot;"/>
    <numFmt numFmtId="165" formatCode="###,##0&quot; h&quot;"/>
    <numFmt numFmtId="166" formatCode="dd/mm/yy;@"/>
    <numFmt numFmtId="167" formatCode="_-* #,##0.000\ &quot;€&quot;_-;\-* #,##0.000\ &quot;€&quot;_-;_-* &quot;-&quot;??\ &quot;€&quot;_-;_-@_-"/>
  </numFmts>
  <fonts count="2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scheme val="minor"/>
    </font>
    <font>
      <b/>
      <sz val="10"/>
      <name val="Calibri"/>
      <scheme val="minor"/>
    </font>
    <font>
      <sz val="11"/>
      <color theme="1"/>
      <name val="Calibri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90">
    <xf numFmtId="0" fontId="0" fillId="0" borderId="0" xfId="0"/>
    <xf numFmtId="44" fontId="0" fillId="0" borderId="0" xfId="1" applyFont="1"/>
    <xf numFmtId="164" fontId="0" fillId="0" borderId="0" xfId="0" applyNumberFormat="1"/>
    <xf numFmtId="165" fontId="0" fillId="0" borderId="0" xfId="0" applyNumberFormat="1"/>
    <xf numFmtId="0" fontId="2" fillId="3" borderId="0" xfId="0" applyFont="1" applyFill="1"/>
    <xf numFmtId="44" fontId="2" fillId="3" borderId="0" xfId="1" applyFont="1" applyFill="1"/>
    <xf numFmtId="44" fontId="0" fillId="0" borderId="0" xfId="0" applyNumberFormat="1"/>
    <xf numFmtId="44" fontId="3" fillId="4" borderId="0" xfId="1" applyFont="1" applyFill="1"/>
    <xf numFmtId="0" fontId="3" fillId="2" borderId="0" xfId="0" applyFont="1" applyFill="1"/>
    <xf numFmtId="165" fontId="2" fillId="3" borderId="0" xfId="1" applyNumberFormat="1" applyFont="1" applyFill="1"/>
    <xf numFmtId="164" fontId="2" fillId="3" borderId="0" xfId="1" applyNumberFormat="1" applyFont="1" applyFill="1"/>
    <xf numFmtId="0" fontId="2" fillId="3" borderId="0" xfId="0" applyFont="1" applyFill="1" applyAlignment="1">
      <alignment horizontal="right"/>
    </xf>
    <xf numFmtId="0" fontId="0" fillId="0" borderId="0" xfId="0" applyFont="1"/>
    <xf numFmtId="165" fontId="0" fillId="0" borderId="0" xfId="0" applyNumberFormat="1" applyFont="1"/>
    <xf numFmtId="0" fontId="6" fillId="0" borderId="0" xfId="0" applyFont="1" applyAlignment="1">
      <alignment vertical="center"/>
    </xf>
    <xf numFmtId="165" fontId="6" fillId="0" borderId="0" xfId="0" applyNumberFormat="1" applyFont="1" applyAlignment="1">
      <alignment vertical="center"/>
    </xf>
    <xf numFmtId="44" fontId="6" fillId="0" borderId="0" xfId="1" applyFont="1" applyAlignment="1">
      <alignment vertical="center"/>
    </xf>
    <xf numFmtId="164" fontId="6" fillId="0" borderId="0" xfId="0" applyNumberFormat="1" applyFont="1" applyAlignment="1">
      <alignment vertical="center"/>
    </xf>
    <xf numFmtId="164" fontId="0" fillId="0" borderId="0" xfId="0" applyNumberFormat="1" applyFont="1"/>
    <xf numFmtId="166" fontId="0" fillId="0" borderId="0" xfId="0" applyNumberFormat="1" applyFont="1" applyAlignment="1">
      <alignment horizontal="center"/>
    </xf>
    <xf numFmtId="166" fontId="4" fillId="0" borderId="0" xfId="0" applyNumberFormat="1" applyFont="1" applyAlignment="1">
      <alignment horizontal="center" vertical="center"/>
    </xf>
    <xf numFmtId="166" fontId="5" fillId="0" borderId="0" xfId="0" applyNumberFormat="1" applyFont="1" applyAlignment="1">
      <alignment horizontal="center"/>
    </xf>
    <xf numFmtId="0" fontId="8" fillId="0" borderId="0" xfId="0" applyFont="1" applyAlignment="1">
      <alignment vertical="center"/>
    </xf>
    <xf numFmtId="166" fontId="9" fillId="0" borderId="0" xfId="0" applyNumberFormat="1" applyFont="1" applyAlignment="1">
      <alignment horizontal="center" vertical="center"/>
    </xf>
    <xf numFmtId="44" fontId="10" fillId="0" borderId="0" xfId="1" applyFont="1"/>
    <xf numFmtId="0" fontId="10" fillId="0" borderId="0" xfId="0" applyFont="1"/>
    <xf numFmtId="165" fontId="8" fillId="0" borderId="0" xfId="0" applyNumberFormat="1" applyFont="1" applyAlignment="1">
      <alignment vertical="center"/>
    </xf>
    <xf numFmtId="44" fontId="8" fillId="0" borderId="0" xfId="1" applyFont="1" applyAlignment="1">
      <alignment vertical="center"/>
    </xf>
    <xf numFmtId="164" fontId="8" fillId="0" borderId="0" xfId="0" applyNumberFormat="1" applyFont="1" applyAlignment="1">
      <alignment vertical="center"/>
    </xf>
    <xf numFmtId="0" fontId="12" fillId="0" borderId="0" xfId="0" applyFont="1"/>
    <xf numFmtId="44" fontId="6" fillId="0" borderId="0" xfId="1" applyNumberFormat="1" applyFont="1" applyAlignment="1">
      <alignment vertical="center"/>
    </xf>
    <xf numFmtId="0" fontId="13" fillId="0" borderId="0" xfId="0" applyFont="1"/>
    <xf numFmtId="0" fontId="14" fillId="0" borderId="0" xfId="0" applyFont="1" applyAlignment="1">
      <alignment vertical="center"/>
    </xf>
    <xf numFmtId="165" fontId="14" fillId="0" borderId="0" xfId="0" applyNumberFormat="1" applyFont="1" applyAlignment="1">
      <alignment vertical="center"/>
    </xf>
    <xf numFmtId="44" fontId="14" fillId="0" borderId="0" xfId="1" applyFont="1" applyAlignment="1">
      <alignment vertical="center"/>
    </xf>
    <xf numFmtId="164" fontId="14" fillId="0" borderId="0" xfId="0" applyNumberFormat="1" applyFont="1" applyAlignment="1">
      <alignment vertical="center"/>
    </xf>
    <xf numFmtId="44" fontId="14" fillId="0" borderId="0" xfId="1" applyNumberFormat="1" applyFont="1" applyAlignment="1">
      <alignment vertical="center"/>
    </xf>
    <xf numFmtId="10" fontId="0" fillId="0" borderId="0" xfId="0" applyNumberFormat="1" applyFont="1" applyAlignment="1">
      <alignment shrinkToFit="1"/>
    </xf>
    <xf numFmtId="166" fontId="15" fillId="0" borderId="0" xfId="0" applyNumberFormat="1" applyFont="1" applyAlignment="1">
      <alignment horizontal="center" vertical="center"/>
    </xf>
    <xf numFmtId="44" fontId="13" fillId="0" borderId="0" xfId="1" applyFont="1"/>
    <xf numFmtId="0" fontId="0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165" fontId="7" fillId="0" borderId="0" xfId="0" applyNumberFormat="1" applyFont="1" applyAlignment="1">
      <alignment horizontal="center" vertical="center"/>
    </xf>
    <xf numFmtId="44" fontId="7" fillId="0" borderId="0" xfId="1" applyFont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0" fontId="0" fillId="6" borderId="0" xfId="0" applyFont="1" applyFill="1" applyAlignment="1">
      <alignment horizontal="center" vertical="center"/>
    </xf>
    <xf numFmtId="0" fontId="0" fillId="6" borderId="0" xfId="0" applyFont="1" applyFill="1"/>
    <xf numFmtId="0" fontId="0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14" fontId="6" fillId="0" borderId="0" xfId="0" applyNumberFormat="1" applyFont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14" fontId="14" fillId="0" borderId="0" xfId="0" applyNumberFormat="1" applyFont="1" applyAlignment="1">
      <alignment horizontal="center" vertical="center"/>
    </xf>
    <xf numFmtId="0" fontId="2" fillId="5" borderId="0" xfId="0" applyFont="1" applyFill="1"/>
    <xf numFmtId="44" fontId="2" fillId="5" borderId="0" xfId="1" applyFont="1" applyFill="1"/>
    <xf numFmtId="0" fontId="2" fillId="5" borderId="1" xfId="0" applyFont="1" applyFill="1" applyBorder="1"/>
    <xf numFmtId="0" fontId="2" fillId="5" borderId="0" xfId="0" applyFont="1" applyFill="1" applyAlignment="1">
      <alignment horizontal="center" vertical="center"/>
    </xf>
    <xf numFmtId="0" fontId="0" fillId="6" borderId="0" xfId="0" applyFill="1"/>
    <xf numFmtId="167" fontId="0" fillId="6" borderId="0" xfId="1" applyNumberFormat="1" applyFont="1" applyFill="1"/>
    <xf numFmtId="167" fontId="0" fillId="2" borderId="0" xfId="1" applyNumberFormat="1" applyFont="1" applyFill="1" applyAlignment="1">
      <alignment horizontal="center"/>
    </xf>
    <xf numFmtId="0" fontId="0" fillId="7" borderId="1" xfId="0" applyFill="1" applyBorder="1"/>
    <xf numFmtId="44" fontId="0" fillId="8" borderId="1" xfId="1" applyFont="1" applyFill="1" applyBorder="1"/>
    <xf numFmtId="164" fontId="0" fillId="8" borderId="1" xfId="0" applyNumberFormat="1" applyFill="1" applyBorder="1"/>
    <xf numFmtId="44" fontId="2" fillId="5" borderId="1" xfId="1" applyFont="1" applyFill="1" applyBorder="1" applyAlignment="1">
      <alignment horizontal="center"/>
    </xf>
    <xf numFmtId="0" fontId="0" fillId="8" borderId="1" xfId="0" applyFill="1" applyBorder="1"/>
    <xf numFmtId="10" fontId="0" fillId="0" borderId="0" xfId="2" applyNumberFormat="1" applyFont="1"/>
    <xf numFmtId="10" fontId="2" fillId="3" borderId="0" xfId="0" applyNumberFormat="1" applyFont="1" applyFill="1"/>
    <xf numFmtId="10" fontId="0" fillId="0" borderId="0" xfId="0" applyNumberFormat="1"/>
    <xf numFmtId="0" fontId="0" fillId="9" borderId="0" xfId="0" applyFill="1"/>
    <xf numFmtId="0" fontId="16" fillId="6" borderId="0" xfId="0" applyFont="1" applyFill="1"/>
    <xf numFmtId="0" fontId="12" fillId="6" borderId="0" xfId="0" applyFont="1" applyFill="1"/>
    <xf numFmtId="0" fontId="19" fillId="0" borderId="0" xfId="0" applyFont="1" applyAlignment="1">
      <alignment vertical="center"/>
    </xf>
    <xf numFmtId="166" fontId="20" fillId="0" borderId="0" xfId="0" applyNumberFormat="1" applyFont="1" applyAlignment="1">
      <alignment horizontal="center" vertical="center"/>
    </xf>
    <xf numFmtId="44" fontId="21" fillId="0" borderId="0" xfId="1" applyFont="1"/>
    <xf numFmtId="0" fontId="21" fillId="0" borderId="0" xfId="0" applyFont="1"/>
    <xf numFmtId="0" fontId="21" fillId="0" borderId="0" xfId="0" applyFont="1" applyAlignment="1">
      <alignment horizontal="center"/>
    </xf>
    <xf numFmtId="14" fontId="19" fillId="0" borderId="0" xfId="0" applyNumberFormat="1" applyFont="1" applyAlignment="1">
      <alignment horizontal="center" vertical="center"/>
    </xf>
    <xf numFmtId="165" fontId="19" fillId="0" borderId="0" xfId="0" applyNumberFormat="1" applyFont="1" applyAlignment="1">
      <alignment vertical="center"/>
    </xf>
    <xf numFmtId="44" fontId="19" fillId="0" borderId="0" xfId="1" applyFont="1" applyAlignment="1">
      <alignment vertical="center"/>
    </xf>
    <xf numFmtId="164" fontId="19" fillId="0" borderId="0" xfId="0" applyNumberFormat="1" applyFont="1" applyAlignment="1">
      <alignment vertical="center"/>
    </xf>
    <xf numFmtId="44" fontId="19" fillId="0" borderId="0" xfId="1" applyNumberFormat="1" applyFont="1" applyAlignment="1">
      <alignment vertical="center"/>
    </xf>
    <xf numFmtId="165" fontId="0" fillId="0" borderId="0" xfId="0" applyNumberFormat="1" applyFill="1"/>
    <xf numFmtId="0" fontId="0" fillId="2" borderId="0" xfId="0" applyFill="1"/>
    <xf numFmtId="0" fontId="0" fillId="4" borderId="0" xfId="0" applyFill="1"/>
    <xf numFmtId="0" fontId="18" fillId="6" borderId="0" xfId="0" applyFont="1" applyFill="1"/>
    <xf numFmtId="0" fontId="17" fillId="6" borderId="0" xfId="0" applyFont="1" applyFill="1"/>
    <xf numFmtId="0" fontId="17" fillId="6" borderId="0" xfId="0" quotePrefix="1" applyFont="1" applyFill="1"/>
    <xf numFmtId="0" fontId="11" fillId="5" borderId="0" xfId="0" applyFont="1" applyFill="1" applyAlignment="1">
      <alignment horizontal="center"/>
    </xf>
    <xf numFmtId="0" fontId="17" fillId="6" borderId="0" xfId="0" applyFont="1" applyFill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20">
    <dxf>
      <font>
        <b/>
        <i val="0"/>
        <color theme="0"/>
      </font>
      <fill>
        <patternFill>
          <bgColor rgb="FFFF0000"/>
        </patternFill>
      </fill>
    </dxf>
    <dxf>
      <numFmt numFmtId="165" formatCode="###,##0&quot; h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6" formatCode="dd/mm/yy;@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##,##0&quot; Km&quot;"/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##,##0&quot; h&quot;"/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scheme val="minor"/>
      </font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57150</xdr:colOff>
      <xdr:row>89</xdr:row>
      <xdr:rowOff>9525</xdr:rowOff>
    </xdr:from>
    <xdr:ext cx="6057900" cy="2047875"/>
    <xdr:sp macro="" textlink="">
      <xdr:nvSpPr>
        <xdr:cNvPr id="2" name="ZoneTexte 1"/>
        <xdr:cNvSpPr txBox="1"/>
      </xdr:nvSpPr>
      <xdr:spPr>
        <a:xfrm>
          <a:off x="11858625" y="14487525"/>
          <a:ext cx="6057900" cy="2047875"/>
        </a:xfrm>
        <a:prstGeom prst="rect">
          <a:avLst/>
        </a:prstGeom>
        <a:solidFill>
          <a:schemeClr val="bg1"/>
        </a:solidFill>
        <a:ln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r>
            <a:rPr lang="fr-FR" sz="1400"/>
            <a:t>1 -Cliquer dans</a:t>
          </a:r>
          <a:r>
            <a:rPr lang="fr-FR" sz="1400" baseline="0"/>
            <a:t> la cellule "N° OF" de la 1ère ligne vide sous le tableau.</a:t>
          </a:r>
          <a:br>
            <a:rPr lang="fr-FR" sz="1400" baseline="0"/>
          </a:br>
          <a:r>
            <a:rPr lang="fr-FR" sz="1400" baseline="0"/>
            <a:t>Dérouler la liste ; choisir le n° d'OF voulu.</a:t>
          </a:r>
          <a:br>
            <a:rPr lang="fr-FR" sz="1400" baseline="0"/>
          </a:br>
          <a:r>
            <a:rPr lang="fr-FR" sz="1400" baseline="0"/>
            <a:t>2 - Saiair la date</a:t>
          </a:r>
          <a:br>
            <a:rPr lang="fr-FR" sz="1400" baseline="0"/>
          </a:br>
          <a:r>
            <a:rPr lang="fr-FR" sz="1400" baseline="0"/>
            <a:t>3 - Choisir le poste à valoriser dans la liste déroulante de la colonne "E"</a:t>
          </a:r>
          <a:br>
            <a:rPr lang="fr-FR" sz="1400" baseline="0"/>
          </a:br>
          <a:r>
            <a:rPr lang="fr-FR" sz="1400" baseline="0"/>
            <a:t>4 - Saisir le nombre d'heures</a:t>
          </a:r>
          <a:br>
            <a:rPr lang="fr-FR" sz="1400" baseline="0"/>
          </a:br>
          <a:r>
            <a:rPr lang="fr-FR" sz="1400" baseline="0"/>
            <a:t>5- Pour les déplacements, sélectionner "Déplacem. ss-traitant" dans la colonne</a:t>
          </a:r>
          <a:br>
            <a:rPr lang="fr-FR" sz="1400" baseline="0"/>
          </a:br>
          <a:r>
            <a:rPr lang="fr-FR" sz="1400" baseline="0"/>
            <a:t>"E" ; quantité heures = 1.</a:t>
          </a:r>
          <a:br>
            <a:rPr lang="fr-FR" sz="1400" baseline="0"/>
          </a:br>
          <a:r>
            <a:rPr lang="fr-FR" sz="1400" baseline="0"/>
            <a:t>Puis dérouler la liste de la colonne "déplacement" et sélectionner la destination.</a:t>
          </a:r>
          <a:endParaRPr lang="fr-FR" sz="1400"/>
        </a:p>
      </xdr:txBody>
    </xdr:sp>
    <xdr:clientData/>
  </xdr:oneCellAnchor>
  <xdr:twoCellAnchor>
    <xdr:from>
      <xdr:col>13</xdr:col>
      <xdr:colOff>9525</xdr:colOff>
      <xdr:row>0</xdr:row>
      <xdr:rowOff>19050</xdr:rowOff>
    </xdr:from>
    <xdr:to>
      <xdr:col>15</xdr:col>
      <xdr:colOff>228600</xdr:colOff>
      <xdr:row>0</xdr:row>
      <xdr:rowOff>323850</xdr:rowOff>
    </xdr:to>
    <xdr:sp macro="[0]!extraction" textlink="">
      <xdr:nvSpPr>
        <xdr:cNvPr id="3" name="Rectangle à coins arrondis 2"/>
        <xdr:cNvSpPr/>
      </xdr:nvSpPr>
      <xdr:spPr>
        <a:xfrm>
          <a:off x="11811000" y="19050"/>
          <a:ext cx="1743075" cy="30480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1"/>
          <a:tileRect/>
        </a:gra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u="sng">
              <a:solidFill>
                <a:srgbClr val="FF0000"/>
              </a:solidFill>
            </a:rPr>
            <a:t>MISE</a:t>
          </a:r>
          <a:r>
            <a:rPr lang="fr-FR" sz="1100" b="1" baseline="0">
              <a:solidFill>
                <a:srgbClr val="FF0000"/>
              </a:solidFill>
            </a:rPr>
            <a:t> A JOUR LISTE DES OF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133348</xdr:colOff>
      <xdr:row>3</xdr:row>
      <xdr:rowOff>76200</xdr:rowOff>
    </xdr:from>
    <xdr:to>
      <xdr:col>22</xdr:col>
      <xdr:colOff>104776</xdr:colOff>
      <xdr:row>14</xdr:row>
      <xdr:rowOff>152400</xdr:rowOff>
    </xdr:to>
    <xdr:sp macro="" textlink="">
      <xdr:nvSpPr>
        <xdr:cNvPr id="2" name="ZoneTexte 1"/>
        <xdr:cNvSpPr txBox="1"/>
      </xdr:nvSpPr>
      <xdr:spPr>
        <a:xfrm>
          <a:off x="10734673" y="647700"/>
          <a:ext cx="7591428" cy="2171700"/>
        </a:xfrm>
        <a:prstGeom prst="rect">
          <a:avLst/>
        </a:prstGeom>
        <a:gradFill flip="none" rotWithShape="1">
          <a:gsLst>
            <a:gs pos="0">
              <a:schemeClr val="lt1">
                <a:shade val="30000"/>
                <a:satMod val="115000"/>
              </a:schemeClr>
            </a:gs>
            <a:gs pos="50000">
              <a:schemeClr val="lt1">
                <a:shade val="67500"/>
                <a:satMod val="115000"/>
              </a:schemeClr>
            </a:gs>
            <a:gs pos="100000">
              <a:schemeClr val="lt1"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  <a:ln w="9525" cmpd="sng"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600"/>
            <a:t>Il faut compléter</a:t>
          </a:r>
          <a:r>
            <a:rPr lang="fr-FR" sz="1600" baseline="0"/>
            <a:t> le nom de l'article ; le numéro de l'OF s'incrémente automatiquement.</a:t>
          </a:r>
          <a:br>
            <a:rPr lang="fr-FR" sz="1600" baseline="0"/>
          </a:br>
          <a:r>
            <a:rPr lang="fr-FR" sz="1600" baseline="0"/>
            <a:t>Pour le client, choisir dans la liste</a:t>
          </a:r>
        </a:p>
        <a:p>
          <a:r>
            <a:rPr lang="fr-FR" sz="1800" i="1" u="sng" baseline="0">
              <a:solidFill>
                <a:srgbClr val="FF0000"/>
              </a:solidFill>
            </a:rPr>
            <a:t>Mettre a jour zone "SOLDE OF" choisir dans liste "OUI ou NON"</a:t>
          </a:r>
          <a:endParaRPr lang="fr-FR" sz="1800" i="1" u="sng">
            <a:solidFill>
              <a:srgbClr val="FF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M846" totalsRowShown="0" headerRowDxfId="19" dataDxfId="18">
  <autoFilter ref="A1:M846"/>
  <tableColumns count="13">
    <tableColumn id="1" name="Client" dataDxfId="17">
      <calculatedColumnFormula>+VLOOKUP(Tableau2[[#This Row],[NO OF]],LISTE_OF!A:E,5,FALSE)</calculatedColumnFormula>
    </tableColumn>
    <tableColumn id="2" name="NO OF" dataDxfId="16"/>
    <tableColumn id="3" name="ARTICLE" dataDxfId="15">
      <calculatedColumnFormula>+VLOOKUP(B2,LISTE_OF!A:B,2,FALSE)</calculatedColumnFormula>
    </tableColumn>
    <tableColumn id="4" name="Date" dataDxfId="14"/>
    <tableColumn id="5" name="Poste de travail" dataDxfId="13"/>
    <tableColumn id="6" name="Quantité" dataDxfId="12"/>
    <tableColumn id="7" name="Coût unitaire" dataDxfId="11" dataCellStyle="Monétaire">
      <calculatedColumnFormula>IF(E2="","",VLOOKUP(E2,POSTE,2,0))</calculatedColumnFormula>
    </tableColumn>
    <tableColumn id="8" name="Montant" dataDxfId="10" dataCellStyle="Monétaire">
      <calculatedColumnFormula>IF(E2="","",F2*G2)</calculatedColumnFormula>
    </tableColumn>
    <tableColumn id="9" name="Déplacement" dataDxfId="9"/>
    <tableColumn id="10" name="KM" dataDxfId="8">
      <calculatedColumnFormula>IF(I2="","",VLOOKUP(I2,CONSTANTES!$E$2:$F$100,2,0))</calculatedColumnFormula>
    </tableColumn>
    <tableColumn id="11" name="cout dp" dataDxfId="7" dataCellStyle="Monétaire">
      <calculatedColumnFormula>IF(J2="","",J2*KM_UNITAIRE)</calculatedColumnFormula>
    </tableColumn>
    <tableColumn id="12" name="key1" dataDxfId="6">
      <calculatedColumnFormula>+YEAR(D2)</calculatedColumnFormula>
    </tableColumn>
    <tableColumn id="13" name="key2" dataDxfId="5">
      <calculatedColumnFormula>+MONTH(D2)</calculatedColumnFormula>
    </tableColumn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G104" totalsRowShown="0">
  <autoFilter ref="A1:G104">
    <filterColumn colId="6"/>
  </autoFilter>
  <tableColumns count="7">
    <tableColumn id="1" name="NO Of">
      <calculatedColumnFormula>+CONCATENATE("OF",ROW())</calculatedColumnFormula>
    </tableColumn>
    <tableColumn id="2" name="ARTICLE" dataDxfId="4"/>
    <tableColumn id="3" name="DATE" dataDxfId="3"/>
    <tableColumn id="4" name="COUT DEVIS" dataDxfId="2" dataCellStyle="Monétaire"/>
    <tableColumn id="5" name="CLIENT"/>
    <tableColumn id="6" name="NB HEURE" dataDxfId="1">
      <calculatedColumnFormula>+SUMIF('BASE OF'!B:B,LISTE_OF!A2,'BASE OF'!F:F)</calculatedColumnFormula>
    </tableColumn>
    <tableColumn id="7" name="SOLDE OF"/>
  </tableColumns>
  <tableStyleInfo name="TableStyleMedium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A1:M846"/>
  <sheetViews>
    <sheetView workbookViewId="0">
      <pane ySplit="1" topLeftCell="A823" activePane="bottomLeft" state="frozen"/>
      <selection pane="bottomLeft" activeCell="B824" sqref="B824"/>
    </sheetView>
  </sheetViews>
  <sheetFormatPr baseColWidth="10" defaultRowHeight="15"/>
  <cols>
    <col min="1" max="1" width="14.140625" style="12" customWidth="1"/>
    <col min="2" max="2" width="11.28515625" style="48" bestFit="1" customWidth="1"/>
    <col min="3" max="3" width="20.85546875" style="12" bestFit="1" customWidth="1"/>
    <col min="4" max="4" width="12.7109375" style="48" customWidth="1"/>
    <col min="5" max="5" width="27.85546875" style="12" bestFit="1" customWidth="1"/>
    <col min="6" max="6" width="12.7109375" style="13" customWidth="1"/>
    <col min="7" max="7" width="18.5703125" style="1" bestFit="1" customWidth="1"/>
    <col min="8" max="8" width="14.7109375" style="12" bestFit="1" customWidth="1"/>
    <col min="9" max="9" width="17.5703125" style="12" customWidth="1"/>
    <col min="10" max="10" width="11.42578125" style="18"/>
    <col min="11" max="11" width="11.42578125" style="1"/>
    <col min="12" max="13" width="8.7109375" style="48" customWidth="1"/>
    <col min="14" max="16384" width="11.42578125" style="47"/>
  </cols>
  <sheetData>
    <row r="1" spans="1:13" s="46" customFormat="1" ht="26.25" customHeight="1">
      <c r="A1" s="40" t="s">
        <v>159</v>
      </c>
      <c r="B1" s="40" t="s">
        <v>27</v>
      </c>
      <c r="C1" s="40" t="s">
        <v>28</v>
      </c>
      <c r="D1" s="41" t="s">
        <v>5</v>
      </c>
      <c r="E1" s="42" t="s">
        <v>4</v>
      </c>
      <c r="F1" s="43" t="s">
        <v>16</v>
      </c>
      <c r="G1" s="44" t="s">
        <v>14</v>
      </c>
      <c r="H1" s="44" t="s">
        <v>15</v>
      </c>
      <c r="I1" s="42" t="s">
        <v>17</v>
      </c>
      <c r="J1" s="45" t="s">
        <v>9</v>
      </c>
      <c r="K1" s="44" t="s">
        <v>31</v>
      </c>
      <c r="L1" s="42" t="s">
        <v>32</v>
      </c>
      <c r="M1" s="42" t="s">
        <v>33</v>
      </c>
    </row>
    <row r="2" spans="1:13">
      <c r="A2" s="12" t="str">
        <f>+VLOOKUP(Tableau2[[#This Row],[NO OF]],LISTE_OF!A:E,5,FALSE)</f>
        <v>CLIENT 1</v>
      </c>
      <c r="B2" s="48" t="s">
        <v>30</v>
      </c>
      <c r="C2" s="12" t="str">
        <f>+VLOOKUP(B2,LISTE_OF!A:B,2,FALSE)</f>
        <v>pièce 2</v>
      </c>
      <c r="D2" s="51">
        <v>42319</v>
      </c>
      <c r="E2" s="14" t="s">
        <v>2</v>
      </c>
      <c r="F2" s="15">
        <v>2</v>
      </c>
      <c r="G2" s="16">
        <f>IF(E2="","",VLOOKUP(E2,POSTE,2,0))</f>
        <v>60</v>
      </c>
      <c r="H2" s="16">
        <f>IF(E2="","",F2*G2)</f>
        <v>120</v>
      </c>
      <c r="I2" s="14" t="s">
        <v>10</v>
      </c>
      <c r="J2" s="17" t="e">
        <f>IF(I2="","",VLOOKUP(I2,CONSTANTES!$E$2:$F$100,2,0))</f>
        <v>#N/A</v>
      </c>
      <c r="K2" s="16" t="e">
        <f>IF(J2="","",J2*KM_UNITAIRE)</f>
        <v>#N/A</v>
      </c>
      <c r="L2" s="48">
        <f>+YEAR(D2)</f>
        <v>2015</v>
      </c>
      <c r="M2" s="48">
        <f>+MONTH(D2)</f>
        <v>11</v>
      </c>
    </row>
    <row r="3" spans="1:13">
      <c r="A3" s="12" t="str">
        <f>+VLOOKUP(Tableau2[[#This Row],[NO OF]],LISTE_OF!A:E,5,FALSE)</f>
        <v>CLIENT 1</v>
      </c>
      <c r="B3" s="48" t="s">
        <v>30</v>
      </c>
      <c r="C3" s="12" t="str">
        <f>+VLOOKUP(B3,LISTE_OF!A:B,2,FALSE)</f>
        <v>pièce 2</v>
      </c>
      <c r="D3" s="51">
        <v>42350</v>
      </c>
      <c r="E3" s="14" t="s">
        <v>0</v>
      </c>
      <c r="F3" s="15">
        <v>1</v>
      </c>
      <c r="G3" s="16">
        <f>IF(E3="","",VLOOKUP(E3,POSTE,2,0))</f>
        <v>60</v>
      </c>
      <c r="H3" s="16">
        <f>IF(E3="","",F3*G3)</f>
        <v>60</v>
      </c>
      <c r="I3" s="14" t="s">
        <v>11</v>
      </c>
      <c r="J3" s="17" t="e">
        <f>IF(I3="","",VLOOKUP(I3,CONSTANTES!$E$2:$F$100,2,0))</f>
        <v>#N/A</v>
      </c>
      <c r="K3" s="16" t="e">
        <f>IF(J3="","",J3*KM_UNITAIRE)</f>
        <v>#N/A</v>
      </c>
      <c r="L3" s="48">
        <f>+YEAR(D3)</f>
        <v>2015</v>
      </c>
      <c r="M3" s="48">
        <f>+MONTH(D3)</f>
        <v>12</v>
      </c>
    </row>
    <row r="4" spans="1:13">
      <c r="A4" s="12" t="str">
        <f>+VLOOKUP(Tableau2[[#This Row],[NO OF]],LISTE_OF!A:E,5,FALSE)</f>
        <v>CLIENT 1</v>
      </c>
      <c r="B4" s="48" t="s">
        <v>29</v>
      </c>
      <c r="C4" s="12" t="str">
        <f>+VLOOKUP(B4,LISTE_OF!A:B,2,FALSE)</f>
        <v>pièce 1</v>
      </c>
      <c r="D4" s="51">
        <v>42267</v>
      </c>
      <c r="E4" s="14" t="s">
        <v>1</v>
      </c>
      <c r="F4" s="15">
        <v>45</v>
      </c>
      <c r="G4" s="16">
        <f t="shared" ref="G4:G67" si="0">IF(E4="","",VLOOKUP(E4,POSTE,2,0))</f>
        <v>70</v>
      </c>
      <c r="H4" s="16">
        <f t="shared" ref="H4:H67" si="1">IF(E4="","",F4*G4)</f>
        <v>3150</v>
      </c>
      <c r="I4" s="14"/>
      <c r="J4" s="17" t="str">
        <f>IF(I4="","",VLOOKUP(I4,CONSTANTES!$E$2:$F$100,2,0))</f>
        <v/>
      </c>
      <c r="K4" s="16" t="str">
        <f t="shared" ref="K4:K67" si="2">IF(J4="","",J4*KM_UNITAIRE)</f>
        <v/>
      </c>
      <c r="L4" s="48">
        <f t="shared" ref="L4:L67" si="3">+YEAR(D4)</f>
        <v>2015</v>
      </c>
      <c r="M4" s="48">
        <f t="shared" ref="M4:M67" si="4">+MONTH(D4)</f>
        <v>9</v>
      </c>
    </row>
    <row r="5" spans="1:13">
      <c r="A5" s="12" t="str">
        <f>+VLOOKUP(Tableau2[[#This Row],[NO OF]],LISTE_OF!A:E,5,FALSE)</f>
        <v>CLIENT 2</v>
      </c>
      <c r="B5" s="48" t="s">
        <v>46</v>
      </c>
      <c r="C5" s="12" t="str">
        <f>+VLOOKUP(B5,LISTE_OF!A:B,2,FALSE)</f>
        <v>pièce 3</v>
      </c>
      <c r="D5" s="51">
        <v>42292</v>
      </c>
      <c r="E5" s="14" t="s">
        <v>1</v>
      </c>
      <c r="F5" s="15">
        <v>20</v>
      </c>
      <c r="G5" s="16">
        <f t="shared" si="0"/>
        <v>70</v>
      </c>
      <c r="H5" s="16">
        <f t="shared" si="1"/>
        <v>1400</v>
      </c>
      <c r="I5" s="14"/>
      <c r="J5" s="17" t="str">
        <f>IF(I5="","",VLOOKUP(I5,CONSTANTES!$E$2:$F$100,2,0))</f>
        <v/>
      </c>
      <c r="K5" s="16" t="str">
        <f t="shared" si="2"/>
        <v/>
      </c>
      <c r="L5" s="48">
        <f t="shared" si="3"/>
        <v>2015</v>
      </c>
      <c r="M5" s="48">
        <f t="shared" si="4"/>
        <v>10</v>
      </c>
    </row>
    <row r="6" spans="1:13">
      <c r="A6" s="12" t="str">
        <f>+VLOOKUP(Tableau2[[#This Row],[NO OF]],LISTE_OF!A:E,5,FALSE)</f>
        <v>CLIENT 2</v>
      </c>
      <c r="B6" s="48" t="s">
        <v>46</v>
      </c>
      <c r="C6" s="12" t="str">
        <f>+VLOOKUP(B6,LISTE_OF!A:B,2,FALSE)</f>
        <v>pièce 3</v>
      </c>
      <c r="D6" s="51">
        <v>42310</v>
      </c>
      <c r="E6" s="14" t="s">
        <v>1</v>
      </c>
      <c r="F6" s="15">
        <v>2</v>
      </c>
      <c r="G6" s="16">
        <f t="shared" si="0"/>
        <v>70</v>
      </c>
      <c r="H6" s="16">
        <f t="shared" si="1"/>
        <v>140</v>
      </c>
      <c r="I6" s="14"/>
      <c r="J6" s="17" t="str">
        <f>IF(I6="","",VLOOKUP(I6,CONSTANTES!$E$2:$F$100,2,0))</f>
        <v/>
      </c>
      <c r="K6" s="16" t="str">
        <f t="shared" si="2"/>
        <v/>
      </c>
      <c r="L6" s="48">
        <f t="shared" si="3"/>
        <v>2015</v>
      </c>
      <c r="M6" s="48">
        <f t="shared" si="4"/>
        <v>11</v>
      </c>
    </row>
    <row r="7" spans="1:13">
      <c r="A7" s="12" t="str">
        <f>+VLOOKUP(Tableau2[[#This Row],[NO OF]],LISTE_OF!A:E,5,FALSE)</f>
        <v>CLIENT 2</v>
      </c>
      <c r="B7" s="48" t="s">
        <v>46</v>
      </c>
      <c r="C7" s="12" t="str">
        <f>+VLOOKUP(B7,LISTE_OF!A:B,2,FALSE)</f>
        <v>pièce 3</v>
      </c>
      <c r="D7" s="51">
        <v>42311</v>
      </c>
      <c r="E7" s="14" t="s">
        <v>1</v>
      </c>
      <c r="F7" s="15">
        <v>1</v>
      </c>
      <c r="G7" s="16">
        <f t="shared" si="0"/>
        <v>70</v>
      </c>
      <c r="H7" s="16">
        <f t="shared" si="1"/>
        <v>70</v>
      </c>
      <c r="I7" s="14"/>
      <c r="J7" s="17" t="str">
        <f>IF(I7="","",VLOOKUP(I7,CONSTANTES!$E$2:$F$100,2,0))</f>
        <v/>
      </c>
      <c r="K7" s="16" t="str">
        <f t="shared" si="2"/>
        <v/>
      </c>
      <c r="L7" s="48">
        <f t="shared" si="3"/>
        <v>2015</v>
      </c>
      <c r="M7" s="48">
        <f t="shared" si="4"/>
        <v>11</v>
      </c>
    </row>
    <row r="8" spans="1:13">
      <c r="A8" s="12" t="str">
        <f>+VLOOKUP(Tableau2[[#This Row],[NO OF]],LISTE_OF!A:E,5,FALSE)</f>
        <v>CLIENT 2</v>
      </c>
      <c r="B8" s="48" t="s">
        <v>46</v>
      </c>
      <c r="C8" s="12" t="str">
        <f>+VLOOKUP(B8,LISTE_OF!A:B,2,FALSE)</f>
        <v>pièce 3</v>
      </c>
      <c r="D8" s="51">
        <v>42312</v>
      </c>
      <c r="E8" s="14" t="s">
        <v>1</v>
      </c>
      <c r="F8" s="15">
        <v>4</v>
      </c>
      <c r="G8" s="16">
        <f t="shared" si="0"/>
        <v>70</v>
      </c>
      <c r="H8" s="16">
        <f t="shared" si="1"/>
        <v>280</v>
      </c>
      <c r="I8" s="14"/>
      <c r="J8" s="17" t="str">
        <f>IF(I8="","",VLOOKUP(I8,CONSTANTES!$E$2:$F$100,2,0))</f>
        <v/>
      </c>
      <c r="K8" s="16" t="str">
        <f t="shared" si="2"/>
        <v/>
      </c>
      <c r="L8" s="48">
        <f t="shared" si="3"/>
        <v>2015</v>
      </c>
      <c r="M8" s="48">
        <f t="shared" si="4"/>
        <v>11</v>
      </c>
    </row>
    <row r="9" spans="1:13">
      <c r="A9" s="12" t="str">
        <f>+VLOOKUP(Tableau2[[#This Row],[NO OF]],LISTE_OF!A:E,5,FALSE)</f>
        <v>CLIENT 3</v>
      </c>
      <c r="B9" s="48" t="s">
        <v>47</v>
      </c>
      <c r="C9" s="12" t="str">
        <f>+VLOOKUP(B9,LISTE_OF!A:B,2,FALSE)</f>
        <v>pièce 4</v>
      </c>
      <c r="D9" s="51">
        <v>42282</v>
      </c>
      <c r="E9" s="14" t="s">
        <v>1</v>
      </c>
      <c r="F9" s="15">
        <v>8</v>
      </c>
      <c r="G9" s="16">
        <f t="shared" si="0"/>
        <v>70</v>
      </c>
      <c r="H9" s="16">
        <f t="shared" si="1"/>
        <v>560</v>
      </c>
      <c r="I9" s="14"/>
      <c r="J9" s="17" t="str">
        <f>IF(I9="","",VLOOKUP(I9,CONSTANTES!$E$2:$F$100,2,0))</f>
        <v/>
      </c>
      <c r="K9" s="16" t="str">
        <f t="shared" si="2"/>
        <v/>
      </c>
      <c r="L9" s="48">
        <f t="shared" si="3"/>
        <v>2015</v>
      </c>
      <c r="M9" s="48">
        <f t="shared" si="4"/>
        <v>10</v>
      </c>
    </row>
    <row r="10" spans="1:13">
      <c r="A10" s="12" t="str">
        <f>+VLOOKUP(Tableau2[[#This Row],[NO OF]],LISTE_OF!A:E,5,FALSE)</f>
        <v>CLIENT 3</v>
      </c>
      <c r="B10" s="48" t="s">
        <v>47</v>
      </c>
      <c r="C10" s="12" t="str">
        <f>+VLOOKUP(B10,LISTE_OF!A:B,2,FALSE)</f>
        <v>pièce 4</v>
      </c>
      <c r="D10" s="51">
        <v>42318</v>
      </c>
      <c r="E10" s="14" t="s">
        <v>1</v>
      </c>
      <c r="F10" s="15">
        <v>15</v>
      </c>
      <c r="G10" s="16">
        <f t="shared" si="0"/>
        <v>70</v>
      </c>
      <c r="H10" s="16">
        <f t="shared" si="1"/>
        <v>1050</v>
      </c>
      <c r="I10" s="14"/>
      <c r="J10" s="17" t="str">
        <f>IF(I10="","",VLOOKUP(I10,CONSTANTES!$E$2:$F$100,2,0))</f>
        <v/>
      </c>
      <c r="K10" s="16" t="str">
        <f t="shared" si="2"/>
        <v/>
      </c>
      <c r="L10" s="48">
        <f t="shared" si="3"/>
        <v>2015</v>
      </c>
      <c r="M10" s="48">
        <f t="shared" si="4"/>
        <v>11</v>
      </c>
    </row>
    <row r="11" spans="1:13">
      <c r="A11" s="25" t="str">
        <f>+VLOOKUP(Tableau2[[#This Row],[NO OF]],LISTE_OF!A:E,5,FALSE)</f>
        <v>CLIENT 3</v>
      </c>
      <c r="B11" s="49" t="s">
        <v>48</v>
      </c>
      <c r="C11" s="25" t="str">
        <f>+VLOOKUP(B11,LISTE_OF!A:B,2,FALSE)</f>
        <v>pièce 6</v>
      </c>
      <c r="D11" s="52">
        <v>42348</v>
      </c>
      <c r="E11" s="22" t="s">
        <v>2</v>
      </c>
      <c r="F11" s="26">
        <v>44</v>
      </c>
      <c r="G11" s="27">
        <f t="shared" si="0"/>
        <v>60</v>
      </c>
      <c r="H11" s="27">
        <f t="shared" si="1"/>
        <v>2640</v>
      </c>
      <c r="I11" s="22"/>
      <c r="J11" s="28" t="str">
        <f>IF(I11="","",VLOOKUP(I11,CONSTANTES!$E$2:$F$100,2,0))</f>
        <v/>
      </c>
      <c r="K11" s="27" t="str">
        <f t="shared" si="2"/>
        <v/>
      </c>
      <c r="L11" s="49">
        <f t="shared" si="3"/>
        <v>2015</v>
      </c>
      <c r="M11" s="49">
        <f t="shared" si="4"/>
        <v>12</v>
      </c>
    </row>
    <row r="12" spans="1:13">
      <c r="A12" s="25" t="str">
        <f>+VLOOKUP(Tableau2[[#This Row],[NO OF]],LISTE_OF!A:E,5,FALSE)</f>
        <v>CLIENT 3</v>
      </c>
      <c r="B12" s="49" t="s">
        <v>49</v>
      </c>
      <c r="C12" s="25" t="str">
        <f>+VLOOKUP(B12,LISTE_OF!A:B,2,FALSE)</f>
        <v>pièce 7</v>
      </c>
      <c r="D12" s="52">
        <v>42283</v>
      </c>
      <c r="E12" s="22" t="s">
        <v>1</v>
      </c>
      <c r="F12" s="26">
        <v>3</v>
      </c>
      <c r="G12" s="27">
        <f t="shared" si="0"/>
        <v>70</v>
      </c>
      <c r="H12" s="27">
        <f t="shared" si="1"/>
        <v>210</v>
      </c>
      <c r="I12" s="22"/>
      <c r="J12" s="28" t="str">
        <f>IF(I12="","",VLOOKUP(I12,CONSTANTES!$E$2:$F$100,2,0))</f>
        <v/>
      </c>
      <c r="K12" s="27" t="str">
        <f t="shared" si="2"/>
        <v/>
      </c>
      <c r="L12" s="49">
        <f t="shared" si="3"/>
        <v>2015</v>
      </c>
      <c r="M12" s="49">
        <f t="shared" si="4"/>
        <v>10</v>
      </c>
    </row>
    <row r="13" spans="1:13">
      <c r="A13" s="25" t="str">
        <f>+VLOOKUP(Tableau2[[#This Row],[NO OF]],LISTE_OF!A:E,5,FALSE)</f>
        <v>CLIENT 3</v>
      </c>
      <c r="B13" s="49" t="s">
        <v>49</v>
      </c>
      <c r="C13" s="25" t="str">
        <f>+VLOOKUP(B13,LISTE_OF!A:B,2,FALSE)</f>
        <v>pièce 7</v>
      </c>
      <c r="D13" s="52">
        <v>42284</v>
      </c>
      <c r="E13" s="22" t="s">
        <v>1</v>
      </c>
      <c r="F13" s="26">
        <v>3</v>
      </c>
      <c r="G13" s="27">
        <f t="shared" si="0"/>
        <v>70</v>
      </c>
      <c r="H13" s="27">
        <f t="shared" si="1"/>
        <v>210</v>
      </c>
      <c r="I13" s="22"/>
      <c r="J13" s="28" t="str">
        <f>IF(I13="","",VLOOKUP(I13,CONSTANTES!$E$2:$F$100,2,0))</f>
        <v/>
      </c>
      <c r="K13" s="27" t="str">
        <f t="shared" si="2"/>
        <v/>
      </c>
      <c r="L13" s="49">
        <f t="shared" si="3"/>
        <v>2015</v>
      </c>
      <c r="M13" s="49">
        <f t="shared" si="4"/>
        <v>10</v>
      </c>
    </row>
    <row r="14" spans="1:13">
      <c r="A14" s="25" t="str">
        <f>+VLOOKUP(Tableau2[[#This Row],[NO OF]],LISTE_OF!A:E,5,FALSE)</f>
        <v>CLIENT 3</v>
      </c>
      <c r="B14" s="49" t="s">
        <v>49</v>
      </c>
      <c r="C14" s="25" t="str">
        <f>+VLOOKUP(B14,LISTE_OF!A:B,2,FALSE)</f>
        <v>pièce 7</v>
      </c>
      <c r="D14" s="52">
        <v>42285</v>
      </c>
      <c r="E14" s="22" t="s">
        <v>1</v>
      </c>
      <c r="F14" s="26">
        <v>1</v>
      </c>
      <c r="G14" s="27">
        <f t="shared" si="0"/>
        <v>70</v>
      </c>
      <c r="H14" s="27">
        <f t="shared" si="1"/>
        <v>70</v>
      </c>
      <c r="I14" s="22" t="s">
        <v>11</v>
      </c>
      <c r="J14" s="28" t="e">
        <f>IF(I14="","",VLOOKUP(I14,CONSTANTES!$E$2:$F$100,2,0))</f>
        <v>#N/A</v>
      </c>
      <c r="K14" s="27" t="e">
        <f t="shared" si="2"/>
        <v>#N/A</v>
      </c>
      <c r="L14" s="49">
        <f t="shared" si="3"/>
        <v>2015</v>
      </c>
      <c r="M14" s="49">
        <f t="shared" si="4"/>
        <v>10</v>
      </c>
    </row>
    <row r="15" spans="1:13">
      <c r="A15" s="25" t="str">
        <f>+VLOOKUP(Tableau2[[#This Row],[NO OF]],LISTE_OF!A:E,5,FALSE)</f>
        <v>CLIENT 3</v>
      </c>
      <c r="B15" s="49" t="s">
        <v>49</v>
      </c>
      <c r="C15" s="25" t="str">
        <f>+VLOOKUP(B15,LISTE_OF!A:B,2,FALSE)</f>
        <v>pièce 7</v>
      </c>
      <c r="D15" s="52">
        <v>42346</v>
      </c>
      <c r="E15" s="22" t="s">
        <v>1</v>
      </c>
      <c r="F15" s="26">
        <v>36</v>
      </c>
      <c r="G15" s="27">
        <f t="shared" si="0"/>
        <v>70</v>
      </c>
      <c r="H15" s="27">
        <f t="shared" si="1"/>
        <v>2520</v>
      </c>
      <c r="I15" s="22"/>
      <c r="J15" s="28" t="str">
        <f>IF(I15="","",VLOOKUP(I15,CONSTANTES!$E$2:$F$100,2,0))</f>
        <v/>
      </c>
      <c r="K15" s="27" t="str">
        <f t="shared" si="2"/>
        <v/>
      </c>
      <c r="L15" s="49">
        <f t="shared" si="3"/>
        <v>2015</v>
      </c>
      <c r="M15" s="49">
        <f t="shared" si="4"/>
        <v>12</v>
      </c>
    </row>
    <row r="16" spans="1:13">
      <c r="A16" s="25" t="str">
        <f>+VLOOKUP(Tableau2[[#This Row],[NO OF]],LISTE_OF!A:E,5,FALSE)</f>
        <v>CLIENT 1</v>
      </c>
      <c r="B16" s="49" t="s">
        <v>29</v>
      </c>
      <c r="C16" s="25" t="str">
        <f>+VLOOKUP(B16,LISTE_OF!A:B,2,FALSE)</f>
        <v>pièce 1</v>
      </c>
      <c r="D16" s="52">
        <v>42281</v>
      </c>
      <c r="E16" s="22" t="s">
        <v>2</v>
      </c>
      <c r="F16" s="26">
        <v>14</v>
      </c>
      <c r="G16" s="27">
        <f t="shared" si="0"/>
        <v>60</v>
      </c>
      <c r="H16" s="27">
        <f t="shared" si="1"/>
        <v>840</v>
      </c>
      <c r="I16" s="22"/>
      <c r="J16" s="28" t="str">
        <f>IF(I16="","",VLOOKUP(I16,CONSTANTES!$E$2:$F$100,2,0))</f>
        <v/>
      </c>
      <c r="K16" s="27" t="str">
        <f t="shared" si="2"/>
        <v/>
      </c>
      <c r="L16" s="49">
        <f t="shared" si="3"/>
        <v>2015</v>
      </c>
      <c r="M16" s="49">
        <f t="shared" si="4"/>
        <v>10</v>
      </c>
    </row>
    <row r="17" spans="1:13">
      <c r="A17" s="25" t="str">
        <f>+VLOOKUP(Tableau2[[#This Row],[NO OF]],LISTE_OF!A:E,5,FALSE)</f>
        <v>CLIENT 1</v>
      </c>
      <c r="B17" s="49" t="s">
        <v>29</v>
      </c>
      <c r="C17" s="25" t="str">
        <f>+VLOOKUP(B17,LISTE_OF!A:B,2,FALSE)</f>
        <v>pièce 1</v>
      </c>
      <c r="D17" s="52">
        <v>42281</v>
      </c>
      <c r="E17" s="22" t="s">
        <v>111</v>
      </c>
      <c r="F17" s="26">
        <v>3</v>
      </c>
      <c r="G17" s="27">
        <f t="shared" si="0"/>
        <v>60</v>
      </c>
      <c r="H17" s="27">
        <f t="shared" si="1"/>
        <v>180</v>
      </c>
      <c r="I17" s="22"/>
      <c r="J17" s="28" t="str">
        <f>IF(I17="","",VLOOKUP(I17,CONSTANTES!$E$2:$F$100,2,0))</f>
        <v/>
      </c>
      <c r="K17" s="27" t="str">
        <f t="shared" si="2"/>
        <v/>
      </c>
      <c r="L17" s="49">
        <f t="shared" si="3"/>
        <v>2015</v>
      </c>
      <c r="M17" s="49">
        <f t="shared" si="4"/>
        <v>10</v>
      </c>
    </row>
    <row r="18" spans="1:13">
      <c r="A18" s="25" t="str">
        <f>+VLOOKUP(Tableau2[[#This Row],[NO OF]],LISTE_OF!A:E,5,FALSE)</f>
        <v>CLIENT 1</v>
      </c>
      <c r="B18" s="49" t="s">
        <v>29</v>
      </c>
      <c r="C18" s="25" t="str">
        <f>+VLOOKUP(B18,LISTE_OF!A:B,2,FALSE)</f>
        <v>pièce 1</v>
      </c>
      <c r="D18" s="52">
        <v>42281</v>
      </c>
      <c r="E18" s="22" t="s">
        <v>0</v>
      </c>
      <c r="F18" s="26">
        <v>2</v>
      </c>
      <c r="G18" s="27">
        <f t="shared" si="0"/>
        <v>60</v>
      </c>
      <c r="H18" s="27">
        <f t="shared" si="1"/>
        <v>120</v>
      </c>
      <c r="I18" s="22"/>
      <c r="J18" s="28" t="str">
        <f>IF(I18="","",VLOOKUP(I18,CONSTANTES!$E$2:$F$100,2,0))</f>
        <v/>
      </c>
      <c r="K18" s="27" t="str">
        <f t="shared" si="2"/>
        <v/>
      </c>
      <c r="L18" s="49">
        <f t="shared" si="3"/>
        <v>2015</v>
      </c>
      <c r="M18" s="49">
        <f t="shared" si="4"/>
        <v>10</v>
      </c>
    </row>
    <row r="19" spans="1:13">
      <c r="A19" s="25" t="str">
        <f>+VLOOKUP(Tableau2[[#This Row],[NO OF]],LISTE_OF!A:E,5,FALSE)</f>
        <v>CLIENT 1</v>
      </c>
      <c r="B19" s="49" t="s">
        <v>29</v>
      </c>
      <c r="C19" s="25" t="str">
        <f>+VLOOKUP(B19,LISTE_OF!A:B,2,FALSE)</f>
        <v>pièce 1</v>
      </c>
      <c r="D19" s="52">
        <v>42282</v>
      </c>
      <c r="E19" s="22" t="s">
        <v>2</v>
      </c>
      <c r="F19" s="26">
        <v>3</v>
      </c>
      <c r="G19" s="27">
        <f t="shared" si="0"/>
        <v>60</v>
      </c>
      <c r="H19" s="27">
        <f t="shared" si="1"/>
        <v>180</v>
      </c>
      <c r="I19" s="22"/>
      <c r="J19" s="28" t="str">
        <f>IF(I19="","",VLOOKUP(I19,CONSTANTES!$E$2:$F$100,2,0))</f>
        <v/>
      </c>
      <c r="K19" s="27" t="str">
        <f t="shared" si="2"/>
        <v/>
      </c>
      <c r="L19" s="49">
        <f t="shared" si="3"/>
        <v>2015</v>
      </c>
      <c r="M19" s="49">
        <f t="shared" si="4"/>
        <v>10</v>
      </c>
    </row>
    <row r="20" spans="1:13">
      <c r="A20" s="25" t="str">
        <f>+VLOOKUP(Tableau2[[#This Row],[NO OF]],LISTE_OF!A:E,5,FALSE)</f>
        <v>CLIENT 1</v>
      </c>
      <c r="B20" s="49" t="s">
        <v>29</v>
      </c>
      <c r="C20" s="25" t="str">
        <f>+VLOOKUP(B20,LISTE_OF!A:B,2,FALSE)</f>
        <v>pièce 1</v>
      </c>
      <c r="D20" s="52">
        <v>42283</v>
      </c>
      <c r="E20" s="22" t="s">
        <v>2</v>
      </c>
      <c r="F20" s="26">
        <v>1</v>
      </c>
      <c r="G20" s="27">
        <f t="shared" si="0"/>
        <v>60</v>
      </c>
      <c r="H20" s="27">
        <f t="shared" si="1"/>
        <v>60</v>
      </c>
      <c r="I20" s="22"/>
      <c r="J20" s="28" t="str">
        <f>IF(I20="","",VLOOKUP(I20,CONSTANTES!$E$2:$F$100,2,0))</f>
        <v/>
      </c>
      <c r="K20" s="27" t="str">
        <f t="shared" si="2"/>
        <v/>
      </c>
      <c r="L20" s="49">
        <f t="shared" si="3"/>
        <v>2015</v>
      </c>
      <c r="M20" s="49">
        <f t="shared" si="4"/>
        <v>10</v>
      </c>
    </row>
    <row r="21" spans="1:13">
      <c r="A21" s="25" t="str">
        <f>+VLOOKUP(Tableau2[[#This Row],[NO OF]],LISTE_OF!A:E,5,FALSE)</f>
        <v>CLIENT 1</v>
      </c>
      <c r="B21" s="49" t="s">
        <v>29</v>
      </c>
      <c r="C21" s="25" t="str">
        <f>+VLOOKUP(B21,LISTE_OF!A:B,2,FALSE)</f>
        <v>pièce 1</v>
      </c>
      <c r="D21" s="52">
        <v>42285</v>
      </c>
      <c r="E21" s="22" t="s">
        <v>0</v>
      </c>
      <c r="F21" s="26">
        <v>3</v>
      </c>
      <c r="G21" s="27">
        <f t="shared" si="0"/>
        <v>60</v>
      </c>
      <c r="H21" s="27">
        <f t="shared" si="1"/>
        <v>180</v>
      </c>
      <c r="I21" s="22"/>
      <c r="J21" s="28" t="str">
        <f>IF(I21="","",VLOOKUP(I21,CONSTANTES!$E$2:$F$100,2,0))</f>
        <v/>
      </c>
      <c r="K21" s="27" t="str">
        <f t="shared" si="2"/>
        <v/>
      </c>
      <c r="L21" s="49">
        <f t="shared" si="3"/>
        <v>2015</v>
      </c>
      <c r="M21" s="49">
        <f t="shared" si="4"/>
        <v>10</v>
      </c>
    </row>
    <row r="22" spans="1:13">
      <c r="A22" s="25" t="str">
        <f>+VLOOKUP(Tableau2[[#This Row],[NO OF]],LISTE_OF!A:E,5,FALSE)</f>
        <v>CLIENT 1</v>
      </c>
      <c r="B22" s="49" t="s">
        <v>29</v>
      </c>
      <c r="C22" s="25" t="str">
        <f>+VLOOKUP(B22,LISTE_OF!A:B,2,FALSE)</f>
        <v>pièce 1</v>
      </c>
      <c r="D22" s="52">
        <v>42285</v>
      </c>
      <c r="E22" s="22" t="s">
        <v>111</v>
      </c>
      <c r="F22" s="26">
        <v>7</v>
      </c>
      <c r="G22" s="27">
        <f t="shared" si="0"/>
        <v>60</v>
      </c>
      <c r="H22" s="27">
        <f t="shared" si="1"/>
        <v>420</v>
      </c>
      <c r="I22" s="22"/>
      <c r="J22" s="28" t="str">
        <f>IF(I22="","",VLOOKUP(I22,CONSTANTES!$E$2:$F$100,2,0))</f>
        <v/>
      </c>
      <c r="K22" s="27" t="str">
        <f t="shared" si="2"/>
        <v/>
      </c>
      <c r="L22" s="49">
        <f t="shared" si="3"/>
        <v>2015</v>
      </c>
      <c r="M22" s="49">
        <f t="shared" si="4"/>
        <v>10</v>
      </c>
    </row>
    <row r="23" spans="1:13">
      <c r="A23" s="25" t="str">
        <f>+VLOOKUP(Tableau2[[#This Row],[NO OF]],LISTE_OF!A:E,5,FALSE)</f>
        <v>CLIENT 1</v>
      </c>
      <c r="B23" s="49" t="s">
        <v>29</v>
      </c>
      <c r="C23" s="25" t="str">
        <f>+VLOOKUP(B23,LISTE_OF!A:B,2,FALSE)</f>
        <v>pièce 1</v>
      </c>
      <c r="D23" s="52">
        <v>42286</v>
      </c>
      <c r="E23" s="22" t="s">
        <v>6</v>
      </c>
      <c r="F23" s="26">
        <v>4</v>
      </c>
      <c r="G23" s="27">
        <f t="shared" si="0"/>
        <v>50</v>
      </c>
      <c r="H23" s="27">
        <f t="shared" si="1"/>
        <v>200</v>
      </c>
      <c r="I23" s="22" t="s">
        <v>12</v>
      </c>
      <c r="J23" s="28" t="e">
        <f>IF(I23="","",VLOOKUP(I23,CONSTANTES!$E$2:$F$100,2,0))</f>
        <v>#N/A</v>
      </c>
      <c r="K23" s="27" t="e">
        <f t="shared" si="2"/>
        <v>#N/A</v>
      </c>
      <c r="L23" s="49">
        <f t="shared" si="3"/>
        <v>2015</v>
      </c>
      <c r="M23" s="49">
        <f t="shared" si="4"/>
        <v>10</v>
      </c>
    </row>
    <row r="24" spans="1:13">
      <c r="A24" s="25" t="str">
        <f>+VLOOKUP(Tableau2[[#This Row],[NO OF]],LISTE_OF!A:E,5,FALSE)</f>
        <v>CLIENT 1</v>
      </c>
      <c r="B24" s="49" t="s">
        <v>29</v>
      </c>
      <c r="C24" s="25" t="str">
        <f>+VLOOKUP(B24,LISTE_OF!A:B,2,FALSE)</f>
        <v>pièce 1</v>
      </c>
      <c r="D24" s="52">
        <v>42286</v>
      </c>
      <c r="E24" s="22" t="s">
        <v>0</v>
      </c>
      <c r="F24" s="26">
        <v>4</v>
      </c>
      <c r="G24" s="27">
        <f t="shared" si="0"/>
        <v>60</v>
      </c>
      <c r="H24" s="27">
        <f t="shared" si="1"/>
        <v>240</v>
      </c>
      <c r="I24" s="22" t="s">
        <v>10</v>
      </c>
      <c r="J24" s="28" t="e">
        <f>IF(I24="","",VLOOKUP(I24,CONSTANTES!$E$2:$F$100,2,0))</f>
        <v>#N/A</v>
      </c>
      <c r="K24" s="27" t="e">
        <f t="shared" si="2"/>
        <v>#N/A</v>
      </c>
      <c r="L24" s="49">
        <f t="shared" si="3"/>
        <v>2015</v>
      </c>
      <c r="M24" s="49">
        <f t="shared" si="4"/>
        <v>10</v>
      </c>
    </row>
    <row r="25" spans="1:13">
      <c r="A25" s="25" t="str">
        <f>+VLOOKUP(Tableau2[[#This Row],[NO OF]],LISTE_OF!A:E,5,FALSE)</f>
        <v>CLIENT 1</v>
      </c>
      <c r="B25" s="49" t="s">
        <v>29</v>
      </c>
      <c r="C25" s="25" t="str">
        <f>+VLOOKUP(B25,LISTE_OF!A:B,2,FALSE)</f>
        <v>pièce 1</v>
      </c>
      <c r="D25" s="52">
        <v>42289</v>
      </c>
      <c r="E25" s="22" t="s">
        <v>6</v>
      </c>
      <c r="F25" s="26">
        <v>2</v>
      </c>
      <c r="G25" s="27">
        <f t="shared" si="0"/>
        <v>50</v>
      </c>
      <c r="H25" s="27">
        <f t="shared" si="1"/>
        <v>100</v>
      </c>
      <c r="I25" s="22" t="s">
        <v>12</v>
      </c>
      <c r="J25" s="28" t="e">
        <f>IF(I25="","",VLOOKUP(I25,CONSTANTES!$E$2:$F$100,2,0))</f>
        <v>#N/A</v>
      </c>
      <c r="K25" s="27" t="e">
        <f t="shared" si="2"/>
        <v>#N/A</v>
      </c>
      <c r="L25" s="49">
        <f t="shared" si="3"/>
        <v>2015</v>
      </c>
      <c r="M25" s="49">
        <f t="shared" si="4"/>
        <v>10</v>
      </c>
    </row>
    <row r="26" spans="1:13">
      <c r="A26" s="25" t="str">
        <f>+VLOOKUP(Tableau2[[#This Row],[NO OF]],LISTE_OF!A:E,5,FALSE)</f>
        <v>CLIENT 1</v>
      </c>
      <c r="B26" s="49" t="s">
        <v>29</v>
      </c>
      <c r="C26" s="25" t="str">
        <f>+VLOOKUP(B26,LISTE_OF!A:B,2,FALSE)</f>
        <v>pièce 1</v>
      </c>
      <c r="D26" s="52">
        <v>42290</v>
      </c>
      <c r="E26" s="22" t="s">
        <v>6</v>
      </c>
      <c r="F26" s="26">
        <v>2</v>
      </c>
      <c r="G26" s="27">
        <f t="shared" si="0"/>
        <v>50</v>
      </c>
      <c r="H26" s="27">
        <f t="shared" si="1"/>
        <v>100</v>
      </c>
      <c r="I26" s="22"/>
      <c r="J26" s="28" t="str">
        <f>IF(I26="","",VLOOKUP(I26,CONSTANTES!$E$2:$F$100,2,0))</f>
        <v/>
      </c>
      <c r="K26" s="27" t="str">
        <f t="shared" si="2"/>
        <v/>
      </c>
      <c r="L26" s="49">
        <f t="shared" si="3"/>
        <v>2015</v>
      </c>
      <c r="M26" s="49">
        <f t="shared" si="4"/>
        <v>10</v>
      </c>
    </row>
    <row r="27" spans="1:13">
      <c r="A27" s="25" t="str">
        <f>+VLOOKUP(Tableau2[[#This Row],[NO OF]],LISTE_OF!A:E,5,FALSE)</f>
        <v>CLIENT 1</v>
      </c>
      <c r="B27" s="49" t="s">
        <v>29</v>
      </c>
      <c r="C27" s="25" t="str">
        <f>+VLOOKUP(B27,LISTE_OF!A:B,2,FALSE)</f>
        <v>pièce 1</v>
      </c>
      <c r="D27" s="52">
        <v>42290</v>
      </c>
      <c r="E27" s="22" t="s">
        <v>2</v>
      </c>
      <c r="F27" s="26">
        <v>3</v>
      </c>
      <c r="G27" s="27">
        <f t="shared" si="0"/>
        <v>60</v>
      </c>
      <c r="H27" s="27">
        <f t="shared" si="1"/>
        <v>180</v>
      </c>
      <c r="I27" s="22"/>
      <c r="J27" s="28" t="str">
        <f>IF(I27="","",VLOOKUP(I27,CONSTANTES!$E$2:$F$100,2,0))</f>
        <v/>
      </c>
      <c r="K27" s="27" t="str">
        <f t="shared" si="2"/>
        <v/>
      </c>
      <c r="L27" s="49">
        <f t="shared" si="3"/>
        <v>2015</v>
      </c>
      <c r="M27" s="49">
        <f t="shared" si="4"/>
        <v>10</v>
      </c>
    </row>
    <row r="28" spans="1:13">
      <c r="A28" s="25" t="str">
        <f>+VLOOKUP(Tableau2[[#This Row],[NO OF]],LISTE_OF!A:E,5,FALSE)</f>
        <v>CLIENT 1</v>
      </c>
      <c r="B28" s="49" t="s">
        <v>29</v>
      </c>
      <c r="C28" s="25" t="str">
        <f>+VLOOKUP(B28,LISTE_OF!A:B,2,FALSE)</f>
        <v>pièce 1</v>
      </c>
      <c r="D28" s="52">
        <v>42291</v>
      </c>
      <c r="E28" s="22" t="s">
        <v>111</v>
      </c>
      <c r="F28" s="26">
        <v>1</v>
      </c>
      <c r="G28" s="27">
        <f t="shared" si="0"/>
        <v>60</v>
      </c>
      <c r="H28" s="27">
        <f t="shared" si="1"/>
        <v>60</v>
      </c>
      <c r="I28" s="22"/>
      <c r="J28" s="28" t="str">
        <f>IF(I28="","",VLOOKUP(I28,CONSTANTES!$E$2:$F$100,2,0))</f>
        <v/>
      </c>
      <c r="K28" s="27" t="str">
        <f t="shared" si="2"/>
        <v/>
      </c>
      <c r="L28" s="49">
        <f t="shared" si="3"/>
        <v>2015</v>
      </c>
      <c r="M28" s="49">
        <f t="shared" si="4"/>
        <v>10</v>
      </c>
    </row>
    <row r="29" spans="1:13">
      <c r="A29" s="25" t="str">
        <f>+VLOOKUP(Tableau2[[#This Row],[NO OF]],LISTE_OF!A:E,5,FALSE)</f>
        <v>CLIENT 1</v>
      </c>
      <c r="B29" s="49" t="s">
        <v>29</v>
      </c>
      <c r="C29" s="25" t="str">
        <f>+VLOOKUP(B29,LISTE_OF!A:B,2,FALSE)</f>
        <v>pièce 1</v>
      </c>
      <c r="D29" s="52">
        <v>42291</v>
      </c>
      <c r="E29" s="22" t="s">
        <v>0</v>
      </c>
      <c r="F29" s="26">
        <v>2</v>
      </c>
      <c r="G29" s="27">
        <f t="shared" si="0"/>
        <v>60</v>
      </c>
      <c r="H29" s="27">
        <f t="shared" si="1"/>
        <v>120</v>
      </c>
      <c r="I29" s="22"/>
      <c r="J29" s="28" t="str">
        <f>IF(I29="","",VLOOKUP(I29,CONSTANTES!$E$2:$F$100,2,0))</f>
        <v/>
      </c>
      <c r="K29" s="27" t="str">
        <f t="shared" si="2"/>
        <v/>
      </c>
      <c r="L29" s="49">
        <f t="shared" si="3"/>
        <v>2015</v>
      </c>
      <c r="M29" s="49">
        <f t="shared" si="4"/>
        <v>10</v>
      </c>
    </row>
    <row r="30" spans="1:13">
      <c r="A30" s="25" t="str">
        <f>+VLOOKUP(Tableau2[[#This Row],[NO OF]],LISTE_OF!A:E,5,FALSE)</f>
        <v>CLIENT 1</v>
      </c>
      <c r="B30" s="49" t="s">
        <v>29</v>
      </c>
      <c r="C30" s="25" t="str">
        <f>+VLOOKUP(B30,LISTE_OF!A:B,2,FALSE)</f>
        <v>pièce 1</v>
      </c>
      <c r="D30" s="52">
        <v>42291</v>
      </c>
      <c r="E30" s="22" t="s">
        <v>6</v>
      </c>
      <c r="F30" s="26">
        <v>2</v>
      </c>
      <c r="G30" s="27">
        <f t="shared" si="0"/>
        <v>50</v>
      </c>
      <c r="H30" s="27">
        <f t="shared" si="1"/>
        <v>100</v>
      </c>
      <c r="I30" s="22"/>
      <c r="J30" s="28" t="str">
        <f>IF(I30="","",VLOOKUP(I30,CONSTANTES!$E$2:$F$100,2,0))</f>
        <v/>
      </c>
      <c r="K30" s="27" t="str">
        <f t="shared" si="2"/>
        <v/>
      </c>
      <c r="L30" s="49">
        <f t="shared" si="3"/>
        <v>2015</v>
      </c>
      <c r="M30" s="49">
        <f t="shared" si="4"/>
        <v>10</v>
      </c>
    </row>
    <row r="31" spans="1:13">
      <c r="A31" s="25" t="str">
        <f>+VLOOKUP(Tableau2[[#This Row],[NO OF]],LISTE_OF!A:E,5,FALSE)</f>
        <v>CLIENT 1</v>
      </c>
      <c r="B31" s="49" t="s">
        <v>29</v>
      </c>
      <c r="C31" s="25" t="str">
        <f>+VLOOKUP(B31,LISTE_OF!A:B,2,FALSE)</f>
        <v>pièce 1</v>
      </c>
      <c r="D31" s="52">
        <v>42292</v>
      </c>
      <c r="E31" s="22" t="s">
        <v>6</v>
      </c>
      <c r="F31" s="26">
        <v>6</v>
      </c>
      <c r="G31" s="27">
        <f t="shared" si="0"/>
        <v>50</v>
      </c>
      <c r="H31" s="27">
        <f t="shared" si="1"/>
        <v>300</v>
      </c>
      <c r="I31" s="22"/>
      <c r="J31" s="28" t="str">
        <f>IF(I31="","",VLOOKUP(I31,CONSTANTES!$E$2:$F$100,2,0))</f>
        <v/>
      </c>
      <c r="K31" s="27" t="str">
        <f t="shared" si="2"/>
        <v/>
      </c>
      <c r="L31" s="49">
        <f t="shared" si="3"/>
        <v>2015</v>
      </c>
      <c r="M31" s="49">
        <f t="shared" si="4"/>
        <v>10</v>
      </c>
    </row>
    <row r="32" spans="1:13">
      <c r="A32" s="25" t="str">
        <f>+VLOOKUP(Tableau2[[#This Row],[NO OF]],LISTE_OF!A:E,5,FALSE)</f>
        <v>CLIENT 1</v>
      </c>
      <c r="B32" s="49" t="s">
        <v>29</v>
      </c>
      <c r="C32" s="25" t="str">
        <f>+VLOOKUP(B32,LISTE_OF!A:B,2,FALSE)</f>
        <v>pièce 1</v>
      </c>
      <c r="D32" s="52">
        <v>42292</v>
      </c>
      <c r="E32" s="22" t="s">
        <v>2</v>
      </c>
      <c r="F32" s="26">
        <v>2</v>
      </c>
      <c r="G32" s="27">
        <f t="shared" si="0"/>
        <v>60</v>
      </c>
      <c r="H32" s="27">
        <f t="shared" si="1"/>
        <v>120</v>
      </c>
      <c r="I32" s="22"/>
      <c r="J32" s="28" t="str">
        <f>IF(I32="","",VLOOKUP(I32,CONSTANTES!$E$2:$F$100,2,0))</f>
        <v/>
      </c>
      <c r="K32" s="27" t="str">
        <f t="shared" si="2"/>
        <v/>
      </c>
      <c r="L32" s="49">
        <f t="shared" si="3"/>
        <v>2015</v>
      </c>
      <c r="M32" s="49">
        <f t="shared" si="4"/>
        <v>10</v>
      </c>
    </row>
    <row r="33" spans="1:13">
      <c r="A33" s="25" t="str">
        <f>+VLOOKUP(Tableau2[[#This Row],[NO OF]],LISTE_OF!A:E,5,FALSE)</f>
        <v>CLIENT 1</v>
      </c>
      <c r="B33" s="49" t="s">
        <v>29</v>
      </c>
      <c r="C33" s="25" t="str">
        <f>+VLOOKUP(B33,LISTE_OF!A:B,2,FALSE)</f>
        <v>pièce 1</v>
      </c>
      <c r="D33" s="52">
        <v>42293</v>
      </c>
      <c r="E33" s="22" t="s">
        <v>111</v>
      </c>
      <c r="F33" s="26">
        <v>7</v>
      </c>
      <c r="G33" s="27">
        <f t="shared" si="0"/>
        <v>60</v>
      </c>
      <c r="H33" s="27">
        <f t="shared" si="1"/>
        <v>420</v>
      </c>
      <c r="I33" s="22" t="s">
        <v>10</v>
      </c>
      <c r="J33" s="28" t="e">
        <f>IF(I33="","",VLOOKUP(I33,CONSTANTES!$E$2:$F$100,2,0))</f>
        <v>#N/A</v>
      </c>
      <c r="K33" s="27" t="e">
        <f t="shared" si="2"/>
        <v>#N/A</v>
      </c>
      <c r="L33" s="49">
        <f t="shared" si="3"/>
        <v>2015</v>
      </c>
      <c r="M33" s="49">
        <f t="shared" si="4"/>
        <v>10</v>
      </c>
    </row>
    <row r="34" spans="1:13">
      <c r="A34" s="25" t="str">
        <f>+VLOOKUP(Tableau2[[#This Row],[NO OF]],LISTE_OF!A:E,5,FALSE)</f>
        <v>CLIENT 1</v>
      </c>
      <c r="B34" s="49" t="s">
        <v>29</v>
      </c>
      <c r="C34" s="25" t="str">
        <f>+VLOOKUP(B34,LISTE_OF!A:B,2,FALSE)</f>
        <v>pièce 1</v>
      </c>
      <c r="D34" s="52">
        <v>42293</v>
      </c>
      <c r="E34" s="22" t="s">
        <v>0</v>
      </c>
      <c r="F34" s="26">
        <v>15</v>
      </c>
      <c r="G34" s="27">
        <f t="shared" si="0"/>
        <v>60</v>
      </c>
      <c r="H34" s="27">
        <f t="shared" si="1"/>
        <v>900</v>
      </c>
      <c r="I34" s="22"/>
      <c r="J34" s="28" t="str">
        <f>IF(I34="","",VLOOKUP(I34,CONSTANTES!$E$2:$F$100,2,0))</f>
        <v/>
      </c>
      <c r="K34" s="27" t="str">
        <f t="shared" si="2"/>
        <v/>
      </c>
      <c r="L34" s="49">
        <f t="shared" si="3"/>
        <v>2015</v>
      </c>
      <c r="M34" s="49">
        <f t="shared" si="4"/>
        <v>10</v>
      </c>
    </row>
    <row r="35" spans="1:13">
      <c r="A35" s="25" t="str">
        <f>+VLOOKUP(Tableau2[[#This Row],[NO OF]],LISTE_OF!A:E,5,FALSE)</f>
        <v>CLIENT 1</v>
      </c>
      <c r="B35" s="49" t="s">
        <v>29</v>
      </c>
      <c r="C35" s="25" t="str">
        <f>+VLOOKUP(B35,LISTE_OF!A:B,2,FALSE)</f>
        <v>pièce 1</v>
      </c>
      <c r="D35" s="52">
        <v>42296</v>
      </c>
      <c r="E35" s="22" t="s">
        <v>6</v>
      </c>
      <c r="F35" s="26">
        <v>2</v>
      </c>
      <c r="G35" s="27">
        <f t="shared" si="0"/>
        <v>50</v>
      </c>
      <c r="H35" s="27">
        <f t="shared" si="1"/>
        <v>100</v>
      </c>
      <c r="I35" s="22"/>
      <c r="J35" s="28" t="str">
        <f>IF(I35="","",VLOOKUP(I35,CONSTANTES!$E$2:$F$100,2,0))</f>
        <v/>
      </c>
      <c r="K35" s="27" t="str">
        <f t="shared" si="2"/>
        <v/>
      </c>
      <c r="L35" s="49">
        <f t="shared" si="3"/>
        <v>2015</v>
      </c>
      <c r="M35" s="49">
        <f t="shared" si="4"/>
        <v>10</v>
      </c>
    </row>
    <row r="36" spans="1:13">
      <c r="A36" s="25" t="str">
        <f>+VLOOKUP(Tableau2[[#This Row],[NO OF]],LISTE_OF!A:E,5,FALSE)</f>
        <v>CLIENT 1</v>
      </c>
      <c r="B36" s="49" t="s">
        <v>29</v>
      </c>
      <c r="C36" s="25" t="str">
        <f>+VLOOKUP(B36,LISTE_OF!A:B,2,FALSE)</f>
        <v>pièce 1</v>
      </c>
      <c r="D36" s="52">
        <v>42296</v>
      </c>
      <c r="E36" s="22" t="s">
        <v>2</v>
      </c>
      <c r="F36" s="26">
        <v>2</v>
      </c>
      <c r="G36" s="27">
        <f t="shared" si="0"/>
        <v>60</v>
      </c>
      <c r="H36" s="27">
        <f t="shared" si="1"/>
        <v>120</v>
      </c>
      <c r="I36" s="22"/>
      <c r="J36" s="28" t="str">
        <f>IF(I36="","",VLOOKUP(I36,CONSTANTES!$E$2:$F$100,2,0))</f>
        <v/>
      </c>
      <c r="K36" s="27" t="str">
        <f t="shared" si="2"/>
        <v/>
      </c>
      <c r="L36" s="49">
        <f t="shared" si="3"/>
        <v>2015</v>
      </c>
      <c r="M36" s="49">
        <f t="shared" si="4"/>
        <v>10</v>
      </c>
    </row>
    <row r="37" spans="1:13">
      <c r="A37" s="25" t="str">
        <f>+VLOOKUP(Tableau2[[#This Row],[NO OF]],LISTE_OF!A:E,5,FALSE)</f>
        <v>CLIENT 1</v>
      </c>
      <c r="B37" s="49" t="s">
        <v>29</v>
      </c>
      <c r="C37" s="25" t="str">
        <f>+VLOOKUP(B37,LISTE_OF!A:B,2,FALSE)</f>
        <v>pièce 1</v>
      </c>
      <c r="D37" s="52">
        <v>42297</v>
      </c>
      <c r="E37" s="22" t="s">
        <v>1</v>
      </c>
      <c r="F37" s="26">
        <v>2</v>
      </c>
      <c r="G37" s="27">
        <f t="shared" si="0"/>
        <v>70</v>
      </c>
      <c r="H37" s="27">
        <f t="shared" si="1"/>
        <v>140</v>
      </c>
      <c r="I37" s="22"/>
      <c r="J37" s="28" t="str">
        <f>IF(I37="","",VLOOKUP(I37,CONSTANTES!$E$2:$F$100,2,0))</f>
        <v/>
      </c>
      <c r="K37" s="27" t="str">
        <f t="shared" si="2"/>
        <v/>
      </c>
      <c r="L37" s="49">
        <f t="shared" si="3"/>
        <v>2015</v>
      </c>
      <c r="M37" s="49">
        <f t="shared" si="4"/>
        <v>10</v>
      </c>
    </row>
    <row r="38" spans="1:13">
      <c r="A38" s="25" t="str">
        <f>+VLOOKUP(Tableau2[[#This Row],[NO OF]],LISTE_OF!A:E,5,FALSE)</f>
        <v>CLIENT 1</v>
      </c>
      <c r="B38" s="49" t="s">
        <v>29</v>
      </c>
      <c r="C38" s="25" t="str">
        <f>+VLOOKUP(B38,LISTE_OF!A:B,2,FALSE)</f>
        <v>pièce 1</v>
      </c>
      <c r="D38" s="52">
        <v>42297</v>
      </c>
      <c r="E38" s="22" t="s">
        <v>111</v>
      </c>
      <c r="F38" s="26">
        <v>2</v>
      </c>
      <c r="G38" s="27">
        <f t="shared" si="0"/>
        <v>60</v>
      </c>
      <c r="H38" s="27">
        <f t="shared" si="1"/>
        <v>120</v>
      </c>
      <c r="I38" s="22"/>
      <c r="J38" s="28" t="str">
        <f>IF(I38="","",VLOOKUP(I38,CONSTANTES!$E$2:$F$100,2,0))</f>
        <v/>
      </c>
      <c r="K38" s="27" t="str">
        <f t="shared" si="2"/>
        <v/>
      </c>
      <c r="L38" s="49">
        <f t="shared" si="3"/>
        <v>2015</v>
      </c>
      <c r="M38" s="49">
        <f t="shared" si="4"/>
        <v>10</v>
      </c>
    </row>
    <row r="39" spans="1:13">
      <c r="A39" s="25" t="str">
        <f>+VLOOKUP(Tableau2[[#This Row],[NO OF]],LISTE_OF!A:E,5,FALSE)</f>
        <v>CLIENT 1</v>
      </c>
      <c r="B39" s="49" t="s">
        <v>29</v>
      </c>
      <c r="C39" s="25" t="str">
        <f>+VLOOKUP(B39,LISTE_OF!A:B,2,FALSE)</f>
        <v>pièce 1</v>
      </c>
      <c r="D39" s="52">
        <v>42297</v>
      </c>
      <c r="E39" s="22" t="s">
        <v>0</v>
      </c>
      <c r="F39" s="26">
        <v>2</v>
      </c>
      <c r="G39" s="27">
        <f t="shared" si="0"/>
        <v>60</v>
      </c>
      <c r="H39" s="27">
        <f t="shared" si="1"/>
        <v>120</v>
      </c>
      <c r="I39" s="22"/>
      <c r="J39" s="28" t="str">
        <f>IF(I39="","",VLOOKUP(I39,CONSTANTES!$E$2:$F$100,2,0))</f>
        <v/>
      </c>
      <c r="K39" s="27" t="str">
        <f t="shared" si="2"/>
        <v/>
      </c>
      <c r="L39" s="49">
        <f t="shared" si="3"/>
        <v>2015</v>
      </c>
      <c r="M39" s="49">
        <f t="shared" si="4"/>
        <v>10</v>
      </c>
    </row>
    <row r="40" spans="1:13">
      <c r="A40" s="25" t="str">
        <f>+VLOOKUP(Tableau2[[#This Row],[NO OF]],LISTE_OF!A:E,5,FALSE)</f>
        <v>CLIENT 1</v>
      </c>
      <c r="B40" s="49" t="s">
        <v>29</v>
      </c>
      <c r="C40" s="25" t="str">
        <f>+VLOOKUP(B40,LISTE_OF!A:B,2,FALSE)</f>
        <v>pièce 1</v>
      </c>
      <c r="D40" s="52">
        <v>42298</v>
      </c>
      <c r="E40" s="22" t="s">
        <v>2</v>
      </c>
      <c r="F40" s="26">
        <v>1</v>
      </c>
      <c r="G40" s="27">
        <f t="shared" si="0"/>
        <v>60</v>
      </c>
      <c r="H40" s="27">
        <f t="shared" si="1"/>
        <v>60</v>
      </c>
      <c r="I40" s="22" t="s">
        <v>11</v>
      </c>
      <c r="J40" s="28" t="e">
        <f>IF(I40="","",VLOOKUP(I40,CONSTANTES!$E$2:$F$100,2,0))</f>
        <v>#N/A</v>
      </c>
      <c r="K40" s="27" t="e">
        <f t="shared" si="2"/>
        <v>#N/A</v>
      </c>
      <c r="L40" s="49">
        <f t="shared" si="3"/>
        <v>2015</v>
      </c>
      <c r="M40" s="49">
        <f t="shared" si="4"/>
        <v>10</v>
      </c>
    </row>
    <row r="41" spans="1:13">
      <c r="A41" s="25" t="str">
        <f>+VLOOKUP(Tableau2[[#This Row],[NO OF]],LISTE_OF!A:E,5,FALSE)</f>
        <v>CLIENT 1</v>
      </c>
      <c r="B41" s="49" t="s">
        <v>29</v>
      </c>
      <c r="C41" s="25" t="str">
        <f>+VLOOKUP(B41,LISTE_OF!A:B,2,FALSE)</f>
        <v>pièce 1</v>
      </c>
      <c r="D41" s="52">
        <v>42298</v>
      </c>
      <c r="E41" s="22" t="s">
        <v>0</v>
      </c>
      <c r="F41" s="26">
        <v>1</v>
      </c>
      <c r="G41" s="27">
        <f t="shared" si="0"/>
        <v>60</v>
      </c>
      <c r="H41" s="27">
        <f t="shared" si="1"/>
        <v>60</v>
      </c>
      <c r="I41" s="22"/>
      <c r="J41" s="28" t="str">
        <f>IF(I41="","",VLOOKUP(I41,CONSTANTES!$E$2:$F$100,2,0))</f>
        <v/>
      </c>
      <c r="K41" s="27" t="str">
        <f t="shared" si="2"/>
        <v/>
      </c>
      <c r="L41" s="49">
        <f t="shared" si="3"/>
        <v>2015</v>
      </c>
      <c r="M41" s="49">
        <f t="shared" si="4"/>
        <v>10</v>
      </c>
    </row>
    <row r="42" spans="1:13">
      <c r="A42" s="25" t="str">
        <f>+VLOOKUP(Tableau2[[#This Row],[NO OF]],LISTE_OF!A:E,5,FALSE)</f>
        <v>CLIENT 1</v>
      </c>
      <c r="B42" s="49" t="s">
        <v>29</v>
      </c>
      <c r="C42" s="25" t="str">
        <f>+VLOOKUP(B42,LISTE_OF!A:B,2,FALSE)</f>
        <v>pièce 1</v>
      </c>
      <c r="D42" s="52">
        <v>42299</v>
      </c>
      <c r="E42" s="22" t="s">
        <v>7</v>
      </c>
      <c r="F42" s="26">
        <v>1</v>
      </c>
      <c r="G42" s="27">
        <f t="shared" si="0"/>
        <v>60</v>
      </c>
      <c r="H42" s="27">
        <f t="shared" si="1"/>
        <v>60</v>
      </c>
      <c r="I42" s="22" t="s">
        <v>10</v>
      </c>
      <c r="J42" s="28" t="e">
        <f>IF(I42="","",VLOOKUP(I42,CONSTANTES!$E$2:$F$100,2,0))</f>
        <v>#N/A</v>
      </c>
      <c r="K42" s="27" t="e">
        <f t="shared" si="2"/>
        <v>#N/A</v>
      </c>
      <c r="L42" s="49">
        <f t="shared" si="3"/>
        <v>2015</v>
      </c>
      <c r="M42" s="49">
        <f t="shared" si="4"/>
        <v>10</v>
      </c>
    </row>
    <row r="43" spans="1:13">
      <c r="A43" s="25" t="str">
        <f>+VLOOKUP(Tableau2[[#This Row],[NO OF]],LISTE_OF!A:E,5,FALSE)</f>
        <v>CLIENT 1</v>
      </c>
      <c r="B43" s="49" t="s">
        <v>29</v>
      </c>
      <c r="C43" s="25" t="str">
        <f>+VLOOKUP(B43,LISTE_OF!A:B,2,FALSE)</f>
        <v>pièce 1</v>
      </c>
      <c r="D43" s="52">
        <v>42300</v>
      </c>
      <c r="E43" s="22" t="s">
        <v>2</v>
      </c>
      <c r="F43" s="26">
        <v>1</v>
      </c>
      <c r="G43" s="27">
        <f t="shared" si="0"/>
        <v>60</v>
      </c>
      <c r="H43" s="27">
        <f t="shared" si="1"/>
        <v>60</v>
      </c>
      <c r="I43" s="22"/>
      <c r="J43" s="28" t="str">
        <f>IF(I43="","",VLOOKUP(I43,CONSTANTES!$E$2:$F$100,2,0))</f>
        <v/>
      </c>
      <c r="K43" s="27" t="str">
        <f t="shared" si="2"/>
        <v/>
      </c>
      <c r="L43" s="49">
        <f t="shared" si="3"/>
        <v>2015</v>
      </c>
      <c r="M43" s="49">
        <f t="shared" si="4"/>
        <v>10</v>
      </c>
    </row>
    <row r="44" spans="1:13">
      <c r="A44" s="25" t="str">
        <f>+VLOOKUP(Tableau2[[#This Row],[NO OF]],LISTE_OF!A:E,5,FALSE)</f>
        <v>CLIENT 1</v>
      </c>
      <c r="B44" s="49" t="s">
        <v>29</v>
      </c>
      <c r="C44" s="25" t="str">
        <f>+VLOOKUP(B44,LISTE_OF!A:B,2,FALSE)</f>
        <v>pièce 1</v>
      </c>
      <c r="D44" s="52">
        <v>42304</v>
      </c>
      <c r="E44" s="22" t="s">
        <v>2</v>
      </c>
      <c r="F44" s="26">
        <v>2</v>
      </c>
      <c r="G44" s="27">
        <f t="shared" si="0"/>
        <v>60</v>
      </c>
      <c r="H44" s="27">
        <f t="shared" si="1"/>
        <v>120</v>
      </c>
      <c r="I44" s="22"/>
      <c r="J44" s="28" t="str">
        <f>IF(I44="","",VLOOKUP(I44,CONSTANTES!$E$2:$F$100,2,0))</f>
        <v/>
      </c>
      <c r="K44" s="27" t="str">
        <f t="shared" si="2"/>
        <v/>
      </c>
      <c r="L44" s="49">
        <f t="shared" si="3"/>
        <v>2015</v>
      </c>
      <c r="M44" s="49">
        <f t="shared" si="4"/>
        <v>10</v>
      </c>
    </row>
    <row r="45" spans="1:13">
      <c r="A45" s="25" t="str">
        <f>+VLOOKUP(Tableau2[[#This Row],[NO OF]],LISTE_OF!A:E,5,FALSE)</f>
        <v>CLIENT 1</v>
      </c>
      <c r="B45" s="49" t="s">
        <v>29</v>
      </c>
      <c r="C45" s="25" t="str">
        <f>+VLOOKUP(B45,LISTE_OF!A:B,2,FALSE)</f>
        <v>pièce 1</v>
      </c>
      <c r="D45" s="52">
        <v>42304</v>
      </c>
      <c r="E45" s="22" t="s">
        <v>6</v>
      </c>
      <c r="F45" s="26">
        <v>2</v>
      </c>
      <c r="G45" s="27">
        <f t="shared" si="0"/>
        <v>50</v>
      </c>
      <c r="H45" s="27">
        <f t="shared" si="1"/>
        <v>100</v>
      </c>
      <c r="I45" s="22"/>
      <c r="J45" s="28" t="str">
        <f>IF(I45="","",VLOOKUP(I45,CONSTANTES!$E$2:$F$100,2,0))</f>
        <v/>
      </c>
      <c r="K45" s="27" t="str">
        <f t="shared" si="2"/>
        <v/>
      </c>
      <c r="L45" s="49">
        <f t="shared" si="3"/>
        <v>2015</v>
      </c>
      <c r="M45" s="49">
        <f t="shared" si="4"/>
        <v>10</v>
      </c>
    </row>
    <row r="46" spans="1:13">
      <c r="A46" s="25" t="str">
        <f>+VLOOKUP(Tableau2[[#This Row],[NO OF]],LISTE_OF!A:E,5,FALSE)</f>
        <v>CLIENT 1</v>
      </c>
      <c r="B46" s="49" t="s">
        <v>29</v>
      </c>
      <c r="C46" s="25" t="str">
        <f>+VLOOKUP(B46,LISTE_OF!A:B,2,FALSE)</f>
        <v>pièce 1</v>
      </c>
      <c r="D46" s="52">
        <v>42305</v>
      </c>
      <c r="E46" s="22" t="s">
        <v>6</v>
      </c>
      <c r="F46" s="26">
        <v>2</v>
      </c>
      <c r="G46" s="27">
        <f t="shared" si="0"/>
        <v>50</v>
      </c>
      <c r="H46" s="27">
        <f t="shared" si="1"/>
        <v>100</v>
      </c>
      <c r="I46" s="22" t="s">
        <v>11</v>
      </c>
      <c r="J46" s="28" t="e">
        <f>IF(I46="","",VLOOKUP(I46,CONSTANTES!$E$2:$F$100,2,0))</f>
        <v>#N/A</v>
      </c>
      <c r="K46" s="27" t="e">
        <f t="shared" si="2"/>
        <v>#N/A</v>
      </c>
      <c r="L46" s="49">
        <f t="shared" si="3"/>
        <v>2015</v>
      </c>
      <c r="M46" s="49">
        <f t="shared" si="4"/>
        <v>10</v>
      </c>
    </row>
    <row r="47" spans="1:13">
      <c r="A47" s="25" t="str">
        <f>+VLOOKUP(Tableau2[[#This Row],[NO OF]],LISTE_OF!A:E,5,FALSE)</f>
        <v>CLIENT 1</v>
      </c>
      <c r="B47" s="49" t="s">
        <v>29</v>
      </c>
      <c r="C47" s="25" t="str">
        <f>+VLOOKUP(B47,LISTE_OF!A:B,2,FALSE)</f>
        <v>pièce 1</v>
      </c>
      <c r="D47" s="52">
        <v>42305</v>
      </c>
      <c r="E47" s="22" t="s">
        <v>6</v>
      </c>
      <c r="F47" s="26">
        <v>1</v>
      </c>
      <c r="G47" s="27">
        <f t="shared" si="0"/>
        <v>50</v>
      </c>
      <c r="H47" s="27">
        <f t="shared" si="1"/>
        <v>50</v>
      </c>
      <c r="I47" s="22"/>
      <c r="J47" s="28" t="str">
        <f>IF(I47="","",VLOOKUP(I47,CONSTANTES!$E$2:$F$100,2,0))</f>
        <v/>
      </c>
      <c r="K47" s="27" t="str">
        <f t="shared" si="2"/>
        <v/>
      </c>
      <c r="L47" s="49">
        <f t="shared" si="3"/>
        <v>2015</v>
      </c>
      <c r="M47" s="49">
        <f t="shared" si="4"/>
        <v>10</v>
      </c>
    </row>
    <row r="48" spans="1:13">
      <c r="A48" s="25" t="str">
        <f>+VLOOKUP(Tableau2[[#This Row],[NO OF]],LISTE_OF!A:E,5,FALSE)</f>
        <v>CLIENT 1</v>
      </c>
      <c r="B48" s="49" t="s">
        <v>29</v>
      </c>
      <c r="C48" s="25" t="str">
        <f>+VLOOKUP(B48,LISTE_OF!A:B,2,FALSE)</f>
        <v>pièce 1</v>
      </c>
      <c r="D48" s="52">
        <v>42306</v>
      </c>
      <c r="E48" s="22" t="s">
        <v>6</v>
      </c>
      <c r="F48" s="26">
        <v>3</v>
      </c>
      <c r="G48" s="27">
        <f t="shared" si="0"/>
        <v>50</v>
      </c>
      <c r="H48" s="27">
        <f t="shared" si="1"/>
        <v>150</v>
      </c>
      <c r="I48" s="22"/>
      <c r="J48" s="28" t="str">
        <f>IF(I48="","",VLOOKUP(I48,CONSTANTES!$E$2:$F$100,2,0))</f>
        <v/>
      </c>
      <c r="K48" s="27" t="str">
        <f t="shared" si="2"/>
        <v/>
      </c>
      <c r="L48" s="49">
        <f t="shared" si="3"/>
        <v>2015</v>
      </c>
      <c r="M48" s="49">
        <f t="shared" si="4"/>
        <v>10</v>
      </c>
    </row>
    <row r="49" spans="1:13">
      <c r="A49" s="25" t="str">
        <f>+VLOOKUP(Tableau2[[#This Row],[NO OF]],LISTE_OF!A:E,5,FALSE)</f>
        <v>CLIENT 1</v>
      </c>
      <c r="B49" s="49" t="s">
        <v>29</v>
      </c>
      <c r="C49" s="25" t="str">
        <f>+VLOOKUP(B49,LISTE_OF!A:B,2,FALSE)</f>
        <v>pièce 1</v>
      </c>
      <c r="D49" s="52">
        <v>42310</v>
      </c>
      <c r="E49" s="22" t="s">
        <v>2</v>
      </c>
      <c r="F49" s="26">
        <v>1</v>
      </c>
      <c r="G49" s="27">
        <f t="shared" si="0"/>
        <v>60</v>
      </c>
      <c r="H49" s="27">
        <f t="shared" si="1"/>
        <v>60</v>
      </c>
      <c r="I49" s="22" t="s">
        <v>11</v>
      </c>
      <c r="J49" s="28" t="e">
        <f>IF(I49="","",VLOOKUP(I49,CONSTANTES!$E$2:$F$100,2,0))</f>
        <v>#N/A</v>
      </c>
      <c r="K49" s="27" t="e">
        <f t="shared" si="2"/>
        <v>#N/A</v>
      </c>
      <c r="L49" s="49">
        <f t="shared" si="3"/>
        <v>2015</v>
      </c>
      <c r="M49" s="49">
        <f t="shared" si="4"/>
        <v>11</v>
      </c>
    </row>
    <row r="50" spans="1:13">
      <c r="A50" s="25" t="str">
        <f>+VLOOKUP(Tableau2[[#This Row],[NO OF]],LISTE_OF!A:E,5,FALSE)</f>
        <v>CLIENT 1</v>
      </c>
      <c r="B50" s="49" t="s">
        <v>29</v>
      </c>
      <c r="C50" s="25" t="str">
        <f>+VLOOKUP(B50,LISTE_OF!A:B,2,FALSE)</f>
        <v>pièce 1</v>
      </c>
      <c r="D50" s="52">
        <v>42310</v>
      </c>
      <c r="E50" s="22" t="s">
        <v>111</v>
      </c>
      <c r="F50" s="26">
        <v>2</v>
      </c>
      <c r="G50" s="27">
        <f t="shared" si="0"/>
        <v>60</v>
      </c>
      <c r="H50" s="27">
        <f t="shared" si="1"/>
        <v>120</v>
      </c>
      <c r="I50" s="22"/>
      <c r="J50" s="28" t="str">
        <f>IF(I50="","",VLOOKUP(I50,CONSTANTES!$E$2:$F$100,2,0))</f>
        <v/>
      </c>
      <c r="K50" s="27" t="str">
        <f t="shared" si="2"/>
        <v/>
      </c>
      <c r="L50" s="49">
        <f t="shared" si="3"/>
        <v>2015</v>
      </c>
      <c r="M50" s="49">
        <f t="shared" si="4"/>
        <v>11</v>
      </c>
    </row>
    <row r="51" spans="1:13">
      <c r="A51" s="25" t="str">
        <f>+VLOOKUP(Tableau2[[#This Row],[NO OF]],LISTE_OF!A:E,5,FALSE)</f>
        <v>CLIENT 1</v>
      </c>
      <c r="B51" s="49" t="s">
        <v>29</v>
      </c>
      <c r="C51" s="25" t="str">
        <f>+VLOOKUP(B51,LISTE_OF!A:B,2,FALSE)</f>
        <v>pièce 1</v>
      </c>
      <c r="D51" s="52">
        <v>42311</v>
      </c>
      <c r="E51" s="22" t="s">
        <v>111</v>
      </c>
      <c r="F51" s="26">
        <v>1</v>
      </c>
      <c r="G51" s="27">
        <f t="shared" si="0"/>
        <v>60</v>
      </c>
      <c r="H51" s="27">
        <f t="shared" si="1"/>
        <v>60</v>
      </c>
      <c r="I51" s="22"/>
      <c r="J51" s="28" t="str">
        <f>IF(I51="","",VLOOKUP(I51,CONSTANTES!$E$2:$F$100,2,0))</f>
        <v/>
      </c>
      <c r="K51" s="27" t="str">
        <f t="shared" si="2"/>
        <v/>
      </c>
      <c r="L51" s="49">
        <f t="shared" si="3"/>
        <v>2015</v>
      </c>
      <c r="M51" s="49">
        <f t="shared" si="4"/>
        <v>11</v>
      </c>
    </row>
    <row r="52" spans="1:13">
      <c r="A52" s="25" t="str">
        <f>+VLOOKUP(Tableau2[[#This Row],[NO OF]],LISTE_OF!A:E,5,FALSE)</f>
        <v>CLIENT 1</v>
      </c>
      <c r="B52" s="49" t="s">
        <v>29</v>
      </c>
      <c r="C52" s="25" t="str">
        <f>+VLOOKUP(B52,LISTE_OF!A:B,2,FALSE)</f>
        <v>pièce 1</v>
      </c>
      <c r="D52" s="52">
        <v>42311</v>
      </c>
      <c r="E52" s="22" t="s">
        <v>0</v>
      </c>
      <c r="F52" s="26">
        <v>1</v>
      </c>
      <c r="G52" s="27">
        <f t="shared" si="0"/>
        <v>60</v>
      </c>
      <c r="H52" s="27">
        <f t="shared" si="1"/>
        <v>60</v>
      </c>
      <c r="I52" s="22"/>
      <c r="J52" s="28" t="str">
        <f>IF(I52="","",VLOOKUP(I52,CONSTANTES!$E$2:$F$100,2,0))</f>
        <v/>
      </c>
      <c r="K52" s="27" t="str">
        <f t="shared" si="2"/>
        <v/>
      </c>
      <c r="L52" s="49">
        <f t="shared" si="3"/>
        <v>2015</v>
      </c>
      <c r="M52" s="49">
        <f t="shared" si="4"/>
        <v>11</v>
      </c>
    </row>
    <row r="53" spans="1:13">
      <c r="A53" s="25" t="str">
        <f>+VLOOKUP(Tableau2[[#This Row],[NO OF]],LISTE_OF!A:E,5,FALSE)</f>
        <v>CLIENT 1</v>
      </c>
      <c r="B53" s="49" t="s">
        <v>29</v>
      </c>
      <c r="C53" s="25" t="str">
        <f>+VLOOKUP(B53,LISTE_OF!A:B,2,FALSE)</f>
        <v>pièce 1</v>
      </c>
      <c r="D53" s="52">
        <v>42311</v>
      </c>
      <c r="E53" s="22" t="s">
        <v>6</v>
      </c>
      <c r="F53" s="26">
        <v>1</v>
      </c>
      <c r="G53" s="27">
        <f t="shared" si="0"/>
        <v>50</v>
      </c>
      <c r="H53" s="27">
        <f t="shared" si="1"/>
        <v>50</v>
      </c>
      <c r="I53" s="22" t="s">
        <v>11</v>
      </c>
      <c r="J53" s="28" t="e">
        <f>IF(I53="","",VLOOKUP(I53,CONSTANTES!$E$2:$F$100,2,0))</f>
        <v>#N/A</v>
      </c>
      <c r="K53" s="27" t="e">
        <f t="shared" si="2"/>
        <v>#N/A</v>
      </c>
      <c r="L53" s="49">
        <f t="shared" si="3"/>
        <v>2015</v>
      </c>
      <c r="M53" s="49">
        <f t="shared" si="4"/>
        <v>11</v>
      </c>
    </row>
    <row r="54" spans="1:13">
      <c r="A54" s="25" t="str">
        <f>+VLOOKUP(Tableau2[[#This Row],[NO OF]],LISTE_OF!A:E,5,FALSE)</f>
        <v>CLIENT 1</v>
      </c>
      <c r="B54" s="49" t="s">
        <v>29</v>
      </c>
      <c r="C54" s="25" t="str">
        <f>+VLOOKUP(B54,LISTE_OF!A:B,2,FALSE)</f>
        <v>pièce 1</v>
      </c>
      <c r="D54" s="52">
        <v>42312</v>
      </c>
      <c r="E54" s="22" t="s">
        <v>7</v>
      </c>
      <c r="F54" s="26">
        <v>1</v>
      </c>
      <c r="G54" s="27">
        <f t="shared" si="0"/>
        <v>60</v>
      </c>
      <c r="H54" s="27">
        <f t="shared" si="1"/>
        <v>60</v>
      </c>
      <c r="I54" s="22" t="s">
        <v>11</v>
      </c>
      <c r="J54" s="28" t="e">
        <f>IF(I54="","",VLOOKUP(I54,CONSTANTES!$E$2:$F$100,2,0))</f>
        <v>#N/A</v>
      </c>
      <c r="K54" s="27" t="e">
        <f t="shared" si="2"/>
        <v>#N/A</v>
      </c>
      <c r="L54" s="49">
        <f t="shared" si="3"/>
        <v>2015</v>
      </c>
      <c r="M54" s="49">
        <f t="shared" si="4"/>
        <v>11</v>
      </c>
    </row>
    <row r="55" spans="1:13">
      <c r="A55" s="25" t="str">
        <f>+VLOOKUP(Tableau2[[#This Row],[NO OF]],LISTE_OF!A:E,5,FALSE)</f>
        <v>CLIENT 1</v>
      </c>
      <c r="B55" s="49" t="s">
        <v>29</v>
      </c>
      <c r="C55" s="25" t="str">
        <f>+VLOOKUP(B55,LISTE_OF!A:B,2,FALSE)</f>
        <v>pièce 1</v>
      </c>
      <c r="D55" s="52">
        <v>42312</v>
      </c>
      <c r="E55" s="22" t="s">
        <v>6</v>
      </c>
      <c r="F55" s="26">
        <v>1</v>
      </c>
      <c r="G55" s="27">
        <f t="shared" si="0"/>
        <v>50</v>
      </c>
      <c r="H55" s="27">
        <f t="shared" si="1"/>
        <v>50</v>
      </c>
      <c r="I55" s="22"/>
      <c r="J55" s="28" t="str">
        <f>IF(I55="","",VLOOKUP(I55,CONSTANTES!$E$2:$F$100,2,0))</f>
        <v/>
      </c>
      <c r="K55" s="27" t="str">
        <f t="shared" si="2"/>
        <v/>
      </c>
      <c r="L55" s="49">
        <f t="shared" si="3"/>
        <v>2015</v>
      </c>
      <c r="M55" s="49">
        <f t="shared" si="4"/>
        <v>11</v>
      </c>
    </row>
    <row r="56" spans="1:13">
      <c r="A56" s="25" t="str">
        <f>+VLOOKUP(Tableau2[[#This Row],[NO OF]],LISTE_OF!A:E,5,FALSE)</f>
        <v>CLIENT 1</v>
      </c>
      <c r="B56" s="49" t="s">
        <v>29</v>
      </c>
      <c r="C56" s="25" t="str">
        <f>+VLOOKUP(B56,LISTE_OF!A:B,2,FALSE)</f>
        <v>pièce 1</v>
      </c>
      <c r="D56" s="52">
        <v>42318</v>
      </c>
      <c r="E56" s="22" t="s">
        <v>111</v>
      </c>
      <c r="F56" s="26">
        <v>2</v>
      </c>
      <c r="G56" s="27">
        <f t="shared" si="0"/>
        <v>60</v>
      </c>
      <c r="H56" s="27">
        <f t="shared" si="1"/>
        <v>120</v>
      </c>
      <c r="I56" s="22"/>
      <c r="J56" s="28" t="str">
        <f>IF(I56="","",VLOOKUP(I56,CONSTANTES!$E$2:$F$100,2,0))</f>
        <v/>
      </c>
      <c r="K56" s="27" t="str">
        <f t="shared" si="2"/>
        <v/>
      </c>
      <c r="L56" s="49">
        <f t="shared" si="3"/>
        <v>2015</v>
      </c>
      <c r="M56" s="49">
        <f t="shared" si="4"/>
        <v>11</v>
      </c>
    </row>
    <row r="57" spans="1:13">
      <c r="A57" s="25" t="str">
        <f>+VLOOKUP(Tableau2[[#This Row],[NO OF]],LISTE_OF!A:E,5,FALSE)</f>
        <v>CLIENT 1</v>
      </c>
      <c r="B57" s="49" t="s">
        <v>29</v>
      </c>
      <c r="C57" s="25" t="str">
        <f>+VLOOKUP(B57,LISTE_OF!A:B,2,FALSE)</f>
        <v>pièce 1</v>
      </c>
      <c r="D57" s="52">
        <v>42318</v>
      </c>
      <c r="E57" s="22" t="s">
        <v>0</v>
      </c>
      <c r="F57" s="26">
        <v>1</v>
      </c>
      <c r="G57" s="27">
        <f t="shared" si="0"/>
        <v>60</v>
      </c>
      <c r="H57" s="27">
        <f t="shared" si="1"/>
        <v>60</v>
      </c>
      <c r="I57" s="22"/>
      <c r="J57" s="28" t="str">
        <f>IF(I57="","",VLOOKUP(I57,CONSTANTES!$E$2:$F$100,2,0))</f>
        <v/>
      </c>
      <c r="K57" s="27" t="str">
        <f t="shared" si="2"/>
        <v/>
      </c>
      <c r="L57" s="49">
        <f t="shared" si="3"/>
        <v>2015</v>
      </c>
      <c r="M57" s="49">
        <f t="shared" si="4"/>
        <v>11</v>
      </c>
    </row>
    <row r="58" spans="1:13">
      <c r="A58" s="25" t="str">
        <f>+VLOOKUP(Tableau2[[#This Row],[NO OF]],LISTE_OF!A:E,5,FALSE)</f>
        <v>CLIENT 1</v>
      </c>
      <c r="B58" s="49" t="s">
        <v>29</v>
      </c>
      <c r="C58" s="25" t="str">
        <f>+VLOOKUP(B58,LISTE_OF!A:B,2,FALSE)</f>
        <v>pièce 1</v>
      </c>
      <c r="D58" s="52">
        <v>42318</v>
      </c>
      <c r="E58" s="22" t="s">
        <v>6</v>
      </c>
      <c r="F58" s="26">
        <v>1</v>
      </c>
      <c r="G58" s="27">
        <f t="shared" si="0"/>
        <v>50</v>
      </c>
      <c r="H58" s="27">
        <f t="shared" si="1"/>
        <v>50</v>
      </c>
      <c r="I58" s="22"/>
      <c r="J58" s="28" t="str">
        <f>IF(I58="","",VLOOKUP(I58,CONSTANTES!$E$2:$F$100,2,0))</f>
        <v/>
      </c>
      <c r="K58" s="27" t="str">
        <f t="shared" si="2"/>
        <v/>
      </c>
      <c r="L58" s="49">
        <f t="shared" si="3"/>
        <v>2015</v>
      </c>
      <c r="M58" s="49">
        <f t="shared" si="4"/>
        <v>11</v>
      </c>
    </row>
    <row r="59" spans="1:13">
      <c r="A59" s="25" t="str">
        <f>+VLOOKUP(Tableau2[[#This Row],[NO OF]],LISTE_OF!A:E,5,FALSE)</f>
        <v>CLIENT 1</v>
      </c>
      <c r="B59" s="49" t="s">
        <v>29</v>
      </c>
      <c r="C59" s="25" t="str">
        <f>+VLOOKUP(B59,LISTE_OF!A:B,2,FALSE)</f>
        <v>pièce 1</v>
      </c>
      <c r="D59" s="52">
        <v>42319</v>
      </c>
      <c r="E59" s="22" t="s">
        <v>111</v>
      </c>
      <c r="F59" s="26">
        <v>2</v>
      </c>
      <c r="G59" s="27">
        <f t="shared" si="0"/>
        <v>60</v>
      </c>
      <c r="H59" s="27">
        <f t="shared" si="1"/>
        <v>120</v>
      </c>
      <c r="I59" s="22"/>
      <c r="J59" s="28" t="str">
        <f>IF(I59="","",VLOOKUP(I59,CONSTANTES!$E$2:$F$100,2,0))</f>
        <v/>
      </c>
      <c r="K59" s="27" t="str">
        <f t="shared" si="2"/>
        <v/>
      </c>
      <c r="L59" s="49">
        <f t="shared" si="3"/>
        <v>2015</v>
      </c>
      <c r="M59" s="49">
        <f t="shared" si="4"/>
        <v>11</v>
      </c>
    </row>
    <row r="60" spans="1:13">
      <c r="A60" s="25" t="str">
        <f>+VLOOKUP(Tableau2[[#This Row],[NO OF]],LISTE_OF!A:E,5,FALSE)</f>
        <v>CLIENT 1</v>
      </c>
      <c r="B60" s="49" t="s">
        <v>29</v>
      </c>
      <c r="C60" s="25" t="str">
        <f>+VLOOKUP(B60,LISTE_OF!A:B,2,FALSE)</f>
        <v>pièce 1</v>
      </c>
      <c r="D60" s="52">
        <v>42319</v>
      </c>
      <c r="E60" s="22" t="s">
        <v>0</v>
      </c>
      <c r="F60" s="26">
        <v>1</v>
      </c>
      <c r="G60" s="27">
        <f t="shared" si="0"/>
        <v>60</v>
      </c>
      <c r="H60" s="27">
        <f t="shared" si="1"/>
        <v>60</v>
      </c>
      <c r="I60" s="22"/>
      <c r="J60" s="28" t="str">
        <f>IF(I60="","",VLOOKUP(I60,CONSTANTES!$E$2:$F$100,2,0))</f>
        <v/>
      </c>
      <c r="K60" s="27" t="str">
        <f t="shared" si="2"/>
        <v/>
      </c>
      <c r="L60" s="49">
        <f t="shared" si="3"/>
        <v>2015</v>
      </c>
      <c r="M60" s="49">
        <f t="shared" si="4"/>
        <v>11</v>
      </c>
    </row>
    <row r="61" spans="1:13">
      <c r="A61" s="25" t="str">
        <f>+VLOOKUP(Tableau2[[#This Row],[NO OF]],LISTE_OF!A:E,5,FALSE)</f>
        <v>CLIENT 1</v>
      </c>
      <c r="B61" s="49" t="s">
        <v>29</v>
      </c>
      <c r="C61" s="25" t="str">
        <f>+VLOOKUP(B61,LISTE_OF!A:B,2,FALSE)</f>
        <v>pièce 1</v>
      </c>
      <c r="D61" s="52">
        <v>42319</v>
      </c>
      <c r="E61" s="22" t="s">
        <v>6</v>
      </c>
      <c r="F61" s="26">
        <v>1</v>
      </c>
      <c r="G61" s="27">
        <f t="shared" si="0"/>
        <v>50</v>
      </c>
      <c r="H61" s="27">
        <f t="shared" si="1"/>
        <v>50</v>
      </c>
      <c r="I61" s="22"/>
      <c r="J61" s="28" t="str">
        <f>IF(I61="","",VLOOKUP(I61,CONSTANTES!$E$2:$F$100,2,0))</f>
        <v/>
      </c>
      <c r="K61" s="27" t="str">
        <f t="shared" si="2"/>
        <v/>
      </c>
      <c r="L61" s="49">
        <f t="shared" si="3"/>
        <v>2015</v>
      </c>
      <c r="M61" s="49">
        <f t="shared" si="4"/>
        <v>11</v>
      </c>
    </row>
    <row r="62" spans="1:13">
      <c r="A62" s="25" t="str">
        <f>+VLOOKUP(Tableau2[[#This Row],[NO OF]],LISTE_OF!A:E,5,FALSE)</f>
        <v>CLIENT 1</v>
      </c>
      <c r="B62" s="49" t="s">
        <v>29</v>
      </c>
      <c r="C62" s="25" t="str">
        <f>+VLOOKUP(B62,LISTE_OF!A:B,2,FALSE)</f>
        <v>pièce 1</v>
      </c>
      <c r="D62" s="52">
        <v>42320</v>
      </c>
      <c r="E62" s="22" t="s">
        <v>111</v>
      </c>
      <c r="F62" s="26">
        <v>9</v>
      </c>
      <c r="G62" s="27">
        <f t="shared" si="0"/>
        <v>60</v>
      </c>
      <c r="H62" s="27">
        <f t="shared" si="1"/>
        <v>540</v>
      </c>
      <c r="I62" s="22"/>
      <c r="J62" s="28" t="str">
        <f>IF(I62="","",VLOOKUP(I62,CONSTANTES!$E$2:$F$100,2,0))</f>
        <v/>
      </c>
      <c r="K62" s="27" t="str">
        <f t="shared" si="2"/>
        <v/>
      </c>
      <c r="L62" s="49">
        <f t="shared" si="3"/>
        <v>2015</v>
      </c>
      <c r="M62" s="49">
        <f t="shared" si="4"/>
        <v>11</v>
      </c>
    </row>
    <row r="63" spans="1:13">
      <c r="A63" s="25" t="str">
        <f>+VLOOKUP(Tableau2[[#This Row],[NO OF]],LISTE_OF!A:E,5,FALSE)</f>
        <v>CLIENT 1</v>
      </c>
      <c r="B63" s="49" t="s">
        <v>29</v>
      </c>
      <c r="C63" s="25" t="str">
        <f>+VLOOKUP(B63,LISTE_OF!A:B,2,FALSE)</f>
        <v>pièce 1</v>
      </c>
      <c r="D63" s="52">
        <v>42321</v>
      </c>
      <c r="E63" s="22" t="s">
        <v>103</v>
      </c>
      <c r="F63" s="26">
        <v>7</v>
      </c>
      <c r="G63" s="27">
        <f t="shared" si="0"/>
        <v>60</v>
      </c>
      <c r="H63" s="27">
        <f t="shared" si="1"/>
        <v>420</v>
      </c>
      <c r="I63" s="22"/>
      <c r="J63" s="28" t="str">
        <f>IF(I63="","",VLOOKUP(I63,CONSTANTES!$E$2:$F$100,2,0))</f>
        <v/>
      </c>
      <c r="K63" s="27" t="str">
        <f t="shared" si="2"/>
        <v/>
      </c>
      <c r="L63" s="49">
        <f t="shared" si="3"/>
        <v>2015</v>
      </c>
      <c r="M63" s="49">
        <f t="shared" si="4"/>
        <v>11</v>
      </c>
    </row>
    <row r="64" spans="1:13">
      <c r="A64" s="25" t="str">
        <f>+VLOOKUP(Tableau2[[#This Row],[NO OF]],LISTE_OF!A:E,5,FALSE)</f>
        <v>CLIENT 1</v>
      </c>
      <c r="B64" s="49" t="s">
        <v>29</v>
      </c>
      <c r="C64" s="25" t="str">
        <f>+VLOOKUP(B64,LISTE_OF!A:B,2,FALSE)</f>
        <v>pièce 1</v>
      </c>
      <c r="D64" s="52">
        <v>42321</v>
      </c>
      <c r="E64" s="22" t="s">
        <v>0</v>
      </c>
      <c r="F64" s="26">
        <v>12</v>
      </c>
      <c r="G64" s="27">
        <f t="shared" si="0"/>
        <v>60</v>
      </c>
      <c r="H64" s="27">
        <f t="shared" si="1"/>
        <v>720</v>
      </c>
      <c r="I64" s="22"/>
      <c r="J64" s="28" t="str">
        <f>IF(I64="","",VLOOKUP(I64,CONSTANTES!$E$2:$F$100,2,0))</f>
        <v/>
      </c>
      <c r="K64" s="27" t="str">
        <f t="shared" si="2"/>
        <v/>
      </c>
      <c r="L64" s="49">
        <f t="shared" si="3"/>
        <v>2015</v>
      </c>
      <c r="M64" s="49">
        <f t="shared" si="4"/>
        <v>11</v>
      </c>
    </row>
    <row r="65" spans="1:13">
      <c r="A65" s="25" t="str">
        <f>+VLOOKUP(Tableau2[[#This Row],[NO OF]],LISTE_OF!A:E,5,FALSE)</f>
        <v>CLIENT 1</v>
      </c>
      <c r="B65" s="49" t="s">
        <v>29</v>
      </c>
      <c r="C65" s="25" t="str">
        <f>+VLOOKUP(B65,LISTE_OF!A:B,2,FALSE)</f>
        <v>pièce 1</v>
      </c>
      <c r="D65" s="52">
        <v>42322</v>
      </c>
      <c r="E65" s="22" t="s">
        <v>6</v>
      </c>
      <c r="F65" s="26">
        <v>1</v>
      </c>
      <c r="G65" s="27">
        <f t="shared" si="0"/>
        <v>50</v>
      </c>
      <c r="H65" s="27">
        <f t="shared" si="1"/>
        <v>50</v>
      </c>
      <c r="I65" s="22" t="s">
        <v>11</v>
      </c>
      <c r="J65" s="28" t="e">
        <f>IF(I65="","",VLOOKUP(I65,CONSTANTES!$E$2:$F$100,2,0))</f>
        <v>#N/A</v>
      </c>
      <c r="K65" s="27" t="e">
        <f t="shared" si="2"/>
        <v>#N/A</v>
      </c>
      <c r="L65" s="49">
        <f t="shared" si="3"/>
        <v>2015</v>
      </c>
      <c r="M65" s="49">
        <f t="shared" si="4"/>
        <v>11</v>
      </c>
    </row>
    <row r="66" spans="1:13">
      <c r="A66" s="25" t="str">
        <f>+VLOOKUP(Tableau2[[#This Row],[NO OF]],LISTE_OF!A:E,5,FALSE)</f>
        <v>CLIENT 1</v>
      </c>
      <c r="B66" s="49" t="s">
        <v>29</v>
      </c>
      <c r="C66" s="25" t="str">
        <f>+VLOOKUP(B66,LISTE_OF!A:B,2,FALSE)</f>
        <v>pièce 1</v>
      </c>
      <c r="D66" s="52">
        <v>42324</v>
      </c>
      <c r="E66" s="22" t="s">
        <v>111</v>
      </c>
      <c r="F66" s="26">
        <v>5</v>
      </c>
      <c r="G66" s="27">
        <f t="shared" si="0"/>
        <v>60</v>
      </c>
      <c r="H66" s="27">
        <f t="shared" si="1"/>
        <v>300</v>
      </c>
      <c r="I66" s="22"/>
      <c r="J66" s="28" t="str">
        <f>IF(I66="","",VLOOKUP(I66,CONSTANTES!$E$2:$F$100,2,0))</f>
        <v/>
      </c>
      <c r="K66" s="27" t="str">
        <f t="shared" si="2"/>
        <v/>
      </c>
      <c r="L66" s="49">
        <f t="shared" si="3"/>
        <v>2015</v>
      </c>
      <c r="M66" s="49">
        <f t="shared" si="4"/>
        <v>11</v>
      </c>
    </row>
    <row r="67" spans="1:13">
      <c r="A67" s="25" t="str">
        <f>+VLOOKUP(Tableau2[[#This Row],[NO OF]],LISTE_OF!A:E,5,FALSE)</f>
        <v>CLIENT 1</v>
      </c>
      <c r="B67" s="49" t="s">
        <v>29</v>
      </c>
      <c r="C67" s="25" t="str">
        <f>+VLOOKUP(B67,LISTE_OF!A:B,2,FALSE)</f>
        <v>pièce 1</v>
      </c>
      <c r="D67" s="52">
        <v>42324</v>
      </c>
      <c r="E67" s="22" t="s">
        <v>0</v>
      </c>
      <c r="F67" s="26">
        <v>3</v>
      </c>
      <c r="G67" s="27">
        <f t="shared" si="0"/>
        <v>60</v>
      </c>
      <c r="H67" s="27">
        <f t="shared" si="1"/>
        <v>180</v>
      </c>
      <c r="I67" s="22"/>
      <c r="J67" s="28" t="str">
        <f>IF(I67="","",VLOOKUP(I67,CONSTANTES!$E$2:$F$100,2,0))</f>
        <v/>
      </c>
      <c r="K67" s="27" t="str">
        <f t="shared" si="2"/>
        <v/>
      </c>
      <c r="L67" s="49">
        <f t="shared" si="3"/>
        <v>2015</v>
      </c>
      <c r="M67" s="49">
        <f t="shared" si="4"/>
        <v>11</v>
      </c>
    </row>
    <row r="68" spans="1:13">
      <c r="A68" s="25" t="str">
        <f>+VLOOKUP(Tableau2[[#This Row],[NO OF]],LISTE_OF!A:E,5,FALSE)</f>
        <v>CLIENT 1</v>
      </c>
      <c r="B68" s="49" t="s">
        <v>29</v>
      </c>
      <c r="C68" s="25" t="str">
        <f>+VLOOKUP(B68,LISTE_OF!A:B,2,FALSE)</f>
        <v>pièce 1</v>
      </c>
      <c r="D68" s="52">
        <v>42324</v>
      </c>
      <c r="E68" s="22" t="s">
        <v>6</v>
      </c>
      <c r="F68" s="26">
        <v>1</v>
      </c>
      <c r="G68" s="27">
        <f t="shared" ref="G68:G131" si="5">IF(E68="","",VLOOKUP(E68,POSTE,2,0))</f>
        <v>50</v>
      </c>
      <c r="H68" s="27">
        <f t="shared" ref="H68:H131" si="6">IF(E68="","",F68*G68)</f>
        <v>50</v>
      </c>
      <c r="I68" s="22"/>
      <c r="J68" s="28" t="str">
        <f>IF(I68="","",VLOOKUP(I68,CONSTANTES!$E$2:$F$100,2,0))</f>
        <v/>
      </c>
      <c r="K68" s="27" t="str">
        <f t="shared" ref="K68:K131" si="7">IF(J68="","",J68*KM_UNITAIRE)</f>
        <v/>
      </c>
      <c r="L68" s="49">
        <f t="shared" ref="L68:L131" si="8">+YEAR(D68)</f>
        <v>2015</v>
      </c>
      <c r="M68" s="49">
        <f t="shared" ref="M68:M131" si="9">+MONTH(D68)</f>
        <v>11</v>
      </c>
    </row>
    <row r="69" spans="1:13">
      <c r="A69" s="25" t="str">
        <f>+VLOOKUP(Tableau2[[#This Row],[NO OF]],LISTE_OF!A:E,5,FALSE)</f>
        <v>CLIENT 1</v>
      </c>
      <c r="B69" s="49" t="s">
        <v>29</v>
      </c>
      <c r="C69" s="25" t="str">
        <f>+VLOOKUP(B69,LISTE_OF!A:B,2,FALSE)</f>
        <v>pièce 1</v>
      </c>
      <c r="D69" s="52">
        <v>42325</v>
      </c>
      <c r="E69" s="22" t="s">
        <v>111</v>
      </c>
      <c r="F69" s="26">
        <v>5</v>
      </c>
      <c r="G69" s="27">
        <f t="shared" si="5"/>
        <v>60</v>
      </c>
      <c r="H69" s="27">
        <f t="shared" si="6"/>
        <v>300</v>
      </c>
      <c r="I69" s="22"/>
      <c r="J69" s="28" t="str">
        <f>IF(I69="","",VLOOKUP(I69,CONSTANTES!$E$2:$F$100,2,0))</f>
        <v/>
      </c>
      <c r="K69" s="27" t="str">
        <f t="shared" si="7"/>
        <v/>
      </c>
      <c r="L69" s="49">
        <f t="shared" si="8"/>
        <v>2015</v>
      </c>
      <c r="M69" s="49">
        <f t="shared" si="9"/>
        <v>11</v>
      </c>
    </row>
    <row r="70" spans="1:13">
      <c r="A70" s="25" t="str">
        <f>+VLOOKUP(Tableau2[[#This Row],[NO OF]],LISTE_OF!A:E,5,FALSE)</f>
        <v>CLIENT 1</v>
      </c>
      <c r="B70" s="49" t="s">
        <v>29</v>
      </c>
      <c r="C70" s="25" t="str">
        <f>+VLOOKUP(B70,LISTE_OF!A:B,2,FALSE)</f>
        <v>pièce 1</v>
      </c>
      <c r="D70" s="52">
        <v>42325</v>
      </c>
      <c r="E70" s="22" t="s">
        <v>0</v>
      </c>
      <c r="F70" s="26">
        <v>10</v>
      </c>
      <c r="G70" s="27">
        <f t="shared" si="5"/>
        <v>60</v>
      </c>
      <c r="H70" s="27">
        <f t="shared" si="6"/>
        <v>600</v>
      </c>
      <c r="I70" s="22"/>
      <c r="J70" s="28" t="str">
        <f>IF(I70="","",VLOOKUP(I70,CONSTANTES!$E$2:$F$100,2,0))</f>
        <v/>
      </c>
      <c r="K70" s="27" t="str">
        <f t="shared" si="7"/>
        <v/>
      </c>
      <c r="L70" s="49">
        <f t="shared" si="8"/>
        <v>2015</v>
      </c>
      <c r="M70" s="49">
        <f t="shared" si="9"/>
        <v>11</v>
      </c>
    </row>
    <row r="71" spans="1:13">
      <c r="A71" s="25" t="str">
        <f>+VLOOKUP(Tableau2[[#This Row],[NO OF]],LISTE_OF!A:E,5,FALSE)</f>
        <v>CLIENT 1</v>
      </c>
      <c r="B71" s="49" t="s">
        <v>29</v>
      </c>
      <c r="C71" s="25" t="str">
        <f>+VLOOKUP(B71,LISTE_OF!A:B,2,FALSE)</f>
        <v>pièce 1</v>
      </c>
      <c r="D71" s="52">
        <v>42325</v>
      </c>
      <c r="E71" s="22" t="s">
        <v>6</v>
      </c>
      <c r="F71" s="26">
        <v>2</v>
      </c>
      <c r="G71" s="27">
        <f t="shared" si="5"/>
        <v>50</v>
      </c>
      <c r="H71" s="27">
        <f t="shared" si="6"/>
        <v>100</v>
      </c>
      <c r="I71" s="22"/>
      <c r="J71" s="28" t="str">
        <f>IF(I71="","",VLOOKUP(I71,CONSTANTES!$E$2:$F$100,2,0))</f>
        <v/>
      </c>
      <c r="K71" s="27" t="str">
        <f t="shared" si="7"/>
        <v/>
      </c>
      <c r="L71" s="49">
        <f t="shared" si="8"/>
        <v>2015</v>
      </c>
      <c r="M71" s="49">
        <f t="shared" si="9"/>
        <v>11</v>
      </c>
    </row>
    <row r="72" spans="1:13">
      <c r="A72" s="25" t="str">
        <f>+VLOOKUP(Tableau2[[#This Row],[NO OF]],LISTE_OF!A:E,5,FALSE)</f>
        <v>CLIENT 1</v>
      </c>
      <c r="B72" s="49" t="s">
        <v>29</v>
      </c>
      <c r="C72" s="25" t="str">
        <f>+VLOOKUP(B72,LISTE_OF!A:B,2,FALSE)</f>
        <v>pièce 1</v>
      </c>
      <c r="D72" s="52">
        <v>42326</v>
      </c>
      <c r="E72" s="22" t="s">
        <v>111</v>
      </c>
      <c r="F72" s="26">
        <v>2</v>
      </c>
      <c r="G72" s="27">
        <f t="shared" si="5"/>
        <v>60</v>
      </c>
      <c r="H72" s="27">
        <f t="shared" si="6"/>
        <v>120</v>
      </c>
      <c r="I72" s="22"/>
      <c r="J72" s="28" t="str">
        <f>IF(I72="","",VLOOKUP(I72,CONSTANTES!$E$2:$F$100,2,0))</f>
        <v/>
      </c>
      <c r="K72" s="27" t="str">
        <f t="shared" si="7"/>
        <v/>
      </c>
      <c r="L72" s="49">
        <f t="shared" si="8"/>
        <v>2015</v>
      </c>
      <c r="M72" s="49">
        <f t="shared" si="9"/>
        <v>11</v>
      </c>
    </row>
    <row r="73" spans="1:13">
      <c r="A73" s="25" t="str">
        <f>+VLOOKUP(Tableau2[[#This Row],[NO OF]],LISTE_OF!A:E,5,FALSE)</f>
        <v>CLIENT 1</v>
      </c>
      <c r="B73" s="49" t="s">
        <v>29</v>
      </c>
      <c r="C73" s="25" t="str">
        <f>+VLOOKUP(B73,LISTE_OF!A:B,2,FALSE)</f>
        <v>pièce 1</v>
      </c>
      <c r="D73" s="52">
        <v>42326</v>
      </c>
      <c r="E73" s="22" t="s">
        <v>0</v>
      </c>
      <c r="F73" s="26">
        <v>3</v>
      </c>
      <c r="G73" s="27">
        <f t="shared" si="5"/>
        <v>60</v>
      </c>
      <c r="H73" s="27">
        <f t="shared" si="6"/>
        <v>180</v>
      </c>
      <c r="I73" s="22"/>
      <c r="J73" s="28" t="str">
        <f>IF(I73="","",VLOOKUP(I73,CONSTANTES!$E$2:$F$100,2,0))</f>
        <v/>
      </c>
      <c r="K73" s="27" t="str">
        <f t="shared" si="7"/>
        <v/>
      </c>
      <c r="L73" s="49">
        <f t="shared" si="8"/>
        <v>2015</v>
      </c>
      <c r="M73" s="49">
        <f t="shared" si="9"/>
        <v>11</v>
      </c>
    </row>
    <row r="74" spans="1:13">
      <c r="A74" s="25" t="str">
        <f>+VLOOKUP(Tableau2[[#This Row],[NO OF]],LISTE_OF!A:E,5,FALSE)</f>
        <v>CLIENT 1</v>
      </c>
      <c r="B74" s="49" t="s">
        <v>29</v>
      </c>
      <c r="C74" s="25" t="str">
        <f>+VLOOKUP(B74,LISTE_OF!A:B,2,FALSE)</f>
        <v>pièce 1</v>
      </c>
      <c r="D74" s="52">
        <v>42326</v>
      </c>
      <c r="E74" s="22" t="s">
        <v>6</v>
      </c>
      <c r="F74" s="26">
        <v>6</v>
      </c>
      <c r="G74" s="27">
        <f t="shared" si="5"/>
        <v>50</v>
      </c>
      <c r="H74" s="27">
        <f t="shared" si="6"/>
        <v>300</v>
      </c>
      <c r="I74" s="22"/>
      <c r="J74" s="28" t="str">
        <f>IF(I74="","",VLOOKUP(I74,CONSTANTES!$E$2:$F$100,2,0))</f>
        <v/>
      </c>
      <c r="K74" s="27" t="str">
        <f t="shared" si="7"/>
        <v/>
      </c>
      <c r="L74" s="49">
        <f t="shared" si="8"/>
        <v>2015</v>
      </c>
      <c r="M74" s="49">
        <f t="shared" si="9"/>
        <v>11</v>
      </c>
    </row>
    <row r="75" spans="1:13">
      <c r="A75" s="25" t="str">
        <f>+VLOOKUP(Tableau2[[#This Row],[NO OF]],LISTE_OF!A:E,5,FALSE)</f>
        <v>CLIENT 1</v>
      </c>
      <c r="B75" s="49" t="s">
        <v>29</v>
      </c>
      <c r="C75" s="25" t="str">
        <f>+VLOOKUP(B75,LISTE_OF!A:B,2,FALSE)</f>
        <v>pièce 1</v>
      </c>
      <c r="D75" s="52">
        <v>42327</v>
      </c>
      <c r="E75" s="22" t="s">
        <v>7</v>
      </c>
      <c r="F75" s="26">
        <v>1</v>
      </c>
      <c r="G75" s="27">
        <f t="shared" si="5"/>
        <v>60</v>
      </c>
      <c r="H75" s="27">
        <f t="shared" si="6"/>
        <v>60</v>
      </c>
      <c r="I75" s="22" t="s">
        <v>10</v>
      </c>
      <c r="J75" s="28" t="e">
        <f>IF(I75="","",VLOOKUP(I75,CONSTANTES!$E$2:$F$100,2,0))</f>
        <v>#N/A</v>
      </c>
      <c r="K75" s="27" t="e">
        <f t="shared" si="7"/>
        <v>#N/A</v>
      </c>
      <c r="L75" s="49">
        <f t="shared" si="8"/>
        <v>2015</v>
      </c>
      <c r="M75" s="49">
        <f t="shared" si="9"/>
        <v>11</v>
      </c>
    </row>
    <row r="76" spans="1:13">
      <c r="A76" s="25" t="str">
        <f>+VLOOKUP(Tableau2[[#This Row],[NO OF]],LISTE_OF!A:E,5,FALSE)</f>
        <v>CLIENT 1</v>
      </c>
      <c r="B76" s="49" t="s">
        <v>29</v>
      </c>
      <c r="C76" s="25" t="str">
        <f>+VLOOKUP(B76,LISTE_OF!A:B,2,FALSE)</f>
        <v>pièce 1</v>
      </c>
      <c r="D76" s="52">
        <v>42334</v>
      </c>
      <c r="E76" s="22" t="s">
        <v>2</v>
      </c>
      <c r="F76" s="26">
        <v>3</v>
      </c>
      <c r="G76" s="27">
        <f t="shared" si="5"/>
        <v>60</v>
      </c>
      <c r="H76" s="27">
        <f t="shared" si="6"/>
        <v>180</v>
      </c>
      <c r="I76" s="22"/>
      <c r="J76" s="28" t="str">
        <f>IF(I76="","",VLOOKUP(I76,CONSTANTES!$E$2:$F$100,2,0))</f>
        <v/>
      </c>
      <c r="K76" s="27" t="str">
        <f t="shared" si="7"/>
        <v/>
      </c>
      <c r="L76" s="49">
        <f t="shared" si="8"/>
        <v>2015</v>
      </c>
      <c r="M76" s="49">
        <f t="shared" si="9"/>
        <v>11</v>
      </c>
    </row>
    <row r="77" spans="1:13">
      <c r="A77" s="25" t="str">
        <f>+VLOOKUP(Tableau2[[#This Row],[NO OF]],LISTE_OF!A:E,5,FALSE)</f>
        <v>CLIENT 1</v>
      </c>
      <c r="B77" s="49" t="s">
        <v>29</v>
      </c>
      <c r="C77" s="25" t="str">
        <f>+VLOOKUP(B77,LISTE_OF!A:B,2,FALSE)</f>
        <v>pièce 1</v>
      </c>
      <c r="D77" s="52">
        <v>42335</v>
      </c>
      <c r="E77" s="22" t="s">
        <v>1</v>
      </c>
      <c r="F77" s="26">
        <v>1</v>
      </c>
      <c r="G77" s="27">
        <f t="shared" si="5"/>
        <v>70</v>
      </c>
      <c r="H77" s="27">
        <f t="shared" si="6"/>
        <v>70</v>
      </c>
      <c r="I77" s="22"/>
      <c r="J77" s="28" t="str">
        <f>IF(I77="","",VLOOKUP(I77,CONSTANTES!$E$2:$F$100,2,0))</f>
        <v/>
      </c>
      <c r="K77" s="27" t="str">
        <f t="shared" si="7"/>
        <v/>
      </c>
      <c r="L77" s="49">
        <f t="shared" si="8"/>
        <v>2015</v>
      </c>
      <c r="M77" s="49">
        <f t="shared" si="9"/>
        <v>11</v>
      </c>
    </row>
    <row r="78" spans="1:13">
      <c r="A78" s="25" t="str">
        <f>+VLOOKUP(Tableau2[[#This Row],[NO OF]],LISTE_OF!A:E,5,FALSE)</f>
        <v>CLIENT 1</v>
      </c>
      <c r="B78" s="49" t="s">
        <v>29</v>
      </c>
      <c r="C78" s="25" t="str">
        <f>+VLOOKUP(B78,LISTE_OF!A:B,2,FALSE)</f>
        <v>pièce 1</v>
      </c>
      <c r="D78" s="52">
        <v>42338</v>
      </c>
      <c r="E78" s="22" t="s">
        <v>2</v>
      </c>
      <c r="F78" s="26">
        <v>2</v>
      </c>
      <c r="G78" s="27">
        <f t="shared" si="5"/>
        <v>60</v>
      </c>
      <c r="H78" s="27">
        <f t="shared" si="6"/>
        <v>120</v>
      </c>
      <c r="I78" s="22"/>
      <c r="J78" s="28" t="str">
        <f>IF(I78="","",VLOOKUP(I78,CONSTANTES!$E$2:$F$100,2,0))</f>
        <v/>
      </c>
      <c r="K78" s="27" t="str">
        <f t="shared" si="7"/>
        <v/>
      </c>
      <c r="L78" s="49">
        <f t="shared" si="8"/>
        <v>2015</v>
      </c>
      <c r="M78" s="49">
        <f t="shared" si="9"/>
        <v>11</v>
      </c>
    </row>
    <row r="79" spans="1:13">
      <c r="A79" s="25" t="str">
        <f>+VLOOKUP(Tableau2[[#This Row],[NO OF]],LISTE_OF!A:E,5,FALSE)</f>
        <v>CLIENT 1</v>
      </c>
      <c r="B79" s="49" t="s">
        <v>29</v>
      </c>
      <c r="C79" s="25" t="str">
        <f>+VLOOKUP(B79,LISTE_OF!A:B,2,FALSE)</f>
        <v>pièce 1</v>
      </c>
      <c r="D79" s="52">
        <v>42341</v>
      </c>
      <c r="E79" s="22" t="s">
        <v>7</v>
      </c>
      <c r="F79" s="26">
        <v>1</v>
      </c>
      <c r="G79" s="27">
        <f t="shared" si="5"/>
        <v>60</v>
      </c>
      <c r="H79" s="27">
        <f t="shared" si="6"/>
        <v>60</v>
      </c>
      <c r="I79" s="22" t="s">
        <v>11</v>
      </c>
      <c r="J79" s="28" t="e">
        <f>IF(I79="","",VLOOKUP(I79,CONSTANTES!$E$2:$F$100,2,0))</f>
        <v>#N/A</v>
      </c>
      <c r="K79" s="27" t="e">
        <f t="shared" si="7"/>
        <v>#N/A</v>
      </c>
      <c r="L79" s="49">
        <f t="shared" si="8"/>
        <v>2015</v>
      </c>
      <c r="M79" s="49">
        <f t="shared" si="9"/>
        <v>12</v>
      </c>
    </row>
    <row r="80" spans="1:13">
      <c r="A80" s="25" t="str">
        <f>+VLOOKUP(Tableau2[[#This Row],[NO OF]],LISTE_OF!A:E,5,FALSE)</f>
        <v>CLIENT 1</v>
      </c>
      <c r="B80" s="49" t="s">
        <v>29</v>
      </c>
      <c r="C80" s="25" t="str">
        <f>+VLOOKUP(B80,LISTE_OF!A:B,2,FALSE)</f>
        <v>pièce 1</v>
      </c>
      <c r="D80" s="52">
        <v>42343</v>
      </c>
      <c r="E80" s="22" t="s">
        <v>111</v>
      </c>
      <c r="F80" s="26">
        <v>1</v>
      </c>
      <c r="G80" s="27">
        <f t="shared" si="5"/>
        <v>60</v>
      </c>
      <c r="H80" s="27">
        <f t="shared" si="6"/>
        <v>60</v>
      </c>
      <c r="I80" s="22"/>
      <c r="J80" s="28" t="str">
        <f>IF(I80="","",VLOOKUP(I80,CONSTANTES!$E$2:$F$100,2,0))</f>
        <v/>
      </c>
      <c r="K80" s="27" t="str">
        <f t="shared" si="7"/>
        <v/>
      </c>
      <c r="L80" s="49">
        <f t="shared" si="8"/>
        <v>2015</v>
      </c>
      <c r="M80" s="49">
        <f t="shared" si="9"/>
        <v>12</v>
      </c>
    </row>
    <row r="81" spans="1:13">
      <c r="A81" s="25" t="str">
        <f>+VLOOKUP(Tableau2[[#This Row],[NO OF]],LISTE_OF!A:E,5,FALSE)</f>
        <v>CLIENT 1</v>
      </c>
      <c r="B81" s="49" t="s">
        <v>29</v>
      </c>
      <c r="C81" s="25" t="str">
        <f>+VLOOKUP(B81,LISTE_OF!A:B,2,FALSE)</f>
        <v>pièce 1</v>
      </c>
      <c r="D81" s="52">
        <v>42343</v>
      </c>
      <c r="E81" s="22" t="s">
        <v>0</v>
      </c>
      <c r="F81" s="26">
        <v>1</v>
      </c>
      <c r="G81" s="27">
        <f t="shared" si="5"/>
        <v>60</v>
      </c>
      <c r="H81" s="27">
        <f t="shared" si="6"/>
        <v>60</v>
      </c>
      <c r="I81" s="22"/>
      <c r="J81" s="28" t="str">
        <f>IF(I81="","",VLOOKUP(I81,CONSTANTES!$E$2:$F$100,2,0))</f>
        <v/>
      </c>
      <c r="K81" s="27" t="str">
        <f t="shared" si="7"/>
        <v/>
      </c>
      <c r="L81" s="49">
        <f t="shared" si="8"/>
        <v>2015</v>
      </c>
      <c r="M81" s="49">
        <f t="shared" si="9"/>
        <v>12</v>
      </c>
    </row>
    <row r="82" spans="1:13">
      <c r="A82" s="25" t="str">
        <f>+VLOOKUP(Tableau2[[#This Row],[NO OF]],LISTE_OF!A:E,5,FALSE)</f>
        <v>CLIENT 1</v>
      </c>
      <c r="B82" s="49" t="s">
        <v>29</v>
      </c>
      <c r="C82" s="25" t="str">
        <f>+VLOOKUP(B82,LISTE_OF!A:B,2,FALSE)</f>
        <v>pièce 1</v>
      </c>
      <c r="D82" s="52">
        <v>42343</v>
      </c>
      <c r="E82" s="22" t="s">
        <v>6</v>
      </c>
      <c r="F82" s="26">
        <v>1</v>
      </c>
      <c r="G82" s="27">
        <f t="shared" si="5"/>
        <v>50</v>
      </c>
      <c r="H82" s="27">
        <f t="shared" si="6"/>
        <v>50</v>
      </c>
      <c r="I82" s="22" t="s">
        <v>11</v>
      </c>
      <c r="J82" s="28" t="e">
        <f>IF(I82="","",VLOOKUP(I82,CONSTANTES!$E$2:$F$100,2,0))</f>
        <v>#N/A</v>
      </c>
      <c r="K82" s="27" t="e">
        <f t="shared" si="7"/>
        <v>#N/A</v>
      </c>
      <c r="L82" s="49">
        <f t="shared" si="8"/>
        <v>2015</v>
      </c>
      <c r="M82" s="49">
        <f t="shared" si="9"/>
        <v>12</v>
      </c>
    </row>
    <row r="83" spans="1:13">
      <c r="A83" s="25" t="str">
        <f>+VLOOKUP(Tableau2[[#This Row],[NO OF]],LISTE_OF!A:E,5,FALSE)</f>
        <v>CLIENT 1</v>
      </c>
      <c r="B83" s="49" t="s">
        <v>29</v>
      </c>
      <c r="C83" s="25" t="str">
        <f>+VLOOKUP(B83,LISTE_OF!A:B,2,FALSE)</f>
        <v>pièce 1</v>
      </c>
      <c r="D83" s="52">
        <v>42344</v>
      </c>
      <c r="E83" s="22" t="s">
        <v>1</v>
      </c>
      <c r="F83" s="26">
        <v>2</v>
      </c>
      <c r="G83" s="27">
        <f t="shared" si="5"/>
        <v>70</v>
      </c>
      <c r="H83" s="27">
        <f t="shared" si="6"/>
        <v>140</v>
      </c>
      <c r="I83" s="22"/>
      <c r="J83" s="28" t="str">
        <f>IF(I83="","",VLOOKUP(I83,CONSTANTES!$E$2:$F$100,2,0))</f>
        <v/>
      </c>
      <c r="K83" s="27" t="str">
        <f t="shared" si="7"/>
        <v/>
      </c>
      <c r="L83" s="49">
        <f t="shared" si="8"/>
        <v>2015</v>
      </c>
      <c r="M83" s="49">
        <f t="shared" si="9"/>
        <v>12</v>
      </c>
    </row>
    <row r="84" spans="1:13">
      <c r="A84" s="25" t="str">
        <f>+VLOOKUP(Tableau2[[#This Row],[NO OF]],LISTE_OF!A:E,5,FALSE)</f>
        <v>CLIENT 1</v>
      </c>
      <c r="B84" s="49" t="s">
        <v>29</v>
      </c>
      <c r="C84" s="25" t="str">
        <f>+VLOOKUP(B84,LISTE_OF!A:B,2,FALSE)</f>
        <v>pièce 1</v>
      </c>
      <c r="D84" s="52">
        <v>42344</v>
      </c>
      <c r="E84" s="22" t="s">
        <v>6</v>
      </c>
      <c r="F84" s="26">
        <v>1</v>
      </c>
      <c r="G84" s="27">
        <f t="shared" si="5"/>
        <v>50</v>
      </c>
      <c r="H84" s="27">
        <f t="shared" si="6"/>
        <v>50</v>
      </c>
      <c r="I84" s="22"/>
      <c r="J84" s="28" t="str">
        <f>IF(I84="","",VLOOKUP(I84,CONSTANTES!$E$2:$F$100,2,0))</f>
        <v/>
      </c>
      <c r="K84" s="27" t="str">
        <f t="shared" si="7"/>
        <v/>
      </c>
      <c r="L84" s="49">
        <f t="shared" si="8"/>
        <v>2015</v>
      </c>
      <c r="M84" s="49">
        <f t="shared" si="9"/>
        <v>12</v>
      </c>
    </row>
    <row r="85" spans="1:13">
      <c r="A85" s="25" t="str">
        <f>+VLOOKUP(Tableau2[[#This Row],[NO OF]],LISTE_OF!A:E,5,FALSE)</f>
        <v>CLIENT 1</v>
      </c>
      <c r="B85" s="49" t="s">
        <v>29</v>
      </c>
      <c r="C85" s="25" t="str">
        <f>+VLOOKUP(B85,LISTE_OF!A:B,2,FALSE)</f>
        <v>pièce 1</v>
      </c>
      <c r="D85" s="52">
        <v>42345</v>
      </c>
      <c r="E85" s="22" t="s">
        <v>111</v>
      </c>
      <c r="F85" s="26">
        <v>5</v>
      </c>
      <c r="G85" s="27">
        <f t="shared" si="5"/>
        <v>60</v>
      </c>
      <c r="H85" s="27">
        <f t="shared" si="6"/>
        <v>300</v>
      </c>
      <c r="I85" s="22"/>
      <c r="J85" s="28" t="str">
        <f>IF(I85="","",VLOOKUP(I85,CONSTANTES!$E$2:$F$100,2,0))</f>
        <v/>
      </c>
      <c r="K85" s="27" t="str">
        <f t="shared" si="7"/>
        <v/>
      </c>
      <c r="L85" s="49">
        <f t="shared" si="8"/>
        <v>2015</v>
      </c>
      <c r="M85" s="49">
        <f t="shared" si="9"/>
        <v>12</v>
      </c>
    </row>
    <row r="86" spans="1:13">
      <c r="A86" s="25" t="str">
        <f>+VLOOKUP(Tableau2[[#This Row],[NO OF]],LISTE_OF!A:E,5,FALSE)</f>
        <v>CLIENT 1</v>
      </c>
      <c r="B86" s="49" t="s">
        <v>29</v>
      </c>
      <c r="C86" s="25" t="str">
        <f>+VLOOKUP(B86,LISTE_OF!A:B,2,FALSE)</f>
        <v>pièce 1</v>
      </c>
      <c r="D86" s="52">
        <v>42345</v>
      </c>
      <c r="E86" s="22" t="s">
        <v>6</v>
      </c>
      <c r="F86" s="26">
        <v>1</v>
      </c>
      <c r="G86" s="27">
        <f t="shared" si="5"/>
        <v>50</v>
      </c>
      <c r="H86" s="27">
        <f t="shared" si="6"/>
        <v>50</v>
      </c>
      <c r="I86" s="22"/>
      <c r="J86" s="28" t="str">
        <f>IF(I86="","",VLOOKUP(I86,CONSTANTES!$E$2:$F$100,2,0))</f>
        <v/>
      </c>
      <c r="K86" s="27" t="str">
        <f t="shared" si="7"/>
        <v/>
      </c>
      <c r="L86" s="49">
        <f t="shared" si="8"/>
        <v>2015</v>
      </c>
      <c r="M86" s="49">
        <f t="shared" si="9"/>
        <v>12</v>
      </c>
    </row>
    <row r="87" spans="1:13">
      <c r="A87" s="25" t="str">
        <f>+VLOOKUP(Tableau2[[#This Row],[NO OF]],LISTE_OF!A:E,5,FALSE)</f>
        <v>CLIENT 1</v>
      </c>
      <c r="B87" s="49" t="s">
        <v>29</v>
      </c>
      <c r="C87" s="25" t="str">
        <f>+VLOOKUP(B87,LISTE_OF!A:B,2,FALSE)</f>
        <v>pièce 1</v>
      </c>
      <c r="D87" s="52">
        <v>42345</v>
      </c>
      <c r="E87" s="22" t="s">
        <v>0</v>
      </c>
      <c r="F87" s="26">
        <v>1</v>
      </c>
      <c r="G87" s="27">
        <f t="shared" si="5"/>
        <v>60</v>
      </c>
      <c r="H87" s="27">
        <f t="shared" si="6"/>
        <v>60</v>
      </c>
      <c r="I87" s="22"/>
      <c r="J87" s="28" t="str">
        <f>IF(I87="","",VLOOKUP(I87,CONSTANTES!$E$2:$F$100,2,0))</f>
        <v/>
      </c>
      <c r="K87" s="27" t="str">
        <f t="shared" si="7"/>
        <v/>
      </c>
      <c r="L87" s="49">
        <f t="shared" si="8"/>
        <v>2015</v>
      </c>
      <c r="M87" s="49">
        <f t="shared" si="9"/>
        <v>12</v>
      </c>
    </row>
    <row r="88" spans="1:13">
      <c r="A88" s="25" t="str">
        <f>+VLOOKUP(Tableau2[[#This Row],[NO OF]],LISTE_OF!A:E,5,FALSE)</f>
        <v>CLIENT 1</v>
      </c>
      <c r="B88" s="49" t="s">
        <v>29</v>
      </c>
      <c r="C88" s="25" t="str">
        <f>+VLOOKUP(B88,LISTE_OF!A:B,2,FALSE)</f>
        <v>pièce 1</v>
      </c>
      <c r="D88" s="52">
        <v>42346</v>
      </c>
      <c r="E88" s="22" t="s">
        <v>111</v>
      </c>
      <c r="F88" s="26">
        <v>3</v>
      </c>
      <c r="G88" s="27">
        <f t="shared" si="5"/>
        <v>60</v>
      </c>
      <c r="H88" s="27">
        <f t="shared" si="6"/>
        <v>180</v>
      </c>
      <c r="I88" s="22"/>
      <c r="J88" s="28" t="str">
        <f>IF(I88="","",VLOOKUP(I88,CONSTANTES!$E$2:$F$100,2,0))</f>
        <v/>
      </c>
      <c r="K88" s="27" t="str">
        <f t="shared" si="7"/>
        <v/>
      </c>
      <c r="L88" s="49">
        <f t="shared" si="8"/>
        <v>2015</v>
      </c>
      <c r="M88" s="49">
        <f t="shared" si="9"/>
        <v>12</v>
      </c>
    </row>
    <row r="89" spans="1:13">
      <c r="A89" s="25" t="str">
        <f>+VLOOKUP(Tableau2[[#This Row],[NO OF]],LISTE_OF!A:E,5,FALSE)</f>
        <v>CLIENT 1</v>
      </c>
      <c r="B89" s="49" t="s">
        <v>29</v>
      </c>
      <c r="C89" s="25" t="str">
        <f>+VLOOKUP(B89,LISTE_OF!A:B,2,FALSE)</f>
        <v>pièce 1</v>
      </c>
      <c r="D89" s="52">
        <v>42346</v>
      </c>
      <c r="E89" s="22" t="s">
        <v>0</v>
      </c>
      <c r="F89" s="26">
        <v>2</v>
      </c>
      <c r="G89" s="27">
        <f t="shared" si="5"/>
        <v>60</v>
      </c>
      <c r="H89" s="27">
        <f t="shared" si="6"/>
        <v>120</v>
      </c>
      <c r="I89" s="22"/>
      <c r="J89" s="28" t="str">
        <f>IF(I89="","",VLOOKUP(I89,CONSTANTES!$E$2:$F$100,2,0))</f>
        <v/>
      </c>
      <c r="K89" s="27" t="str">
        <f t="shared" si="7"/>
        <v/>
      </c>
      <c r="L89" s="49">
        <f t="shared" si="8"/>
        <v>2015</v>
      </c>
      <c r="M89" s="49">
        <f t="shared" si="9"/>
        <v>12</v>
      </c>
    </row>
    <row r="90" spans="1:13">
      <c r="A90" s="25" t="str">
        <f>+VLOOKUP(Tableau2[[#This Row],[NO OF]],LISTE_OF!A:E,5,FALSE)</f>
        <v>CLIENT 1</v>
      </c>
      <c r="B90" s="49" t="s">
        <v>29</v>
      </c>
      <c r="C90" s="25" t="str">
        <f>+VLOOKUP(B90,LISTE_OF!A:B,2,FALSE)</f>
        <v>pièce 1</v>
      </c>
      <c r="D90" s="52">
        <v>42346</v>
      </c>
      <c r="E90" s="22" t="s">
        <v>6</v>
      </c>
      <c r="F90" s="26">
        <v>2</v>
      </c>
      <c r="G90" s="27">
        <f t="shared" si="5"/>
        <v>50</v>
      </c>
      <c r="H90" s="27">
        <f t="shared" si="6"/>
        <v>100</v>
      </c>
      <c r="I90" s="22"/>
      <c r="J90" s="28" t="str">
        <f>IF(I90="","",VLOOKUP(I90,CONSTANTES!$E$2:$F$100,2,0))</f>
        <v/>
      </c>
      <c r="K90" s="27" t="str">
        <f t="shared" si="7"/>
        <v/>
      </c>
      <c r="L90" s="49">
        <f t="shared" si="8"/>
        <v>2015</v>
      </c>
      <c r="M90" s="49">
        <f t="shared" si="9"/>
        <v>12</v>
      </c>
    </row>
    <row r="91" spans="1:13">
      <c r="A91" s="25" t="str">
        <f>+VLOOKUP(Tableau2[[#This Row],[NO OF]],LISTE_OF!A:E,5,FALSE)</f>
        <v>CLIENT 1</v>
      </c>
      <c r="B91" s="49" t="s">
        <v>29</v>
      </c>
      <c r="C91" s="25" t="str">
        <f>+VLOOKUP(B91,LISTE_OF!A:B,2,FALSE)</f>
        <v>pièce 1</v>
      </c>
      <c r="D91" s="52">
        <v>42347</v>
      </c>
      <c r="E91" s="22" t="s">
        <v>111</v>
      </c>
      <c r="F91" s="26">
        <v>2</v>
      </c>
      <c r="G91" s="27">
        <f t="shared" si="5"/>
        <v>60</v>
      </c>
      <c r="H91" s="27">
        <f t="shared" si="6"/>
        <v>120</v>
      </c>
      <c r="I91" s="22"/>
      <c r="J91" s="28" t="str">
        <f>IF(I91="","",VLOOKUP(I91,CONSTANTES!$E$2:$F$100,2,0))</f>
        <v/>
      </c>
      <c r="K91" s="27" t="str">
        <f t="shared" si="7"/>
        <v/>
      </c>
      <c r="L91" s="49">
        <f t="shared" si="8"/>
        <v>2015</v>
      </c>
      <c r="M91" s="49">
        <f t="shared" si="9"/>
        <v>12</v>
      </c>
    </row>
    <row r="92" spans="1:13">
      <c r="A92" s="25" t="str">
        <f>+VLOOKUP(Tableau2[[#This Row],[NO OF]],LISTE_OF!A:E,5,FALSE)</f>
        <v>CLIENT 1</v>
      </c>
      <c r="B92" s="49" t="s">
        <v>29</v>
      </c>
      <c r="C92" s="25" t="str">
        <f>+VLOOKUP(B92,LISTE_OF!A:B,2,FALSE)</f>
        <v>pièce 1</v>
      </c>
      <c r="D92" s="52">
        <v>42347</v>
      </c>
      <c r="E92" s="22" t="s">
        <v>0</v>
      </c>
      <c r="F92" s="26">
        <v>2</v>
      </c>
      <c r="G92" s="27">
        <f t="shared" si="5"/>
        <v>60</v>
      </c>
      <c r="H92" s="27">
        <f t="shared" si="6"/>
        <v>120</v>
      </c>
      <c r="I92" s="22"/>
      <c r="J92" s="28" t="str">
        <f>IF(I92="","",VLOOKUP(I92,CONSTANTES!$E$2:$F$100,2,0))</f>
        <v/>
      </c>
      <c r="K92" s="27" t="str">
        <f t="shared" si="7"/>
        <v/>
      </c>
      <c r="L92" s="49">
        <f t="shared" si="8"/>
        <v>2015</v>
      </c>
      <c r="M92" s="49">
        <f t="shared" si="9"/>
        <v>12</v>
      </c>
    </row>
    <row r="93" spans="1:13">
      <c r="A93" s="25" t="str">
        <f>+VLOOKUP(Tableau2[[#This Row],[NO OF]],LISTE_OF!A:E,5,FALSE)</f>
        <v>CLIENT 1</v>
      </c>
      <c r="B93" s="49" t="s">
        <v>29</v>
      </c>
      <c r="C93" s="25" t="str">
        <f>+VLOOKUP(B93,LISTE_OF!A:B,2,FALSE)</f>
        <v>pièce 1</v>
      </c>
      <c r="D93" s="52">
        <v>42347</v>
      </c>
      <c r="E93" s="22" t="s">
        <v>6</v>
      </c>
      <c r="F93" s="26">
        <v>3</v>
      </c>
      <c r="G93" s="27">
        <f t="shared" si="5"/>
        <v>50</v>
      </c>
      <c r="H93" s="27">
        <f t="shared" si="6"/>
        <v>150</v>
      </c>
      <c r="I93" s="22"/>
      <c r="J93" s="28" t="str">
        <f>IF(I93="","",VLOOKUP(I93,CONSTANTES!$E$2:$F$100,2,0))</f>
        <v/>
      </c>
      <c r="K93" s="27" t="str">
        <f t="shared" si="7"/>
        <v/>
      </c>
      <c r="L93" s="49">
        <f t="shared" si="8"/>
        <v>2015</v>
      </c>
      <c r="M93" s="49">
        <f t="shared" si="9"/>
        <v>12</v>
      </c>
    </row>
    <row r="94" spans="1:13">
      <c r="A94" s="25" t="str">
        <f>+VLOOKUP(Tableau2[[#This Row],[NO OF]],LISTE_OF!A:E,5,FALSE)</f>
        <v>CLIENT 1</v>
      </c>
      <c r="B94" s="49" t="s">
        <v>29</v>
      </c>
      <c r="C94" s="25" t="str">
        <f>+VLOOKUP(B94,LISTE_OF!A:B,2,FALSE)</f>
        <v>pièce 1</v>
      </c>
      <c r="D94" s="52">
        <v>42349</v>
      </c>
      <c r="E94" s="22" t="s">
        <v>6</v>
      </c>
      <c r="F94" s="26">
        <v>2</v>
      </c>
      <c r="G94" s="27">
        <f t="shared" si="5"/>
        <v>50</v>
      </c>
      <c r="H94" s="27">
        <f t="shared" si="6"/>
        <v>100</v>
      </c>
      <c r="I94" s="22"/>
      <c r="J94" s="28" t="str">
        <f>IF(I94="","",VLOOKUP(I94,CONSTANTES!$E$2:$F$100,2,0))</f>
        <v/>
      </c>
      <c r="K94" s="27" t="str">
        <f t="shared" si="7"/>
        <v/>
      </c>
      <c r="L94" s="49">
        <f t="shared" si="8"/>
        <v>2015</v>
      </c>
      <c r="M94" s="49">
        <f t="shared" si="9"/>
        <v>12</v>
      </c>
    </row>
    <row r="95" spans="1:13">
      <c r="A95" s="25" t="str">
        <f>+VLOOKUP(Tableau2[[#This Row],[NO OF]],LISTE_OF!A:E,5,FALSE)</f>
        <v>CLIENT 1</v>
      </c>
      <c r="B95" s="49" t="s">
        <v>29</v>
      </c>
      <c r="C95" s="25" t="str">
        <f>+VLOOKUP(B95,LISTE_OF!A:B,2,FALSE)</f>
        <v>pièce 1</v>
      </c>
      <c r="D95" s="52">
        <v>42353</v>
      </c>
      <c r="E95" s="22" t="s">
        <v>6</v>
      </c>
      <c r="F95" s="26">
        <v>2</v>
      </c>
      <c r="G95" s="27">
        <f t="shared" si="5"/>
        <v>50</v>
      </c>
      <c r="H95" s="27">
        <f t="shared" si="6"/>
        <v>100</v>
      </c>
      <c r="I95" s="22" t="s">
        <v>10</v>
      </c>
      <c r="J95" s="28" t="e">
        <f>IF(I95="","",VLOOKUP(I95,CONSTANTES!$E$2:$F$100,2,0))</f>
        <v>#N/A</v>
      </c>
      <c r="K95" s="27" t="e">
        <f t="shared" si="7"/>
        <v>#N/A</v>
      </c>
      <c r="L95" s="49">
        <f t="shared" si="8"/>
        <v>2015</v>
      </c>
      <c r="M95" s="49">
        <f t="shared" si="9"/>
        <v>12</v>
      </c>
    </row>
    <row r="96" spans="1:13">
      <c r="A96" s="25" t="str">
        <f>+VLOOKUP(Tableau2[[#This Row],[NO OF]],LISTE_OF!A:E,5,FALSE)</f>
        <v>CLIENT 1</v>
      </c>
      <c r="B96" s="49" t="s">
        <v>50</v>
      </c>
      <c r="C96" s="25" t="str">
        <f>+VLOOKUP(B96,LISTE_OF!A:B,2,FALSE)</f>
        <v>pièce 8</v>
      </c>
      <c r="D96" s="52">
        <v>42272</v>
      </c>
      <c r="E96" s="22" t="s">
        <v>1</v>
      </c>
      <c r="F96" s="26">
        <v>32</v>
      </c>
      <c r="G96" s="27">
        <f t="shared" si="5"/>
        <v>70</v>
      </c>
      <c r="H96" s="27">
        <f t="shared" si="6"/>
        <v>2240</v>
      </c>
      <c r="I96" s="22"/>
      <c r="J96" s="28" t="str">
        <f>IF(I96="","",VLOOKUP(I96,CONSTANTES!$E$2:$F$100,2,0))</f>
        <v/>
      </c>
      <c r="K96" s="27" t="str">
        <f t="shared" si="7"/>
        <v/>
      </c>
      <c r="L96" s="49">
        <f t="shared" si="8"/>
        <v>2015</v>
      </c>
      <c r="M96" s="49">
        <f t="shared" si="9"/>
        <v>9</v>
      </c>
    </row>
    <row r="97" spans="1:13">
      <c r="A97" s="25" t="str">
        <f>+VLOOKUP(Tableau2[[#This Row],[NO OF]],LISTE_OF!A:E,5,FALSE)</f>
        <v>CLIENT 1</v>
      </c>
      <c r="B97" s="49" t="s">
        <v>50</v>
      </c>
      <c r="C97" s="25" t="str">
        <f>+VLOOKUP(B97,LISTE_OF!A:B,2,FALSE)</f>
        <v>pièce 8</v>
      </c>
      <c r="D97" s="52">
        <v>42274</v>
      </c>
      <c r="E97" s="22" t="s">
        <v>2</v>
      </c>
      <c r="F97" s="26">
        <v>35</v>
      </c>
      <c r="G97" s="27">
        <f t="shared" si="5"/>
        <v>60</v>
      </c>
      <c r="H97" s="27">
        <f t="shared" si="6"/>
        <v>2100</v>
      </c>
      <c r="I97" s="22" t="s">
        <v>11</v>
      </c>
      <c r="J97" s="28" t="e">
        <f>IF(I97="","",VLOOKUP(I97,CONSTANTES!$E$2:$F$100,2,0))</f>
        <v>#N/A</v>
      </c>
      <c r="K97" s="27" t="e">
        <f t="shared" si="7"/>
        <v>#N/A</v>
      </c>
      <c r="L97" s="49">
        <f t="shared" si="8"/>
        <v>2015</v>
      </c>
      <c r="M97" s="49">
        <f t="shared" si="9"/>
        <v>9</v>
      </c>
    </row>
    <row r="98" spans="1:13">
      <c r="A98" s="25" t="str">
        <f>+VLOOKUP(Tableau2[[#This Row],[NO OF]],LISTE_OF!A:E,5,FALSE)</f>
        <v>CLIENT 1</v>
      </c>
      <c r="B98" s="49" t="s">
        <v>50</v>
      </c>
      <c r="C98" s="25" t="str">
        <f>+VLOOKUP(B98,LISTE_OF!A:B,2,FALSE)</f>
        <v>pièce 8</v>
      </c>
      <c r="D98" s="52">
        <v>42279</v>
      </c>
      <c r="E98" s="22" t="s">
        <v>3</v>
      </c>
      <c r="F98" s="26">
        <v>10</v>
      </c>
      <c r="G98" s="27" t="e">
        <f t="shared" si="5"/>
        <v>#N/A</v>
      </c>
      <c r="H98" s="27" t="e">
        <f t="shared" si="6"/>
        <v>#N/A</v>
      </c>
      <c r="I98" s="22"/>
      <c r="J98" s="28" t="str">
        <f>IF(I98="","",VLOOKUP(I98,CONSTANTES!$E$2:$F$100,2,0))</f>
        <v/>
      </c>
      <c r="K98" s="27" t="str">
        <f t="shared" si="7"/>
        <v/>
      </c>
      <c r="L98" s="49">
        <f t="shared" si="8"/>
        <v>2015</v>
      </c>
      <c r="M98" s="49">
        <f t="shared" si="9"/>
        <v>10</v>
      </c>
    </row>
    <row r="99" spans="1:13">
      <c r="A99" s="25" t="str">
        <f>+VLOOKUP(Tableau2[[#This Row],[NO OF]],LISTE_OF!A:E,5,FALSE)</f>
        <v>CLIENT 1</v>
      </c>
      <c r="B99" s="49" t="s">
        <v>50</v>
      </c>
      <c r="C99" s="25" t="str">
        <f>+VLOOKUP(B99,LISTE_OF!A:B,2,FALSE)</f>
        <v>pièce 8</v>
      </c>
      <c r="D99" s="52">
        <v>42279</v>
      </c>
      <c r="E99" s="22" t="s">
        <v>0</v>
      </c>
      <c r="F99" s="26">
        <v>5</v>
      </c>
      <c r="G99" s="27">
        <f t="shared" si="5"/>
        <v>60</v>
      </c>
      <c r="H99" s="27">
        <f t="shared" si="6"/>
        <v>300</v>
      </c>
      <c r="I99" s="22"/>
      <c r="J99" s="28" t="str">
        <f>IF(I99="","",VLOOKUP(I99,CONSTANTES!$E$2:$F$100,2,0))</f>
        <v/>
      </c>
      <c r="K99" s="27" t="str">
        <f t="shared" si="7"/>
        <v/>
      </c>
      <c r="L99" s="49">
        <f t="shared" si="8"/>
        <v>2015</v>
      </c>
      <c r="M99" s="49">
        <f t="shared" si="9"/>
        <v>10</v>
      </c>
    </row>
    <row r="100" spans="1:13">
      <c r="A100" s="25" t="str">
        <f>+VLOOKUP(Tableau2[[#This Row],[NO OF]],LISTE_OF!A:E,5,FALSE)</f>
        <v>CLIENT 1</v>
      </c>
      <c r="B100" s="49" t="s">
        <v>50</v>
      </c>
      <c r="C100" s="25" t="str">
        <f>+VLOOKUP(B100,LISTE_OF!A:B,2,FALSE)</f>
        <v>pièce 8</v>
      </c>
      <c r="D100" s="52">
        <v>42280</v>
      </c>
      <c r="E100" s="22" t="s">
        <v>3</v>
      </c>
      <c r="F100" s="26">
        <v>5</v>
      </c>
      <c r="G100" s="27" t="e">
        <f t="shared" si="5"/>
        <v>#N/A</v>
      </c>
      <c r="H100" s="27" t="e">
        <f t="shared" si="6"/>
        <v>#N/A</v>
      </c>
      <c r="I100" s="22"/>
      <c r="J100" s="28" t="str">
        <f>IF(I100="","",VLOOKUP(I100,CONSTANTES!$E$2:$F$100,2,0))</f>
        <v/>
      </c>
      <c r="K100" s="27" t="str">
        <f t="shared" si="7"/>
        <v/>
      </c>
      <c r="L100" s="49">
        <f t="shared" si="8"/>
        <v>2015</v>
      </c>
      <c r="M100" s="49">
        <f t="shared" si="9"/>
        <v>10</v>
      </c>
    </row>
    <row r="101" spans="1:13">
      <c r="A101" s="25" t="str">
        <f>+VLOOKUP(Tableau2[[#This Row],[NO OF]],LISTE_OF!A:E,5,FALSE)</f>
        <v>CLIENT 1</v>
      </c>
      <c r="B101" s="49" t="s">
        <v>50</v>
      </c>
      <c r="C101" s="25" t="str">
        <f>+VLOOKUP(B101,LISTE_OF!A:B,2,FALSE)</f>
        <v>pièce 8</v>
      </c>
      <c r="D101" s="52">
        <v>42280</v>
      </c>
      <c r="E101" s="22" t="s">
        <v>0</v>
      </c>
      <c r="F101" s="26">
        <v>3</v>
      </c>
      <c r="G101" s="27">
        <f t="shared" si="5"/>
        <v>60</v>
      </c>
      <c r="H101" s="27">
        <f t="shared" si="6"/>
        <v>180</v>
      </c>
      <c r="I101" s="22"/>
      <c r="J101" s="28" t="str">
        <f>IF(I101="","",VLOOKUP(I101,CONSTANTES!$E$2:$F$100,2,0))</f>
        <v/>
      </c>
      <c r="K101" s="27" t="str">
        <f t="shared" si="7"/>
        <v/>
      </c>
      <c r="L101" s="49">
        <f t="shared" si="8"/>
        <v>2015</v>
      </c>
      <c r="M101" s="49">
        <f t="shared" si="9"/>
        <v>10</v>
      </c>
    </row>
    <row r="102" spans="1:13">
      <c r="A102" s="25" t="str">
        <f>+VLOOKUP(Tableau2[[#This Row],[NO OF]],LISTE_OF!A:E,5,FALSE)</f>
        <v>CLIENT 1</v>
      </c>
      <c r="B102" s="49" t="s">
        <v>50</v>
      </c>
      <c r="C102" s="25" t="str">
        <f>+VLOOKUP(B102,LISTE_OF!A:B,2,FALSE)</f>
        <v>pièce 8</v>
      </c>
      <c r="D102" s="52">
        <v>42282</v>
      </c>
      <c r="E102" s="22" t="s">
        <v>6</v>
      </c>
      <c r="F102" s="26">
        <v>3</v>
      </c>
      <c r="G102" s="27">
        <f t="shared" si="5"/>
        <v>50</v>
      </c>
      <c r="H102" s="27">
        <f t="shared" si="6"/>
        <v>150</v>
      </c>
      <c r="I102" s="22" t="s">
        <v>12</v>
      </c>
      <c r="J102" s="28" t="e">
        <f>IF(I102="","",VLOOKUP(I102,CONSTANTES!$E$2:$F$100,2,0))</f>
        <v>#N/A</v>
      </c>
      <c r="K102" s="27" t="e">
        <f t="shared" si="7"/>
        <v>#N/A</v>
      </c>
      <c r="L102" s="49">
        <f t="shared" si="8"/>
        <v>2015</v>
      </c>
      <c r="M102" s="49">
        <f t="shared" si="9"/>
        <v>10</v>
      </c>
    </row>
    <row r="103" spans="1:13">
      <c r="A103" s="25" t="str">
        <f>+VLOOKUP(Tableau2[[#This Row],[NO OF]],LISTE_OF!A:E,5,FALSE)</f>
        <v>CLIENT 1</v>
      </c>
      <c r="B103" s="49" t="s">
        <v>50</v>
      </c>
      <c r="C103" s="25" t="str">
        <f>+VLOOKUP(B103,LISTE_OF!A:B,2,FALSE)</f>
        <v>pièce 8</v>
      </c>
      <c r="D103" s="52">
        <v>42282</v>
      </c>
      <c r="E103" s="22" t="s">
        <v>0</v>
      </c>
      <c r="F103" s="26">
        <v>1</v>
      </c>
      <c r="G103" s="27">
        <f t="shared" si="5"/>
        <v>60</v>
      </c>
      <c r="H103" s="27">
        <f t="shared" si="6"/>
        <v>60</v>
      </c>
      <c r="I103" s="22" t="s">
        <v>10</v>
      </c>
      <c r="J103" s="28" t="e">
        <f>IF(I103="","",VLOOKUP(I103,CONSTANTES!$E$2:$F$100,2,0))</f>
        <v>#N/A</v>
      </c>
      <c r="K103" s="27" t="e">
        <f t="shared" si="7"/>
        <v>#N/A</v>
      </c>
      <c r="L103" s="49">
        <f t="shared" si="8"/>
        <v>2015</v>
      </c>
      <c r="M103" s="49">
        <f t="shared" si="9"/>
        <v>10</v>
      </c>
    </row>
    <row r="104" spans="1:13">
      <c r="A104" s="25" t="str">
        <f>+VLOOKUP(Tableau2[[#This Row],[NO OF]],LISTE_OF!A:E,5,FALSE)</f>
        <v>CLIENT 1</v>
      </c>
      <c r="B104" s="49" t="s">
        <v>50</v>
      </c>
      <c r="C104" s="25" t="str">
        <f>+VLOOKUP(B104,LISTE_OF!A:B,2,FALSE)</f>
        <v>pièce 8</v>
      </c>
      <c r="D104" s="52">
        <v>42282</v>
      </c>
      <c r="E104" s="22" t="s">
        <v>3</v>
      </c>
      <c r="F104" s="26">
        <v>1</v>
      </c>
      <c r="G104" s="27" t="e">
        <f t="shared" si="5"/>
        <v>#N/A</v>
      </c>
      <c r="H104" s="27" t="e">
        <f t="shared" si="6"/>
        <v>#N/A</v>
      </c>
      <c r="I104" s="22"/>
      <c r="J104" s="28" t="str">
        <f>IF(I104="","",VLOOKUP(I104,CONSTANTES!$E$2:$F$100,2,0))</f>
        <v/>
      </c>
      <c r="K104" s="27" t="str">
        <f t="shared" si="7"/>
        <v/>
      </c>
      <c r="L104" s="49">
        <f t="shared" si="8"/>
        <v>2015</v>
      </c>
      <c r="M104" s="49">
        <f t="shared" si="9"/>
        <v>10</v>
      </c>
    </row>
    <row r="105" spans="1:13">
      <c r="A105" s="25" t="str">
        <f>+VLOOKUP(Tableau2[[#This Row],[NO OF]],LISTE_OF!A:E,5,FALSE)</f>
        <v>CLIENT 1</v>
      </c>
      <c r="B105" s="49" t="s">
        <v>50</v>
      </c>
      <c r="C105" s="25" t="str">
        <f>+VLOOKUP(B105,LISTE_OF!A:B,2,FALSE)</f>
        <v>pièce 8</v>
      </c>
      <c r="D105" s="52">
        <v>42283</v>
      </c>
      <c r="E105" s="22" t="s">
        <v>2</v>
      </c>
      <c r="F105" s="26">
        <v>1</v>
      </c>
      <c r="G105" s="27">
        <f t="shared" si="5"/>
        <v>60</v>
      </c>
      <c r="H105" s="27">
        <f t="shared" si="6"/>
        <v>60</v>
      </c>
      <c r="I105" s="22" t="s">
        <v>22</v>
      </c>
      <c r="J105" s="28" t="e">
        <f>IF(I105="","",VLOOKUP(I105,CONSTANTES!$E$2:$F$100,2,0))</f>
        <v>#N/A</v>
      </c>
      <c r="K105" s="27" t="e">
        <f t="shared" si="7"/>
        <v>#N/A</v>
      </c>
      <c r="L105" s="49">
        <f t="shared" si="8"/>
        <v>2015</v>
      </c>
      <c r="M105" s="49">
        <f t="shared" si="9"/>
        <v>10</v>
      </c>
    </row>
    <row r="106" spans="1:13">
      <c r="A106" s="25" t="str">
        <f>+VLOOKUP(Tableau2[[#This Row],[NO OF]],LISTE_OF!A:E,5,FALSE)</f>
        <v>CLIENT 1</v>
      </c>
      <c r="B106" s="49" t="s">
        <v>50</v>
      </c>
      <c r="C106" s="25" t="str">
        <f>+VLOOKUP(B106,LISTE_OF!A:B,2,FALSE)</f>
        <v>pièce 8</v>
      </c>
      <c r="D106" s="52">
        <v>42283</v>
      </c>
      <c r="E106" s="22" t="s">
        <v>3</v>
      </c>
      <c r="F106" s="26">
        <v>4</v>
      </c>
      <c r="G106" s="27" t="e">
        <f t="shared" si="5"/>
        <v>#N/A</v>
      </c>
      <c r="H106" s="27" t="e">
        <f t="shared" si="6"/>
        <v>#N/A</v>
      </c>
      <c r="I106" s="22" t="s">
        <v>11</v>
      </c>
      <c r="J106" s="28" t="e">
        <f>IF(I106="","",VLOOKUP(I106,CONSTANTES!$E$2:$F$100,2,0))</f>
        <v>#N/A</v>
      </c>
      <c r="K106" s="27" t="e">
        <f t="shared" si="7"/>
        <v>#N/A</v>
      </c>
      <c r="L106" s="49">
        <f t="shared" si="8"/>
        <v>2015</v>
      </c>
      <c r="M106" s="49">
        <f t="shared" si="9"/>
        <v>10</v>
      </c>
    </row>
    <row r="107" spans="1:13">
      <c r="A107" s="25" t="str">
        <f>+VLOOKUP(Tableau2[[#This Row],[NO OF]],LISTE_OF!A:E,5,FALSE)</f>
        <v>CLIENT 1</v>
      </c>
      <c r="B107" s="49" t="s">
        <v>50</v>
      </c>
      <c r="C107" s="25" t="str">
        <f>+VLOOKUP(B107,LISTE_OF!A:B,2,FALSE)</f>
        <v>pièce 8</v>
      </c>
      <c r="D107" s="52">
        <v>42283</v>
      </c>
      <c r="E107" s="22"/>
      <c r="F107" s="26"/>
      <c r="G107" s="27" t="str">
        <f t="shared" si="5"/>
        <v/>
      </c>
      <c r="H107" s="27" t="str">
        <f t="shared" si="6"/>
        <v/>
      </c>
      <c r="I107" s="22" t="s">
        <v>11</v>
      </c>
      <c r="J107" s="28" t="e">
        <f>IF(I107="","",VLOOKUP(I107,CONSTANTES!$E$2:$F$100,2,0))</f>
        <v>#N/A</v>
      </c>
      <c r="K107" s="27" t="e">
        <f t="shared" si="7"/>
        <v>#N/A</v>
      </c>
      <c r="L107" s="49">
        <f t="shared" si="8"/>
        <v>2015</v>
      </c>
      <c r="M107" s="49">
        <f t="shared" si="9"/>
        <v>10</v>
      </c>
    </row>
    <row r="108" spans="1:13">
      <c r="A108" s="25" t="str">
        <f>+VLOOKUP(Tableau2[[#This Row],[NO OF]],LISTE_OF!A:E,5,FALSE)</f>
        <v>CLIENT 1</v>
      </c>
      <c r="B108" s="49" t="s">
        <v>50</v>
      </c>
      <c r="C108" s="25" t="str">
        <f>+VLOOKUP(B108,LISTE_OF!A:B,2,FALSE)</f>
        <v>pièce 8</v>
      </c>
      <c r="D108" s="52">
        <v>42283</v>
      </c>
      <c r="E108" s="22"/>
      <c r="F108" s="26"/>
      <c r="G108" s="27" t="str">
        <f t="shared" si="5"/>
        <v/>
      </c>
      <c r="H108" s="27" t="str">
        <f t="shared" si="6"/>
        <v/>
      </c>
      <c r="I108" s="22" t="s">
        <v>11</v>
      </c>
      <c r="J108" s="28" t="e">
        <f>IF(I108="","",VLOOKUP(I108,CONSTANTES!$E$2:$F$100,2,0))</f>
        <v>#N/A</v>
      </c>
      <c r="K108" s="27" t="e">
        <f t="shared" si="7"/>
        <v>#N/A</v>
      </c>
      <c r="L108" s="49">
        <f t="shared" si="8"/>
        <v>2015</v>
      </c>
      <c r="M108" s="49">
        <f t="shared" si="9"/>
        <v>10</v>
      </c>
    </row>
    <row r="109" spans="1:13">
      <c r="A109" s="25" t="str">
        <f>+VLOOKUP(Tableau2[[#This Row],[NO OF]],LISTE_OF!A:E,5,FALSE)</f>
        <v>CLIENT 1</v>
      </c>
      <c r="B109" s="49" t="s">
        <v>50</v>
      </c>
      <c r="C109" s="25" t="str">
        <f>+VLOOKUP(B109,LISTE_OF!A:B,2,FALSE)</f>
        <v>pièce 8</v>
      </c>
      <c r="D109" s="52">
        <v>42284</v>
      </c>
      <c r="E109" s="22" t="s">
        <v>3</v>
      </c>
      <c r="F109" s="26">
        <v>8</v>
      </c>
      <c r="G109" s="27" t="e">
        <f t="shared" si="5"/>
        <v>#N/A</v>
      </c>
      <c r="H109" s="27" t="e">
        <f t="shared" si="6"/>
        <v>#N/A</v>
      </c>
      <c r="I109" s="22" t="s">
        <v>23</v>
      </c>
      <c r="J109" s="28" t="e">
        <f>IF(I109="","",VLOOKUP(I109,CONSTANTES!$E$2:$F$100,2,0))</f>
        <v>#N/A</v>
      </c>
      <c r="K109" s="27" t="e">
        <f t="shared" si="7"/>
        <v>#N/A</v>
      </c>
      <c r="L109" s="49">
        <f t="shared" si="8"/>
        <v>2015</v>
      </c>
      <c r="M109" s="49">
        <f t="shared" si="9"/>
        <v>10</v>
      </c>
    </row>
    <row r="110" spans="1:13">
      <c r="A110" s="25" t="str">
        <f>+VLOOKUP(Tableau2[[#This Row],[NO OF]],LISTE_OF!A:E,5,FALSE)</f>
        <v>CLIENT 1</v>
      </c>
      <c r="B110" s="49" t="s">
        <v>50</v>
      </c>
      <c r="C110" s="25" t="str">
        <f>+VLOOKUP(B110,LISTE_OF!A:B,2,FALSE)</f>
        <v>pièce 8</v>
      </c>
      <c r="D110" s="52">
        <v>42284</v>
      </c>
      <c r="E110" s="22" t="s">
        <v>0</v>
      </c>
      <c r="F110" s="26">
        <v>1</v>
      </c>
      <c r="G110" s="27">
        <f t="shared" si="5"/>
        <v>60</v>
      </c>
      <c r="H110" s="27">
        <f t="shared" si="6"/>
        <v>60</v>
      </c>
      <c r="I110" s="22"/>
      <c r="J110" s="28" t="str">
        <f>IF(I110="","",VLOOKUP(I110,CONSTANTES!$E$2:$F$100,2,0))</f>
        <v/>
      </c>
      <c r="K110" s="27" t="str">
        <f t="shared" si="7"/>
        <v/>
      </c>
      <c r="L110" s="49">
        <f t="shared" si="8"/>
        <v>2015</v>
      </c>
      <c r="M110" s="49">
        <f t="shared" si="9"/>
        <v>10</v>
      </c>
    </row>
    <row r="111" spans="1:13">
      <c r="A111" s="25" t="str">
        <f>+VLOOKUP(Tableau2[[#This Row],[NO OF]],LISTE_OF!A:E,5,FALSE)</f>
        <v>CLIENT 1</v>
      </c>
      <c r="B111" s="49" t="s">
        <v>50</v>
      </c>
      <c r="C111" s="25" t="str">
        <f>+VLOOKUP(B111,LISTE_OF!A:B,2,FALSE)</f>
        <v>pièce 8</v>
      </c>
      <c r="D111" s="52">
        <v>42285</v>
      </c>
      <c r="E111" s="22" t="s">
        <v>0</v>
      </c>
      <c r="F111" s="26">
        <v>1</v>
      </c>
      <c r="G111" s="27">
        <f t="shared" si="5"/>
        <v>60</v>
      </c>
      <c r="H111" s="27">
        <f t="shared" si="6"/>
        <v>60</v>
      </c>
      <c r="I111" s="22"/>
      <c r="J111" s="28" t="str">
        <f>IF(I111="","",VLOOKUP(I111,CONSTANTES!$E$2:$F$100,2,0))</f>
        <v/>
      </c>
      <c r="K111" s="27" t="str">
        <f t="shared" si="7"/>
        <v/>
      </c>
      <c r="L111" s="49">
        <f t="shared" si="8"/>
        <v>2015</v>
      </c>
      <c r="M111" s="49">
        <f t="shared" si="9"/>
        <v>10</v>
      </c>
    </row>
    <row r="112" spans="1:13">
      <c r="A112" s="25" t="str">
        <f>+VLOOKUP(Tableau2[[#This Row],[NO OF]],LISTE_OF!A:E,5,FALSE)</f>
        <v>CLIENT 1</v>
      </c>
      <c r="B112" s="49" t="s">
        <v>50</v>
      </c>
      <c r="C112" s="25" t="str">
        <f>+VLOOKUP(B112,LISTE_OF!A:B,2,FALSE)</f>
        <v>pièce 8</v>
      </c>
      <c r="D112" s="52">
        <v>42285</v>
      </c>
      <c r="E112" s="22" t="s">
        <v>3</v>
      </c>
      <c r="F112" s="26">
        <v>1</v>
      </c>
      <c r="G112" s="27" t="e">
        <f t="shared" si="5"/>
        <v>#N/A</v>
      </c>
      <c r="H112" s="27" t="e">
        <f t="shared" si="6"/>
        <v>#N/A</v>
      </c>
      <c r="I112" s="22"/>
      <c r="J112" s="28" t="str">
        <f>IF(I112="","",VLOOKUP(I112,CONSTANTES!$E$2:$F$100,2,0))</f>
        <v/>
      </c>
      <c r="K112" s="27" t="str">
        <f t="shared" si="7"/>
        <v/>
      </c>
      <c r="L112" s="49">
        <f t="shared" si="8"/>
        <v>2015</v>
      </c>
      <c r="M112" s="49">
        <f t="shared" si="9"/>
        <v>10</v>
      </c>
    </row>
    <row r="113" spans="1:13">
      <c r="A113" s="25" t="str">
        <f>+VLOOKUP(Tableau2[[#This Row],[NO OF]],LISTE_OF!A:E,5,FALSE)</f>
        <v>CLIENT 1</v>
      </c>
      <c r="B113" s="49" t="s">
        <v>50</v>
      </c>
      <c r="C113" s="25" t="str">
        <f>+VLOOKUP(B113,LISTE_OF!A:B,2,FALSE)</f>
        <v>pièce 8</v>
      </c>
      <c r="D113" s="52">
        <v>42285</v>
      </c>
      <c r="E113" s="22" t="s">
        <v>6</v>
      </c>
      <c r="F113" s="26">
        <v>2</v>
      </c>
      <c r="G113" s="27">
        <f t="shared" si="5"/>
        <v>50</v>
      </c>
      <c r="H113" s="27">
        <f t="shared" si="6"/>
        <v>100</v>
      </c>
      <c r="I113" s="22"/>
      <c r="J113" s="28" t="str">
        <f>IF(I113="","",VLOOKUP(I113,CONSTANTES!$E$2:$F$100,2,0))</f>
        <v/>
      </c>
      <c r="K113" s="27" t="str">
        <f t="shared" si="7"/>
        <v/>
      </c>
      <c r="L113" s="49">
        <f t="shared" si="8"/>
        <v>2015</v>
      </c>
      <c r="M113" s="49">
        <f t="shared" si="9"/>
        <v>10</v>
      </c>
    </row>
    <row r="114" spans="1:13">
      <c r="A114" s="25" t="str">
        <f>+VLOOKUP(Tableau2[[#This Row],[NO OF]],LISTE_OF!A:E,5,FALSE)</f>
        <v>CLIENT 1</v>
      </c>
      <c r="B114" s="49" t="s">
        <v>50</v>
      </c>
      <c r="C114" s="25" t="str">
        <f>+VLOOKUP(B114,LISTE_OF!A:B,2,FALSE)</f>
        <v>pièce 8</v>
      </c>
      <c r="D114" s="52">
        <v>42286</v>
      </c>
      <c r="E114" s="22"/>
      <c r="F114" s="26"/>
      <c r="G114" s="27" t="str">
        <f t="shared" si="5"/>
        <v/>
      </c>
      <c r="H114" s="27" t="str">
        <f t="shared" si="6"/>
        <v/>
      </c>
      <c r="I114" s="22" t="s">
        <v>11</v>
      </c>
      <c r="J114" s="28" t="e">
        <f>IF(I114="","",VLOOKUP(I114,CONSTANTES!$E$2:$F$100,2,0))</f>
        <v>#N/A</v>
      </c>
      <c r="K114" s="27" t="e">
        <f t="shared" si="7"/>
        <v>#N/A</v>
      </c>
      <c r="L114" s="49">
        <f t="shared" si="8"/>
        <v>2015</v>
      </c>
      <c r="M114" s="49">
        <f t="shared" si="9"/>
        <v>10</v>
      </c>
    </row>
    <row r="115" spans="1:13">
      <c r="A115" s="25" t="str">
        <f>+VLOOKUP(Tableau2[[#This Row],[NO OF]],LISTE_OF!A:E,5,FALSE)</f>
        <v>CLIENT 1</v>
      </c>
      <c r="B115" s="49" t="s">
        <v>50</v>
      </c>
      <c r="C115" s="25" t="str">
        <f>+VLOOKUP(B115,LISTE_OF!A:B,2,FALSE)</f>
        <v>pièce 8</v>
      </c>
      <c r="D115" s="52">
        <v>42289</v>
      </c>
      <c r="E115" s="22"/>
      <c r="F115" s="26"/>
      <c r="G115" s="27" t="str">
        <f t="shared" si="5"/>
        <v/>
      </c>
      <c r="H115" s="27" t="str">
        <f t="shared" si="6"/>
        <v/>
      </c>
      <c r="I115" s="22" t="s">
        <v>22</v>
      </c>
      <c r="J115" s="28" t="e">
        <f>IF(I115="","",VLOOKUP(I115,CONSTANTES!$E$2:$F$100,2,0))</f>
        <v>#N/A</v>
      </c>
      <c r="K115" s="27" t="e">
        <f t="shared" si="7"/>
        <v>#N/A</v>
      </c>
      <c r="L115" s="49">
        <f t="shared" si="8"/>
        <v>2015</v>
      </c>
      <c r="M115" s="49">
        <f t="shared" si="9"/>
        <v>10</v>
      </c>
    </row>
    <row r="116" spans="1:13">
      <c r="A116" s="25" t="str">
        <f>+VLOOKUP(Tableau2[[#This Row],[NO OF]],LISTE_OF!A:E,5,FALSE)</f>
        <v>CLIENT 1</v>
      </c>
      <c r="B116" s="49" t="s">
        <v>50</v>
      </c>
      <c r="C116" s="25" t="str">
        <f>+VLOOKUP(B116,LISTE_OF!A:B,2,FALSE)</f>
        <v>pièce 8</v>
      </c>
      <c r="D116" s="52">
        <v>42290</v>
      </c>
      <c r="E116" s="22" t="s">
        <v>3</v>
      </c>
      <c r="F116" s="26">
        <v>3</v>
      </c>
      <c r="G116" s="27" t="e">
        <f t="shared" si="5"/>
        <v>#N/A</v>
      </c>
      <c r="H116" s="27" t="e">
        <f t="shared" si="6"/>
        <v>#N/A</v>
      </c>
      <c r="I116" s="22"/>
      <c r="J116" s="28" t="str">
        <f>IF(I116="","",VLOOKUP(I116,CONSTANTES!$E$2:$F$100,2,0))</f>
        <v/>
      </c>
      <c r="K116" s="27" t="str">
        <f t="shared" si="7"/>
        <v/>
      </c>
      <c r="L116" s="49">
        <f t="shared" si="8"/>
        <v>2015</v>
      </c>
      <c r="M116" s="49">
        <f t="shared" si="9"/>
        <v>10</v>
      </c>
    </row>
    <row r="117" spans="1:13">
      <c r="A117" s="25" t="str">
        <f>+VLOOKUP(Tableau2[[#This Row],[NO OF]],LISTE_OF!A:E,5,FALSE)</f>
        <v>CLIENT 1</v>
      </c>
      <c r="B117" s="49" t="s">
        <v>50</v>
      </c>
      <c r="C117" s="25" t="str">
        <f>+VLOOKUP(B117,LISTE_OF!A:B,2,FALSE)</f>
        <v>pièce 8</v>
      </c>
      <c r="D117" s="52">
        <v>42290</v>
      </c>
      <c r="E117" s="22" t="s">
        <v>0</v>
      </c>
      <c r="F117" s="26">
        <v>5</v>
      </c>
      <c r="G117" s="27">
        <f t="shared" si="5"/>
        <v>60</v>
      </c>
      <c r="H117" s="27">
        <f t="shared" si="6"/>
        <v>300</v>
      </c>
      <c r="I117" s="22"/>
      <c r="J117" s="28" t="str">
        <f>IF(I117="","",VLOOKUP(I117,CONSTANTES!$E$2:$F$100,2,0))</f>
        <v/>
      </c>
      <c r="K117" s="27" t="str">
        <f t="shared" si="7"/>
        <v/>
      </c>
      <c r="L117" s="49">
        <f t="shared" si="8"/>
        <v>2015</v>
      </c>
      <c r="M117" s="49">
        <f t="shared" si="9"/>
        <v>10</v>
      </c>
    </row>
    <row r="118" spans="1:13">
      <c r="A118" s="25" t="str">
        <f>+VLOOKUP(Tableau2[[#This Row],[NO OF]],LISTE_OF!A:E,5,FALSE)</f>
        <v>CLIENT 1</v>
      </c>
      <c r="B118" s="49" t="s">
        <v>50</v>
      </c>
      <c r="C118" s="25" t="str">
        <f>+VLOOKUP(B118,LISTE_OF!A:B,2,FALSE)</f>
        <v>pièce 8</v>
      </c>
      <c r="D118" s="52">
        <v>42291</v>
      </c>
      <c r="E118" s="22" t="s">
        <v>3</v>
      </c>
      <c r="F118" s="26">
        <v>2</v>
      </c>
      <c r="G118" s="27" t="e">
        <f t="shared" si="5"/>
        <v>#N/A</v>
      </c>
      <c r="H118" s="27" t="e">
        <f t="shared" si="6"/>
        <v>#N/A</v>
      </c>
      <c r="I118" s="22" t="s">
        <v>22</v>
      </c>
      <c r="J118" s="28" t="e">
        <f>IF(I118="","",VLOOKUP(I118,CONSTANTES!$E$2:$F$100,2,0))</f>
        <v>#N/A</v>
      </c>
      <c r="K118" s="27" t="e">
        <f t="shared" si="7"/>
        <v>#N/A</v>
      </c>
      <c r="L118" s="49">
        <f t="shared" si="8"/>
        <v>2015</v>
      </c>
      <c r="M118" s="49">
        <f t="shared" si="9"/>
        <v>10</v>
      </c>
    </row>
    <row r="119" spans="1:13">
      <c r="A119" s="25" t="str">
        <f>+VLOOKUP(Tableau2[[#This Row],[NO OF]],LISTE_OF!A:E,5,FALSE)</f>
        <v>CLIENT 1</v>
      </c>
      <c r="B119" s="49" t="s">
        <v>50</v>
      </c>
      <c r="C119" s="25" t="str">
        <f>+VLOOKUP(B119,LISTE_OF!A:B,2,FALSE)</f>
        <v>pièce 8</v>
      </c>
      <c r="D119" s="52">
        <v>42291</v>
      </c>
      <c r="E119" s="22" t="s">
        <v>0</v>
      </c>
      <c r="F119" s="26">
        <v>4</v>
      </c>
      <c r="G119" s="27">
        <f t="shared" si="5"/>
        <v>60</v>
      </c>
      <c r="H119" s="27">
        <f t="shared" si="6"/>
        <v>240</v>
      </c>
      <c r="I119" s="22" t="s">
        <v>11</v>
      </c>
      <c r="J119" s="28" t="e">
        <f>IF(I119="","",VLOOKUP(I119,CONSTANTES!$E$2:$F$100,2,0))</f>
        <v>#N/A</v>
      </c>
      <c r="K119" s="27" t="e">
        <f t="shared" si="7"/>
        <v>#N/A</v>
      </c>
      <c r="L119" s="49">
        <f t="shared" si="8"/>
        <v>2015</v>
      </c>
      <c r="M119" s="49">
        <f t="shared" si="9"/>
        <v>10</v>
      </c>
    </row>
    <row r="120" spans="1:13">
      <c r="A120" s="25" t="str">
        <f>+VLOOKUP(Tableau2[[#This Row],[NO OF]],LISTE_OF!A:E,5,FALSE)</f>
        <v>CLIENT 1</v>
      </c>
      <c r="B120" s="49" t="s">
        <v>50</v>
      </c>
      <c r="C120" s="25" t="str">
        <f>+VLOOKUP(B120,LISTE_OF!A:B,2,FALSE)</f>
        <v>pièce 8</v>
      </c>
      <c r="D120" s="52">
        <v>42291</v>
      </c>
      <c r="E120" s="22" t="s">
        <v>6</v>
      </c>
      <c r="F120" s="26">
        <v>1</v>
      </c>
      <c r="G120" s="27">
        <f t="shared" si="5"/>
        <v>50</v>
      </c>
      <c r="H120" s="27">
        <f t="shared" si="6"/>
        <v>50</v>
      </c>
      <c r="I120" s="22"/>
      <c r="J120" s="28" t="str">
        <f>IF(I120="","",VLOOKUP(I120,CONSTANTES!$E$2:$F$100,2,0))</f>
        <v/>
      </c>
      <c r="K120" s="27" t="str">
        <f t="shared" si="7"/>
        <v/>
      </c>
      <c r="L120" s="49">
        <f t="shared" si="8"/>
        <v>2015</v>
      </c>
      <c r="M120" s="49">
        <f t="shared" si="9"/>
        <v>10</v>
      </c>
    </row>
    <row r="121" spans="1:13">
      <c r="A121" s="25" t="str">
        <f>+VLOOKUP(Tableau2[[#This Row],[NO OF]],LISTE_OF!A:E,5,FALSE)</f>
        <v>CLIENT 1</v>
      </c>
      <c r="B121" s="49" t="s">
        <v>50</v>
      </c>
      <c r="C121" s="25" t="str">
        <f>+VLOOKUP(B121,LISTE_OF!A:B,2,FALSE)</f>
        <v>pièce 8</v>
      </c>
      <c r="D121" s="52">
        <v>42292</v>
      </c>
      <c r="E121" s="22" t="s">
        <v>6</v>
      </c>
      <c r="F121" s="26">
        <v>3</v>
      </c>
      <c r="G121" s="27">
        <f t="shared" si="5"/>
        <v>50</v>
      </c>
      <c r="H121" s="27">
        <f t="shared" si="6"/>
        <v>150</v>
      </c>
      <c r="I121" s="22" t="s">
        <v>11</v>
      </c>
      <c r="J121" s="28" t="e">
        <f>IF(I121="","",VLOOKUP(I121,CONSTANTES!$E$2:$F$100,2,0))</f>
        <v>#N/A</v>
      </c>
      <c r="K121" s="27" t="e">
        <f t="shared" si="7"/>
        <v>#N/A</v>
      </c>
      <c r="L121" s="49">
        <f t="shared" si="8"/>
        <v>2015</v>
      </c>
      <c r="M121" s="49">
        <f t="shared" si="9"/>
        <v>10</v>
      </c>
    </row>
    <row r="122" spans="1:13">
      <c r="A122" s="25" t="str">
        <f>+VLOOKUP(Tableau2[[#This Row],[NO OF]],LISTE_OF!A:E,5,FALSE)</f>
        <v>CLIENT 1</v>
      </c>
      <c r="B122" s="49" t="s">
        <v>50</v>
      </c>
      <c r="C122" s="25" t="str">
        <f>+VLOOKUP(B122,LISTE_OF!A:B,2,FALSE)</f>
        <v>pièce 8</v>
      </c>
      <c r="D122" s="52">
        <v>42293</v>
      </c>
      <c r="E122" s="22"/>
      <c r="F122" s="26"/>
      <c r="G122" s="27" t="str">
        <f t="shared" si="5"/>
        <v/>
      </c>
      <c r="H122" s="27" t="str">
        <f t="shared" si="6"/>
        <v/>
      </c>
      <c r="I122" s="22" t="s">
        <v>22</v>
      </c>
      <c r="J122" s="28" t="e">
        <f>IF(I122="","",VLOOKUP(I122,CONSTANTES!$E$2:$F$100,2,0))</f>
        <v>#N/A</v>
      </c>
      <c r="K122" s="27" t="e">
        <f t="shared" si="7"/>
        <v>#N/A</v>
      </c>
      <c r="L122" s="49">
        <f t="shared" si="8"/>
        <v>2015</v>
      </c>
      <c r="M122" s="49">
        <f t="shared" si="9"/>
        <v>10</v>
      </c>
    </row>
    <row r="123" spans="1:13">
      <c r="A123" s="25" t="str">
        <f>+VLOOKUP(Tableau2[[#This Row],[NO OF]],LISTE_OF!A:E,5,FALSE)</f>
        <v>CLIENT 1</v>
      </c>
      <c r="B123" s="49" t="s">
        <v>50</v>
      </c>
      <c r="C123" s="25" t="str">
        <f>+VLOOKUP(B123,LISTE_OF!A:B,2,FALSE)</f>
        <v>pièce 8</v>
      </c>
      <c r="D123" s="52">
        <v>42297</v>
      </c>
      <c r="E123" s="22"/>
      <c r="F123" s="26"/>
      <c r="G123" s="27" t="str">
        <f t="shared" si="5"/>
        <v/>
      </c>
      <c r="H123" s="27" t="str">
        <f t="shared" si="6"/>
        <v/>
      </c>
      <c r="I123" s="22" t="s">
        <v>11</v>
      </c>
      <c r="J123" s="28" t="e">
        <f>IF(I123="","",VLOOKUP(I123,CONSTANTES!$E$2:$F$100,2,0))</f>
        <v>#N/A</v>
      </c>
      <c r="K123" s="27" t="e">
        <f t="shared" si="7"/>
        <v>#N/A</v>
      </c>
      <c r="L123" s="49">
        <f t="shared" si="8"/>
        <v>2015</v>
      </c>
      <c r="M123" s="49">
        <f t="shared" si="9"/>
        <v>10</v>
      </c>
    </row>
    <row r="124" spans="1:13">
      <c r="A124" s="25" t="str">
        <f>+VLOOKUP(Tableau2[[#This Row],[NO OF]],LISTE_OF!A:E,5,FALSE)</f>
        <v>CLIENT 1</v>
      </c>
      <c r="B124" s="49" t="s">
        <v>50</v>
      </c>
      <c r="C124" s="25" t="str">
        <f>+VLOOKUP(B124,LISTE_OF!A:B,2,FALSE)</f>
        <v>pièce 8</v>
      </c>
      <c r="D124" s="52">
        <v>42298</v>
      </c>
      <c r="E124" s="22" t="s">
        <v>6</v>
      </c>
      <c r="F124" s="26">
        <v>1</v>
      </c>
      <c r="G124" s="27">
        <f t="shared" si="5"/>
        <v>50</v>
      </c>
      <c r="H124" s="27">
        <f t="shared" si="6"/>
        <v>50</v>
      </c>
      <c r="I124" s="22"/>
      <c r="J124" s="28" t="str">
        <f>IF(I124="","",VLOOKUP(I124,CONSTANTES!$E$2:$F$100,2,0))</f>
        <v/>
      </c>
      <c r="K124" s="27" t="str">
        <f t="shared" si="7"/>
        <v/>
      </c>
      <c r="L124" s="49">
        <f t="shared" si="8"/>
        <v>2015</v>
      </c>
      <c r="M124" s="49">
        <f t="shared" si="9"/>
        <v>10</v>
      </c>
    </row>
    <row r="125" spans="1:13">
      <c r="A125" s="25" t="str">
        <f>+VLOOKUP(Tableau2[[#This Row],[NO OF]],LISTE_OF!A:E,5,FALSE)</f>
        <v>CLIENT 1</v>
      </c>
      <c r="B125" s="49" t="s">
        <v>50</v>
      </c>
      <c r="C125" s="25" t="str">
        <f>+VLOOKUP(B125,LISTE_OF!A:B,2,FALSE)</f>
        <v>pièce 8</v>
      </c>
      <c r="D125" s="52">
        <v>42299</v>
      </c>
      <c r="E125" s="22"/>
      <c r="F125" s="26"/>
      <c r="G125" s="27" t="str">
        <f t="shared" si="5"/>
        <v/>
      </c>
      <c r="H125" s="27" t="str">
        <f t="shared" si="6"/>
        <v/>
      </c>
      <c r="I125" s="22" t="s">
        <v>22</v>
      </c>
      <c r="J125" s="28" t="e">
        <f>IF(I125="","",VLOOKUP(I125,CONSTANTES!$E$2:$F$100,2,0))</f>
        <v>#N/A</v>
      </c>
      <c r="K125" s="27" t="e">
        <f t="shared" si="7"/>
        <v>#N/A</v>
      </c>
      <c r="L125" s="49">
        <f t="shared" si="8"/>
        <v>2015</v>
      </c>
      <c r="M125" s="49">
        <f t="shared" si="9"/>
        <v>10</v>
      </c>
    </row>
    <row r="126" spans="1:13">
      <c r="A126" s="25" t="str">
        <f>+VLOOKUP(Tableau2[[#This Row],[NO OF]],LISTE_OF!A:E,5,FALSE)</f>
        <v>CLIENT 1</v>
      </c>
      <c r="B126" s="49" t="s">
        <v>50</v>
      </c>
      <c r="C126" s="25" t="str">
        <f>+VLOOKUP(B126,LISTE_OF!A:B,2,FALSE)</f>
        <v>pièce 8</v>
      </c>
      <c r="D126" s="52">
        <v>42300</v>
      </c>
      <c r="E126" s="22"/>
      <c r="F126" s="26"/>
      <c r="G126" s="27" t="str">
        <f t="shared" si="5"/>
        <v/>
      </c>
      <c r="H126" s="27" t="str">
        <f t="shared" si="6"/>
        <v/>
      </c>
      <c r="I126" s="22" t="s">
        <v>11</v>
      </c>
      <c r="J126" s="28" t="e">
        <f>IF(I126="","",VLOOKUP(I126,CONSTANTES!$E$2:$F$100,2,0))</f>
        <v>#N/A</v>
      </c>
      <c r="K126" s="27" t="e">
        <f t="shared" si="7"/>
        <v>#N/A</v>
      </c>
      <c r="L126" s="49">
        <f t="shared" si="8"/>
        <v>2015</v>
      </c>
      <c r="M126" s="49">
        <f t="shared" si="9"/>
        <v>10</v>
      </c>
    </row>
    <row r="127" spans="1:13">
      <c r="A127" s="25" t="str">
        <f>+VLOOKUP(Tableau2[[#This Row],[NO OF]],LISTE_OF!A:E,5,FALSE)</f>
        <v>CLIENT 1</v>
      </c>
      <c r="B127" s="49" t="s">
        <v>50</v>
      </c>
      <c r="C127" s="25" t="str">
        <f>+VLOOKUP(B127,LISTE_OF!A:B,2,FALSE)</f>
        <v>pièce 8</v>
      </c>
      <c r="D127" s="52">
        <v>42300</v>
      </c>
      <c r="E127" s="22"/>
      <c r="F127" s="26"/>
      <c r="G127" s="27" t="str">
        <f t="shared" si="5"/>
        <v/>
      </c>
      <c r="H127" s="27" t="str">
        <f t="shared" si="6"/>
        <v/>
      </c>
      <c r="I127" s="22" t="s">
        <v>11</v>
      </c>
      <c r="J127" s="28" t="e">
        <f>IF(I127="","",VLOOKUP(I127,CONSTANTES!$E$2:$F$100,2,0))</f>
        <v>#N/A</v>
      </c>
      <c r="K127" s="27" t="e">
        <f t="shared" si="7"/>
        <v>#N/A</v>
      </c>
      <c r="L127" s="49">
        <f t="shared" si="8"/>
        <v>2015</v>
      </c>
      <c r="M127" s="49">
        <f t="shared" si="9"/>
        <v>10</v>
      </c>
    </row>
    <row r="128" spans="1:13">
      <c r="A128" s="25" t="str">
        <f>+VLOOKUP(Tableau2[[#This Row],[NO OF]],LISTE_OF!A:E,5,FALSE)</f>
        <v>CLIENT 1</v>
      </c>
      <c r="B128" s="49" t="s">
        <v>50</v>
      </c>
      <c r="C128" s="25" t="str">
        <f>+VLOOKUP(B128,LISTE_OF!A:B,2,FALSE)</f>
        <v>pièce 8</v>
      </c>
      <c r="D128" s="52">
        <v>42301</v>
      </c>
      <c r="E128" s="22" t="s">
        <v>2</v>
      </c>
      <c r="F128" s="26">
        <v>1</v>
      </c>
      <c r="G128" s="27">
        <f t="shared" si="5"/>
        <v>60</v>
      </c>
      <c r="H128" s="27">
        <f t="shared" si="6"/>
        <v>60</v>
      </c>
      <c r="I128" s="22"/>
      <c r="J128" s="28" t="str">
        <f>IF(I128="","",VLOOKUP(I128,CONSTANTES!$E$2:$F$100,2,0))</f>
        <v/>
      </c>
      <c r="K128" s="27" t="str">
        <f t="shared" si="7"/>
        <v/>
      </c>
      <c r="L128" s="49">
        <f t="shared" si="8"/>
        <v>2015</v>
      </c>
      <c r="M128" s="49">
        <f t="shared" si="9"/>
        <v>10</v>
      </c>
    </row>
    <row r="129" spans="1:13">
      <c r="A129" s="25" t="str">
        <f>+VLOOKUP(Tableau2[[#This Row],[NO OF]],LISTE_OF!A:E,5,FALSE)</f>
        <v>CLIENT 1</v>
      </c>
      <c r="B129" s="49" t="s">
        <v>50</v>
      </c>
      <c r="C129" s="25" t="str">
        <f>+VLOOKUP(B129,LISTE_OF!A:B,2,FALSE)</f>
        <v>pièce 8</v>
      </c>
      <c r="D129" s="52">
        <v>42304</v>
      </c>
      <c r="E129" s="22" t="s">
        <v>3</v>
      </c>
      <c r="F129" s="26">
        <v>2</v>
      </c>
      <c r="G129" s="27" t="e">
        <f t="shared" si="5"/>
        <v>#N/A</v>
      </c>
      <c r="H129" s="27" t="e">
        <f t="shared" si="6"/>
        <v>#N/A</v>
      </c>
      <c r="I129" s="22"/>
      <c r="J129" s="28" t="str">
        <f>IF(I129="","",VLOOKUP(I129,CONSTANTES!$E$2:$F$100,2,0))</f>
        <v/>
      </c>
      <c r="K129" s="27" t="str">
        <f t="shared" si="7"/>
        <v/>
      </c>
      <c r="L129" s="49">
        <f t="shared" si="8"/>
        <v>2015</v>
      </c>
      <c r="M129" s="49">
        <f t="shared" si="9"/>
        <v>10</v>
      </c>
    </row>
    <row r="130" spans="1:13">
      <c r="A130" s="25" t="str">
        <f>+VLOOKUP(Tableau2[[#This Row],[NO OF]],LISTE_OF!A:E,5,FALSE)</f>
        <v>CLIENT 1</v>
      </c>
      <c r="B130" s="49" t="s">
        <v>50</v>
      </c>
      <c r="C130" s="25" t="str">
        <f>+VLOOKUP(B130,LISTE_OF!A:B,2,FALSE)</f>
        <v>pièce 8</v>
      </c>
      <c r="D130" s="52">
        <v>42304</v>
      </c>
      <c r="E130" s="22" t="s">
        <v>0</v>
      </c>
      <c r="F130" s="26">
        <v>2</v>
      </c>
      <c r="G130" s="27">
        <f t="shared" si="5"/>
        <v>60</v>
      </c>
      <c r="H130" s="27">
        <f t="shared" si="6"/>
        <v>120</v>
      </c>
      <c r="I130" s="22"/>
      <c r="J130" s="28" t="str">
        <f>IF(I130="","",VLOOKUP(I130,CONSTANTES!$E$2:$F$100,2,0))</f>
        <v/>
      </c>
      <c r="K130" s="27" t="str">
        <f t="shared" si="7"/>
        <v/>
      </c>
      <c r="L130" s="49">
        <f t="shared" si="8"/>
        <v>2015</v>
      </c>
      <c r="M130" s="49">
        <f t="shared" si="9"/>
        <v>10</v>
      </c>
    </row>
    <row r="131" spans="1:13">
      <c r="A131" s="25" t="str">
        <f>+VLOOKUP(Tableau2[[#This Row],[NO OF]],LISTE_OF!A:E,5,FALSE)</f>
        <v>CLIENT 1</v>
      </c>
      <c r="B131" s="49" t="s">
        <v>50</v>
      </c>
      <c r="C131" s="25" t="str">
        <f>+VLOOKUP(B131,LISTE_OF!A:B,2,FALSE)</f>
        <v>pièce 8</v>
      </c>
      <c r="D131" s="52">
        <v>42305</v>
      </c>
      <c r="E131" s="22" t="s">
        <v>0</v>
      </c>
      <c r="F131" s="26">
        <v>3</v>
      </c>
      <c r="G131" s="27">
        <f t="shared" si="5"/>
        <v>60</v>
      </c>
      <c r="H131" s="27">
        <f t="shared" si="6"/>
        <v>180</v>
      </c>
      <c r="I131" s="22" t="s">
        <v>24</v>
      </c>
      <c r="J131" s="28" t="e">
        <f>IF(I131="","",VLOOKUP(I131,CONSTANTES!$E$2:$F$100,2,0))</f>
        <v>#N/A</v>
      </c>
      <c r="K131" s="27" t="e">
        <f t="shared" si="7"/>
        <v>#N/A</v>
      </c>
      <c r="L131" s="49">
        <f t="shared" si="8"/>
        <v>2015</v>
      </c>
      <c r="M131" s="49">
        <f t="shared" si="9"/>
        <v>10</v>
      </c>
    </row>
    <row r="132" spans="1:13">
      <c r="A132" s="25" t="str">
        <f>+VLOOKUP(Tableau2[[#This Row],[NO OF]],LISTE_OF!A:E,5,FALSE)</f>
        <v>CLIENT 1</v>
      </c>
      <c r="B132" s="49" t="s">
        <v>50</v>
      </c>
      <c r="C132" s="25" t="str">
        <f>+VLOOKUP(B132,LISTE_OF!A:B,2,FALSE)</f>
        <v>pièce 8</v>
      </c>
      <c r="D132" s="52">
        <v>42305</v>
      </c>
      <c r="E132" s="22" t="s">
        <v>3</v>
      </c>
      <c r="F132" s="26">
        <v>2</v>
      </c>
      <c r="G132" s="27" t="e">
        <f t="shared" ref="G132:G195" si="10">IF(E132="","",VLOOKUP(E132,POSTE,2,0))</f>
        <v>#N/A</v>
      </c>
      <c r="H132" s="27" t="e">
        <f t="shared" ref="H132:H195" si="11">IF(E132="","",F132*G132)</f>
        <v>#N/A</v>
      </c>
      <c r="I132" s="22" t="s">
        <v>11</v>
      </c>
      <c r="J132" s="28" t="e">
        <f>IF(I132="","",VLOOKUP(I132,CONSTANTES!$E$2:$F$100,2,0))</f>
        <v>#N/A</v>
      </c>
      <c r="K132" s="27" t="e">
        <f t="shared" ref="K132:K195" si="12">IF(J132="","",J132*KM_UNITAIRE)</f>
        <v>#N/A</v>
      </c>
      <c r="L132" s="49">
        <f t="shared" ref="L132:L195" si="13">+YEAR(D132)</f>
        <v>2015</v>
      </c>
      <c r="M132" s="49">
        <f t="shared" ref="M132:M195" si="14">+MONTH(D132)</f>
        <v>10</v>
      </c>
    </row>
    <row r="133" spans="1:13">
      <c r="A133" s="25" t="str">
        <f>+VLOOKUP(Tableau2[[#This Row],[NO OF]],LISTE_OF!A:E,5,FALSE)</f>
        <v>CLIENT 1</v>
      </c>
      <c r="B133" s="49" t="s">
        <v>50</v>
      </c>
      <c r="C133" s="25" t="str">
        <f>+VLOOKUP(B133,LISTE_OF!A:B,2,FALSE)</f>
        <v>pièce 8</v>
      </c>
      <c r="D133" s="52">
        <v>42306</v>
      </c>
      <c r="E133" s="22" t="s">
        <v>3</v>
      </c>
      <c r="F133" s="26">
        <v>2</v>
      </c>
      <c r="G133" s="27" t="e">
        <f t="shared" si="10"/>
        <v>#N/A</v>
      </c>
      <c r="H133" s="27" t="e">
        <f t="shared" si="11"/>
        <v>#N/A</v>
      </c>
      <c r="I133" s="22" t="s">
        <v>11</v>
      </c>
      <c r="J133" s="28" t="e">
        <f>IF(I133="","",VLOOKUP(I133,CONSTANTES!$E$2:$F$100,2,0))</f>
        <v>#N/A</v>
      </c>
      <c r="K133" s="27" t="e">
        <f t="shared" si="12"/>
        <v>#N/A</v>
      </c>
      <c r="L133" s="49">
        <f t="shared" si="13"/>
        <v>2015</v>
      </c>
      <c r="M133" s="49">
        <f t="shared" si="14"/>
        <v>10</v>
      </c>
    </row>
    <row r="134" spans="1:13">
      <c r="A134" s="25" t="str">
        <f>+VLOOKUP(Tableau2[[#This Row],[NO OF]],LISTE_OF!A:E,5,FALSE)</f>
        <v>CLIENT 1</v>
      </c>
      <c r="B134" s="49" t="s">
        <v>50</v>
      </c>
      <c r="C134" s="25" t="str">
        <f>+VLOOKUP(B134,LISTE_OF!A:B,2,FALSE)</f>
        <v>pièce 8</v>
      </c>
      <c r="D134" s="52">
        <v>42306</v>
      </c>
      <c r="E134" s="22" t="s">
        <v>0</v>
      </c>
      <c r="F134" s="26">
        <v>3</v>
      </c>
      <c r="G134" s="27">
        <f t="shared" si="10"/>
        <v>60</v>
      </c>
      <c r="H134" s="27">
        <f t="shared" si="11"/>
        <v>180</v>
      </c>
      <c r="I134" s="22"/>
      <c r="J134" s="28" t="str">
        <f>IF(I134="","",VLOOKUP(I134,CONSTANTES!$E$2:$F$100,2,0))</f>
        <v/>
      </c>
      <c r="K134" s="27" t="str">
        <f t="shared" si="12"/>
        <v/>
      </c>
      <c r="L134" s="49">
        <f t="shared" si="13"/>
        <v>2015</v>
      </c>
      <c r="M134" s="49">
        <f t="shared" si="14"/>
        <v>10</v>
      </c>
    </row>
    <row r="135" spans="1:13">
      <c r="A135" s="25" t="str">
        <f>+VLOOKUP(Tableau2[[#This Row],[NO OF]],LISTE_OF!A:E,5,FALSE)</f>
        <v>CLIENT 1</v>
      </c>
      <c r="B135" s="49" t="s">
        <v>50</v>
      </c>
      <c r="C135" s="25" t="str">
        <f>+VLOOKUP(B135,LISTE_OF!A:B,2,FALSE)</f>
        <v>pièce 8</v>
      </c>
      <c r="D135" s="52">
        <v>42307</v>
      </c>
      <c r="E135" s="22" t="s">
        <v>6</v>
      </c>
      <c r="F135" s="26">
        <v>8</v>
      </c>
      <c r="G135" s="27">
        <f t="shared" si="10"/>
        <v>50</v>
      </c>
      <c r="H135" s="27">
        <f t="shared" si="11"/>
        <v>400</v>
      </c>
      <c r="I135" s="22" t="s">
        <v>11</v>
      </c>
      <c r="J135" s="28" t="e">
        <f>IF(I135="","",VLOOKUP(I135,CONSTANTES!$E$2:$F$100,2,0))</f>
        <v>#N/A</v>
      </c>
      <c r="K135" s="27" t="e">
        <f t="shared" si="12"/>
        <v>#N/A</v>
      </c>
      <c r="L135" s="49">
        <f t="shared" si="13"/>
        <v>2015</v>
      </c>
      <c r="M135" s="49">
        <f t="shared" si="14"/>
        <v>10</v>
      </c>
    </row>
    <row r="136" spans="1:13">
      <c r="A136" s="25" t="str">
        <f>+VLOOKUP(Tableau2[[#This Row],[NO OF]],LISTE_OF!A:E,5,FALSE)</f>
        <v>CLIENT 1</v>
      </c>
      <c r="B136" s="49" t="s">
        <v>50</v>
      </c>
      <c r="C136" s="25" t="str">
        <f>+VLOOKUP(B136,LISTE_OF!A:B,2,FALSE)</f>
        <v>pièce 8</v>
      </c>
      <c r="D136" s="52">
        <v>42307</v>
      </c>
      <c r="E136" s="22" t="s">
        <v>3</v>
      </c>
      <c r="F136" s="26">
        <v>1</v>
      </c>
      <c r="G136" s="27" t="e">
        <f t="shared" si="10"/>
        <v>#N/A</v>
      </c>
      <c r="H136" s="27" t="e">
        <f t="shared" si="11"/>
        <v>#N/A</v>
      </c>
      <c r="I136" s="22"/>
      <c r="J136" s="28" t="str">
        <f>IF(I136="","",VLOOKUP(I136,CONSTANTES!$E$2:$F$100,2,0))</f>
        <v/>
      </c>
      <c r="K136" s="27" t="str">
        <f t="shared" si="12"/>
        <v/>
      </c>
      <c r="L136" s="49">
        <f t="shared" si="13"/>
        <v>2015</v>
      </c>
      <c r="M136" s="49">
        <f t="shared" si="14"/>
        <v>10</v>
      </c>
    </row>
    <row r="137" spans="1:13">
      <c r="A137" s="25" t="str">
        <f>+VLOOKUP(Tableau2[[#This Row],[NO OF]],LISTE_OF!A:E,5,FALSE)</f>
        <v>CLIENT 1</v>
      </c>
      <c r="B137" s="49" t="s">
        <v>50</v>
      </c>
      <c r="C137" s="25" t="str">
        <f>+VLOOKUP(B137,LISTE_OF!A:B,2,FALSE)</f>
        <v>pièce 8</v>
      </c>
      <c r="D137" s="52">
        <v>42307</v>
      </c>
      <c r="E137" s="22" t="s">
        <v>0</v>
      </c>
      <c r="F137" s="26">
        <v>2</v>
      </c>
      <c r="G137" s="27">
        <f t="shared" si="10"/>
        <v>60</v>
      </c>
      <c r="H137" s="27">
        <f t="shared" si="11"/>
        <v>120</v>
      </c>
      <c r="I137" s="22" t="s">
        <v>10</v>
      </c>
      <c r="J137" s="28" t="e">
        <f>IF(I137="","",VLOOKUP(I137,CONSTANTES!$E$2:$F$100,2,0))</f>
        <v>#N/A</v>
      </c>
      <c r="K137" s="27" t="e">
        <f t="shared" si="12"/>
        <v>#N/A</v>
      </c>
      <c r="L137" s="49">
        <f t="shared" si="13"/>
        <v>2015</v>
      </c>
      <c r="M137" s="49">
        <f t="shared" si="14"/>
        <v>10</v>
      </c>
    </row>
    <row r="138" spans="1:13">
      <c r="A138" s="25" t="str">
        <f>+VLOOKUP(Tableau2[[#This Row],[NO OF]],LISTE_OF!A:E,5,FALSE)</f>
        <v>CLIENT 1</v>
      </c>
      <c r="B138" s="49" t="s">
        <v>50</v>
      </c>
      <c r="C138" s="25" t="str">
        <f>+VLOOKUP(B138,LISTE_OF!A:B,2,FALSE)</f>
        <v>pièce 8</v>
      </c>
      <c r="D138" s="52">
        <v>42310</v>
      </c>
      <c r="E138" s="22" t="s">
        <v>3</v>
      </c>
      <c r="F138" s="26">
        <v>1</v>
      </c>
      <c r="G138" s="27" t="e">
        <f t="shared" si="10"/>
        <v>#N/A</v>
      </c>
      <c r="H138" s="27" t="e">
        <f t="shared" si="11"/>
        <v>#N/A</v>
      </c>
      <c r="I138" s="22" t="s">
        <v>10</v>
      </c>
      <c r="J138" s="28" t="e">
        <f>IF(I138="","",VLOOKUP(I138,CONSTANTES!$E$2:$F$100,2,0))</f>
        <v>#N/A</v>
      </c>
      <c r="K138" s="27" t="e">
        <f t="shared" si="12"/>
        <v>#N/A</v>
      </c>
      <c r="L138" s="49">
        <f t="shared" si="13"/>
        <v>2015</v>
      </c>
      <c r="M138" s="49">
        <f t="shared" si="14"/>
        <v>11</v>
      </c>
    </row>
    <row r="139" spans="1:13">
      <c r="A139" s="25" t="str">
        <f>+VLOOKUP(Tableau2[[#This Row],[NO OF]],LISTE_OF!A:E,5,FALSE)</f>
        <v>CLIENT 1</v>
      </c>
      <c r="B139" s="49" t="s">
        <v>50</v>
      </c>
      <c r="C139" s="25" t="str">
        <f>+VLOOKUP(B139,LISTE_OF!A:B,2,FALSE)</f>
        <v>pièce 8</v>
      </c>
      <c r="D139" s="52">
        <v>42310</v>
      </c>
      <c r="E139" s="22" t="s">
        <v>0</v>
      </c>
      <c r="F139" s="26">
        <v>1</v>
      </c>
      <c r="G139" s="27">
        <f t="shared" si="10"/>
        <v>60</v>
      </c>
      <c r="H139" s="27">
        <f t="shared" si="11"/>
        <v>60</v>
      </c>
      <c r="I139" s="22"/>
      <c r="J139" s="28" t="str">
        <f>IF(I139="","",VLOOKUP(I139,CONSTANTES!$E$2:$F$100,2,0))</f>
        <v/>
      </c>
      <c r="K139" s="27" t="str">
        <f t="shared" si="12"/>
        <v/>
      </c>
      <c r="L139" s="49">
        <f t="shared" si="13"/>
        <v>2015</v>
      </c>
      <c r="M139" s="49">
        <f t="shared" si="14"/>
        <v>11</v>
      </c>
    </row>
    <row r="140" spans="1:13">
      <c r="A140" s="25" t="str">
        <f>+VLOOKUP(Tableau2[[#This Row],[NO OF]],LISTE_OF!A:E,5,FALSE)</f>
        <v>CLIENT 1</v>
      </c>
      <c r="B140" s="49" t="s">
        <v>50</v>
      </c>
      <c r="C140" s="25" t="str">
        <f>+VLOOKUP(B140,LISTE_OF!A:B,2,FALSE)</f>
        <v>pièce 8</v>
      </c>
      <c r="D140" s="52">
        <v>42310</v>
      </c>
      <c r="E140" s="22" t="s">
        <v>1</v>
      </c>
      <c r="F140" s="26">
        <v>2</v>
      </c>
      <c r="G140" s="27">
        <f t="shared" si="10"/>
        <v>70</v>
      </c>
      <c r="H140" s="27">
        <f t="shared" si="11"/>
        <v>140</v>
      </c>
      <c r="I140" s="22"/>
      <c r="J140" s="28" t="str">
        <f>IF(I140="","",VLOOKUP(I140,CONSTANTES!$E$2:$F$100,2,0))</f>
        <v/>
      </c>
      <c r="K140" s="27" t="str">
        <f t="shared" si="12"/>
        <v/>
      </c>
      <c r="L140" s="49">
        <f t="shared" si="13"/>
        <v>2015</v>
      </c>
      <c r="M140" s="49">
        <f t="shared" si="14"/>
        <v>11</v>
      </c>
    </row>
    <row r="141" spans="1:13">
      <c r="A141" s="25" t="str">
        <f>+VLOOKUP(Tableau2[[#This Row],[NO OF]],LISTE_OF!A:E,5,FALSE)</f>
        <v>CLIENT 1</v>
      </c>
      <c r="B141" s="49" t="s">
        <v>50</v>
      </c>
      <c r="C141" s="25" t="str">
        <f>+VLOOKUP(B141,LISTE_OF!A:B,2,FALSE)</f>
        <v>pièce 8</v>
      </c>
      <c r="D141" s="52">
        <v>42310</v>
      </c>
      <c r="E141" s="22" t="s">
        <v>6</v>
      </c>
      <c r="F141" s="26">
        <v>2</v>
      </c>
      <c r="G141" s="27">
        <f t="shared" si="10"/>
        <v>50</v>
      </c>
      <c r="H141" s="27">
        <f t="shared" si="11"/>
        <v>100</v>
      </c>
      <c r="I141" s="22" t="s">
        <v>10</v>
      </c>
      <c r="J141" s="28" t="e">
        <f>IF(I141="","",VLOOKUP(I141,CONSTANTES!$E$2:$F$100,2,0))</f>
        <v>#N/A</v>
      </c>
      <c r="K141" s="27" t="e">
        <f t="shared" si="12"/>
        <v>#N/A</v>
      </c>
      <c r="L141" s="49">
        <f t="shared" si="13"/>
        <v>2015</v>
      </c>
      <c r="M141" s="49">
        <f t="shared" si="14"/>
        <v>11</v>
      </c>
    </row>
    <row r="142" spans="1:13">
      <c r="A142" s="25" t="str">
        <f>+VLOOKUP(Tableau2[[#This Row],[NO OF]],LISTE_OF!A:E,5,FALSE)</f>
        <v>CLIENT 1</v>
      </c>
      <c r="B142" s="49" t="s">
        <v>50</v>
      </c>
      <c r="C142" s="25" t="str">
        <f>+VLOOKUP(B142,LISTE_OF!A:B,2,FALSE)</f>
        <v>pièce 8</v>
      </c>
      <c r="D142" s="52">
        <v>42311</v>
      </c>
      <c r="E142" s="22"/>
      <c r="F142" s="26"/>
      <c r="G142" s="27" t="str">
        <f t="shared" si="10"/>
        <v/>
      </c>
      <c r="H142" s="27" t="str">
        <f t="shared" si="11"/>
        <v/>
      </c>
      <c r="I142" s="22" t="s">
        <v>10</v>
      </c>
      <c r="J142" s="28" t="e">
        <f>IF(I142="","",VLOOKUP(I142,CONSTANTES!$E$2:$F$100,2,0))</f>
        <v>#N/A</v>
      </c>
      <c r="K142" s="27" t="e">
        <f t="shared" si="12"/>
        <v>#N/A</v>
      </c>
      <c r="L142" s="49">
        <f t="shared" si="13"/>
        <v>2015</v>
      </c>
      <c r="M142" s="49">
        <f t="shared" si="14"/>
        <v>11</v>
      </c>
    </row>
    <row r="143" spans="1:13">
      <c r="A143" s="25" t="str">
        <f>+VLOOKUP(Tableau2[[#This Row],[NO OF]],LISTE_OF!A:E,5,FALSE)</f>
        <v>CLIENT 1</v>
      </c>
      <c r="B143" s="49" t="s">
        <v>50</v>
      </c>
      <c r="C143" s="25" t="str">
        <f>+VLOOKUP(B143,LISTE_OF!A:B,2,FALSE)</f>
        <v>pièce 8</v>
      </c>
      <c r="D143" s="52">
        <v>42311</v>
      </c>
      <c r="E143" s="22"/>
      <c r="F143" s="26"/>
      <c r="G143" s="27" t="str">
        <f t="shared" si="10"/>
        <v/>
      </c>
      <c r="H143" s="27" t="str">
        <f t="shared" si="11"/>
        <v/>
      </c>
      <c r="I143" s="22" t="s">
        <v>10</v>
      </c>
      <c r="J143" s="28" t="e">
        <f>IF(I143="","",VLOOKUP(I143,CONSTANTES!$E$2:$F$100,2,0))</f>
        <v>#N/A</v>
      </c>
      <c r="K143" s="27" t="e">
        <f t="shared" si="12"/>
        <v>#N/A</v>
      </c>
      <c r="L143" s="49">
        <f t="shared" si="13"/>
        <v>2015</v>
      </c>
      <c r="M143" s="49">
        <f t="shared" si="14"/>
        <v>11</v>
      </c>
    </row>
    <row r="144" spans="1:13">
      <c r="A144" s="25" t="str">
        <f>+VLOOKUP(Tableau2[[#This Row],[NO OF]],LISTE_OF!A:E,5,FALSE)</f>
        <v>CLIENT 1</v>
      </c>
      <c r="B144" s="49" t="s">
        <v>50</v>
      </c>
      <c r="C144" s="25" t="str">
        <f>+VLOOKUP(B144,LISTE_OF!A:B,2,FALSE)</f>
        <v>pièce 8</v>
      </c>
      <c r="D144" s="52">
        <v>42311</v>
      </c>
      <c r="E144" s="22"/>
      <c r="F144" s="26"/>
      <c r="G144" s="27" t="str">
        <f t="shared" si="10"/>
        <v/>
      </c>
      <c r="H144" s="27" t="str">
        <f t="shared" si="11"/>
        <v/>
      </c>
      <c r="I144" s="22" t="s">
        <v>10</v>
      </c>
      <c r="J144" s="28" t="e">
        <f>IF(I144="","",VLOOKUP(I144,CONSTANTES!$E$2:$F$100,2,0))</f>
        <v>#N/A</v>
      </c>
      <c r="K144" s="27" t="e">
        <f t="shared" si="12"/>
        <v>#N/A</v>
      </c>
      <c r="L144" s="49">
        <f t="shared" si="13"/>
        <v>2015</v>
      </c>
      <c r="M144" s="49">
        <f t="shared" si="14"/>
        <v>11</v>
      </c>
    </row>
    <row r="145" spans="1:13">
      <c r="A145" s="25" t="str">
        <f>+VLOOKUP(Tableau2[[#This Row],[NO OF]],LISTE_OF!A:E,5,FALSE)</f>
        <v>CLIENT 1</v>
      </c>
      <c r="B145" s="49" t="s">
        <v>50</v>
      </c>
      <c r="C145" s="25" t="str">
        <f>+VLOOKUP(B145,LISTE_OF!A:B,2,FALSE)</f>
        <v>pièce 8</v>
      </c>
      <c r="D145" s="52">
        <v>42312</v>
      </c>
      <c r="E145" s="22" t="s">
        <v>1</v>
      </c>
      <c r="F145" s="26">
        <v>2</v>
      </c>
      <c r="G145" s="27">
        <f t="shared" si="10"/>
        <v>70</v>
      </c>
      <c r="H145" s="27">
        <f t="shared" si="11"/>
        <v>140</v>
      </c>
      <c r="I145" s="22"/>
      <c r="J145" s="28" t="str">
        <f>IF(I145="","",VLOOKUP(I145,CONSTANTES!$E$2:$F$100,2,0))</f>
        <v/>
      </c>
      <c r="K145" s="27" t="str">
        <f t="shared" si="12"/>
        <v/>
      </c>
      <c r="L145" s="49">
        <f t="shared" si="13"/>
        <v>2015</v>
      </c>
      <c r="M145" s="49">
        <f t="shared" si="14"/>
        <v>11</v>
      </c>
    </row>
    <row r="146" spans="1:13">
      <c r="A146" s="25" t="str">
        <f>+VLOOKUP(Tableau2[[#This Row],[NO OF]],LISTE_OF!A:E,5,FALSE)</f>
        <v>CLIENT 1</v>
      </c>
      <c r="B146" s="49" t="s">
        <v>50</v>
      </c>
      <c r="C146" s="25" t="str">
        <f>+VLOOKUP(B146,LISTE_OF!A:B,2,FALSE)</f>
        <v>pièce 8</v>
      </c>
      <c r="D146" s="52">
        <v>42312</v>
      </c>
      <c r="E146" s="22" t="s">
        <v>2</v>
      </c>
      <c r="F146" s="26">
        <v>2</v>
      </c>
      <c r="G146" s="27">
        <f t="shared" si="10"/>
        <v>60</v>
      </c>
      <c r="H146" s="27">
        <f t="shared" si="11"/>
        <v>120</v>
      </c>
      <c r="I146" s="22"/>
      <c r="J146" s="28" t="str">
        <f>IF(I146="","",VLOOKUP(I146,CONSTANTES!$E$2:$F$100,2,0))</f>
        <v/>
      </c>
      <c r="K146" s="27" t="str">
        <f t="shared" si="12"/>
        <v/>
      </c>
      <c r="L146" s="49">
        <f t="shared" si="13"/>
        <v>2015</v>
      </c>
      <c r="M146" s="49">
        <f t="shared" si="14"/>
        <v>11</v>
      </c>
    </row>
    <row r="147" spans="1:13">
      <c r="A147" s="25" t="str">
        <f>+VLOOKUP(Tableau2[[#This Row],[NO OF]],LISTE_OF!A:E,5,FALSE)</f>
        <v>CLIENT 1</v>
      </c>
      <c r="B147" s="49" t="s">
        <v>50</v>
      </c>
      <c r="C147" s="25" t="str">
        <f>+VLOOKUP(B147,LISTE_OF!A:B,2,FALSE)</f>
        <v>pièce 8</v>
      </c>
      <c r="D147" s="52">
        <v>42312</v>
      </c>
      <c r="E147" s="22" t="s">
        <v>6</v>
      </c>
      <c r="F147" s="26">
        <v>1</v>
      </c>
      <c r="G147" s="27">
        <f t="shared" si="10"/>
        <v>50</v>
      </c>
      <c r="H147" s="27">
        <f t="shared" si="11"/>
        <v>50</v>
      </c>
      <c r="I147" s="22"/>
      <c r="J147" s="28" t="str">
        <f>IF(I147="","",VLOOKUP(I147,CONSTANTES!$E$2:$F$100,2,0))</f>
        <v/>
      </c>
      <c r="K147" s="27" t="str">
        <f t="shared" si="12"/>
        <v/>
      </c>
      <c r="L147" s="49">
        <f t="shared" si="13"/>
        <v>2015</v>
      </c>
      <c r="M147" s="49">
        <f t="shared" si="14"/>
        <v>11</v>
      </c>
    </row>
    <row r="148" spans="1:13">
      <c r="A148" s="25" t="str">
        <f>+VLOOKUP(Tableau2[[#This Row],[NO OF]],LISTE_OF!A:E,5,FALSE)</f>
        <v>CLIENT 1</v>
      </c>
      <c r="B148" s="49" t="s">
        <v>50</v>
      </c>
      <c r="C148" s="25" t="str">
        <f>+VLOOKUP(B148,LISTE_OF!A:B,2,FALSE)</f>
        <v>pièce 8</v>
      </c>
      <c r="D148" s="52">
        <v>42313</v>
      </c>
      <c r="E148" s="22" t="s">
        <v>6</v>
      </c>
      <c r="F148" s="26">
        <v>6</v>
      </c>
      <c r="G148" s="27">
        <f t="shared" si="10"/>
        <v>50</v>
      </c>
      <c r="H148" s="27">
        <f t="shared" si="11"/>
        <v>300</v>
      </c>
      <c r="I148" s="22" t="s">
        <v>11</v>
      </c>
      <c r="J148" s="28" t="e">
        <f>IF(I148="","",VLOOKUP(I148,CONSTANTES!$E$2:$F$100,2,0))</f>
        <v>#N/A</v>
      </c>
      <c r="K148" s="27" t="e">
        <f t="shared" si="12"/>
        <v>#N/A</v>
      </c>
      <c r="L148" s="49">
        <f t="shared" si="13"/>
        <v>2015</v>
      </c>
      <c r="M148" s="49">
        <f t="shared" si="14"/>
        <v>11</v>
      </c>
    </row>
    <row r="149" spans="1:13">
      <c r="A149" s="25" t="str">
        <f>+VLOOKUP(Tableau2[[#This Row],[NO OF]],LISTE_OF!A:E,5,FALSE)</f>
        <v>CLIENT 1</v>
      </c>
      <c r="B149" s="49" t="s">
        <v>50</v>
      </c>
      <c r="C149" s="25" t="str">
        <f>+VLOOKUP(B149,LISTE_OF!A:B,2,FALSE)</f>
        <v>pièce 8</v>
      </c>
      <c r="D149" s="52">
        <v>42313</v>
      </c>
      <c r="E149" s="22" t="s">
        <v>1</v>
      </c>
      <c r="F149" s="26">
        <v>2</v>
      </c>
      <c r="G149" s="27">
        <f t="shared" si="10"/>
        <v>70</v>
      </c>
      <c r="H149" s="27">
        <f t="shared" si="11"/>
        <v>140</v>
      </c>
      <c r="I149" s="22"/>
      <c r="J149" s="28" t="str">
        <f>IF(I149="","",VLOOKUP(I149,CONSTANTES!$E$2:$F$100,2,0))</f>
        <v/>
      </c>
      <c r="K149" s="27" t="str">
        <f t="shared" si="12"/>
        <v/>
      </c>
      <c r="L149" s="49">
        <f t="shared" si="13"/>
        <v>2015</v>
      </c>
      <c r="M149" s="49">
        <f t="shared" si="14"/>
        <v>11</v>
      </c>
    </row>
    <row r="150" spans="1:13">
      <c r="A150" s="25" t="str">
        <f>+VLOOKUP(Tableau2[[#This Row],[NO OF]],LISTE_OF!A:E,5,FALSE)</f>
        <v>CLIENT 1</v>
      </c>
      <c r="B150" s="49" t="s">
        <v>50</v>
      </c>
      <c r="C150" s="25" t="str">
        <f>+VLOOKUP(B150,LISTE_OF!A:B,2,FALSE)</f>
        <v>pièce 8</v>
      </c>
      <c r="D150" s="52">
        <v>42313</v>
      </c>
      <c r="E150" s="22" t="s">
        <v>2</v>
      </c>
      <c r="F150" s="26">
        <v>2</v>
      </c>
      <c r="G150" s="27">
        <f t="shared" si="10"/>
        <v>60</v>
      </c>
      <c r="H150" s="27">
        <f t="shared" si="11"/>
        <v>120</v>
      </c>
      <c r="I150" s="22"/>
      <c r="J150" s="28" t="str">
        <f>IF(I150="","",VLOOKUP(I150,CONSTANTES!$E$2:$F$100,2,0))</f>
        <v/>
      </c>
      <c r="K150" s="27" t="str">
        <f t="shared" si="12"/>
        <v/>
      </c>
      <c r="L150" s="49">
        <f t="shared" si="13"/>
        <v>2015</v>
      </c>
      <c r="M150" s="49">
        <f t="shared" si="14"/>
        <v>11</v>
      </c>
    </row>
    <row r="151" spans="1:13">
      <c r="A151" s="25" t="str">
        <f>+VLOOKUP(Tableau2[[#This Row],[NO OF]],LISTE_OF!A:E,5,FALSE)</f>
        <v>CLIENT 1</v>
      </c>
      <c r="B151" s="49" t="s">
        <v>50</v>
      </c>
      <c r="C151" s="25" t="str">
        <f>+VLOOKUP(B151,LISTE_OF!A:B,2,FALSE)</f>
        <v>pièce 8</v>
      </c>
      <c r="D151" s="52">
        <v>42313</v>
      </c>
      <c r="E151" s="22" t="s">
        <v>3</v>
      </c>
      <c r="F151" s="26">
        <v>1</v>
      </c>
      <c r="G151" s="27" t="e">
        <f t="shared" si="10"/>
        <v>#N/A</v>
      </c>
      <c r="H151" s="27" t="e">
        <f t="shared" si="11"/>
        <v>#N/A</v>
      </c>
      <c r="I151" s="22"/>
      <c r="J151" s="28" t="str">
        <f>IF(I151="","",VLOOKUP(I151,CONSTANTES!$E$2:$F$100,2,0))</f>
        <v/>
      </c>
      <c r="K151" s="27" t="str">
        <f t="shared" si="12"/>
        <v/>
      </c>
      <c r="L151" s="49">
        <f t="shared" si="13"/>
        <v>2015</v>
      </c>
      <c r="M151" s="49">
        <f t="shared" si="14"/>
        <v>11</v>
      </c>
    </row>
    <row r="152" spans="1:13">
      <c r="A152" s="25" t="str">
        <f>+VLOOKUP(Tableau2[[#This Row],[NO OF]],LISTE_OF!A:E,5,FALSE)</f>
        <v>CLIENT 1</v>
      </c>
      <c r="B152" s="49" t="s">
        <v>50</v>
      </c>
      <c r="C152" s="25" t="str">
        <f>+VLOOKUP(B152,LISTE_OF!A:B,2,FALSE)</f>
        <v>pièce 8</v>
      </c>
      <c r="D152" s="52">
        <v>42313</v>
      </c>
      <c r="E152" s="22" t="s">
        <v>0</v>
      </c>
      <c r="F152" s="26">
        <v>1</v>
      </c>
      <c r="G152" s="27">
        <f t="shared" si="10"/>
        <v>60</v>
      </c>
      <c r="H152" s="27">
        <f t="shared" si="11"/>
        <v>60</v>
      </c>
      <c r="I152" s="22"/>
      <c r="J152" s="28" t="str">
        <f>IF(I152="","",VLOOKUP(I152,CONSTANTES!$E$2:$F$100,2,0))</f>
        <v/>
      </c>
      <c r="K152" s="27" t="str">
        <f t="shared" si="12"/>
        <v/>
      </c>
      <c r="L152" s="49">
        <f t="shared" si="13"/>
        <v>2015</v>
      </c>
      <c r="M152" s="49">
        <f t="shared" si="14"/>
        <v>11</v>
      </c>
    </row>
    <row r="153" spans="1:13">
      <c r="A153" s="25" t="str">
        <f>+VLOOKUP(Tableau2[[#This Row],[NO OF]],LISTE_OF!A:E,5,FALSE)</f>
        <v>CLIENT 1</v>
      </c>
      <c r="B153" s="49" t="s">
        <v>50</v>
      </c>
      <c r="C153" s="25" t="str">
        <f>+VLOOKUP(B153,LISTE_OF!A:B,2,FALSE)</f>
        <v>pièce 8</v>
      </c>
      <c r="D153" s="52">
        <v>42317</v>
      </c>
      <c r="E153" s="22" t="s">
        <v>6</v>
      </c>
      <c r="F153" s="26">
        <v>6</v>
      </c>
      <c r="G153" s="27">
        <f t="shared" si="10"/>
        <v>50</v>
      </c>
      <c r="H153" s="27">
        <f t="shared" si="11"/>
        <v>300</v>
      </c>
      <c r="I153" s="22" t="s">
        <v>11</v>
      </c>
      <c r="J153" s="28" t="e">
        <f>IF(I153="","",VLOOKUP(I153,CONSTANTES!$E$2:$F$100,2,0))</f>
        <v>#N/A</v>
      </c>
      <c r="K153" s="27" t="e">
        <f t="shared" si="12"/>
        <v>#N/A</v>
      </c>
      <c r="L153" s="49">
        <f t="shared" si="13"/>
        <v>2015</v>
      </c>
      <c r="M153" s="49">
        <f t="shared" si="14"/>
        <v>11</v>
      </c>
    </row>
    <row r="154" spans="1:13">
      <c r="A154" s="25" t="str">
        <f>+VLOOKUP(Tableau2[[#This Row],[NO OF]],LISTE_OF!A:E,5,FALSE)</f>
        <v>CLIENT 1</v>
      </c>
      <c r="B154" s="49" t="s">
        <v>50</v>
      </c>
      <c r="C154" s="25" t="str">
        <f>+VLOOKUP(B154,LISTE_OF!A:B,2,FALSE)</f>
        <v>pièce 8</v>
      </c>
      <c r="D154" s="52">
        <v>42317</v>
      </c>
      <c r="E154" s="22" t="s">
        <v>3</v>
      </c>
      <c r="F154" s="26">
        <v>5</v>
      </c>
      <c r="G154" s="27" t="e">
        <f t="shared" si="10"/>
        <v>#N/A</v>
      </c>
      <c r="H154" s="27" t="e">
        <f t="shared" si="11"/>
        <v>#N/A</v>
      </c>
      <c r="I154" s="22"/>
      <c r="J154" s="28" t="str">
        <f>IF(I154="","",VLOOKUP(I154,CONSTANTES!$E$2:$F$100,2,0))</f>
        <v/>
      </c>
      <c r="K154" s="27" t="str">
        <f t="shared" si="12"/>
        <v/>
      </c>
      <c r="L154" s="49">
        <f t="shared" si="13"/>
        <v>2015</v>
      </c>
      <c r="M154" s="49">
        <f t="shared" si="14"/>
        <v>11</v>
      </c>
    </row>
    <row r="155" spans="1:13">
      <c r="A155" s="25" t="str">
        <f>+VLOOKUP(Tableau2[[#This Row],[NO OF]],LISTE_OF!A:E,5,FALSE)</f>
        <v>CLIENT 1</v>
      </c>
      <c r="B155" s="49" t="s">
        <v>50</v>
      </c>
      <c r="C155" s="25" t="str">
        <f>+VLOOKUP(B155,LISTE_OF!A:B,2,FALSE)</f>
        <v>pièce 8</v>
      </c>
      <c r="D155" s="52">
        <v>42317</v>
      </c>
      <c r="E155" s="22" t="s">
        <v>0</v>
      </c>
      <c r="F155" s="26">
        <v>3</v>
      </c>
      <c r="G155" s="27">
        <f t="shared" si="10"/>
        <v>60</v>
      </c>
      <c r="H155" s="27">
        <f t="shared" si="11"/>
        <v>180</v>
      </c>
      <c r="I155" s="22"/>
      <c r="J155" s="28" t="str">
        <f>IF(I155="","",VLOOKUP(I155,CONSTANTES!$E$2:$F$100,2,0))</f>
        <v/>
      </c>
      <c r="K155" s="27" t="str">
        <f t="shared" si="12"/>
        <v/>
      </c>
      <c r="L155" s="49">
        <f t="shared" si="13"/>
        <v>2015</v>
      </c>
      <c r="M155" s="49">
        <f t="shared" si="14"/>
        <v>11</v>
      </c>
    </row>
    <row r="156" spans="1:13">
      <c r="A156" s="25" t="str">
        <f>+VLOOKUP(Tableau2[[#This Row],[NO OF]],LISTE_OF!A:E,5,FALSE)</f>
        <v>CLIENT 1</v>
      </c>
      <c r="B156" s="49" t="s">
        <v>50</v>
      </c>
      <c r="C156" s="25" t="str">
        <f>+VLOOKUP(B156,LISTE_OF!A:B,2,FALSE)</f>
        <v>pièce 8</v>
      </c>
      <c r="D156" s="52">
        <v>42318</v>
      </c>
      <c r="E156" s="22" t="s">
        <v>3</v>
      </c>
      <c r="F156" s="26">
        <v>2</v>
      </c>
      <c r="G156" s="27" t="e">
        <f t="shared" si="10"/>
        <v>#N/A</v>
      </c>
      <c r="H156" s="27" t="e">
        <f t="shared" si="11"/>
        <v>#N/A</v>
      </c>
      <c r="I156" s="22" t="s">
        <v>10</v>
      </c>
      <c r="J156" s="28" t="e">
        <f>IF(I156="","",VLOOKUP(I156,CONSTANTES!$E$2:$F$100,2,0))</f>
        <v>#N/A</v>
      </c>
      <c r="K156" s="27" t="e">
        <f t="shared" si="12"/>
        <v>#N/A</v>
      </c>
      <c r="L156" s="49">
        <f t="shared" si="13"/>
        <v>2015</v>
      </c>
      <c r="M156" s="49">
        <f t="shared" si="14"/>
        <v>11</v>
      </c>
    </row>
    <row r="157" spans="1:13">
      <c r="A157" s="25" t="str">
        <f>+VLOOKUP(Tableau2[[#This Row],[NO OF]],LISTE_OF!A:E,5,FALSE)</f>
        <v>CLIENT 1</v>
      </c>
      <c r="B157" s="49" t="s">
        <v>50</v>
      </c>
      <c r="C157" s="25" t="str">
        <f>+VLOOKUP(B157,LISTE_OF!A:B,2,FALSE)</f>
        <v>pièce 8</v>
      </c>
      <c r="D157" s="52">
        <v>42318</v>
      </c>
      <c r="E157" s="22" t="s">
        <v>0</v>
      </c>
      <c r="F157" s="26">
        <v>1</v>
      </c>
      <c r="G157" s="27">
        <f t="shared" si="10"/>
        <v>60</v>
      </c>
      <c r="H157" s="27">
        <f t="shared" si="11"/>
        <v>60</v>
      </c>
      <c r="I157" s="22" t="s">
        <v>10</v>
      </c>
      <c r="J157" s="28" t="e">
        <f>IF(I157="","",VLOOKUP(I157,CONSTANTES!$E$2:$F$100,2,0))</f>
        <v>#N/A</v>
      </c>
      <c r="K157" s="27" t="e">
        <f t="shared" si="12"/>
        <v>#N/A</v>
      </c>
      <c r="L157" s="49">
        <f t="shared" si="13"/>
        <v>2015</v>
      </c>
      <c r="M157" s="49">
        <f t="shared" si="14"/>
        <v>11</v>
      </c>
    </row>
    <row r="158" spans="1:13">
      <c r="A158" s="25" t="str">
        <f>+VLOOKUP(Tableau2[[#This Row],[NO OF]],LISTE_OF!A:E,5,FALSE)</f>
        <v>CLIENT 1</v>
      </c>
      <c r="B158" s="49" t="s">
        <v>50</v>
      </c>
      <c r="C158" s="25" t="str">
        <f>+VLOOKUP(B158,LISTE_OF!A:B,2,FALSE)</f>
        <v>pièce 8</v>
      </c>
      <c r="D158" s="52">
        <v>42318</v>
      </c>
      <c r="E158" s="22" t="s">
        <v>6</v>
      </c>
      <c r="F158" s="26">
        <v>2</v>
      </c>
      <c r="G158" s="27">
        <f t="shared" si="10"/>
        <v>50</v>
      </c>
      <c r="H158" s="27">
        <f t="shared" si="11"/>
        <v>100</v>
      </c>
      <c r="I158" s="22" t="s">
        <v>10</v>
      </c>
      <c r="J158" s="28" t="e">
        <f>IF(I158="","",VLOOKUP(I158,CONSTANTES!$E$2:$F$100,2,0))</f>
        <v>#N/A</v>
      </c>
      <c r="K158" s="27" t="e">
        <f t="shared" si="12"/>
        <v>#N/A</v>
      </c>
      <c r="L158" s="49">
        <f t="shared" si="13"/>
        <v>2015</v>
      </c>
      <c r="M158" s="49">
        <f t="shared" si="14"/>
        <v>11</v>
      </c>
    </row>
    <row r="159" spans="1:13">
      <c r="A159" s="25" t="str">
        <f>+VLOOKUP(Tableau2[[#This Row],[NO OF]],LISTE_OF!A:E,5,FALSE)</f>
        <v>CLIENT 1</v>
      </c>
      <c r="B159" s="49" t="s">
        <v>50</v>
      </c>
      <c r="C159" s="25" t="str">
        <f>+VLOOKUP(B159,LISTE_OF!A:B,2,FALSE)</f>
        <v>pièce 8</v>
      </c>
      <c r="D159" s="52">
        <v>42318</v>
      </c>
      <c r="E159" s="22"/>
      <c r="F159" s="26"/>
      <c r="G159" s="27" t="str">
        <f t="shared" si="10"/>
        <v/>
      </c>
      <c r="H159" s="27" t="str">
        <f t="shared" si="11"/>
        <v/>
      </c>
      <c r="I159" s="22" t="s">
        <v>10</v>
      </c>
      <c r="J159" s="28" t="e">
        <f>IF(I159="","",VLOOKUP(I159,CONSTANTES!$E$2:$F$100,2,0))</f>
        <v>#N/A</v>
      </c>
      <c r="K159" s="27" t="e">
        <f t="shared" si="12"/>
        <v>#N/A</v>
      </c>
      <c r="L159" s="49">
        <f t="shared" si="13"/>
        <v>2015</v>
      </c>
      <c r="M159" s="49">
        <f t="shared" si="14"/>
        <v>11</v>
      </c>
    </row>
    <row r="160" spans="1:13">
      <c r="A160" s="25" t="str">
        <f>+VLOOKUP(Tableau2[[#This Row],[NO OF]],LISTE_OF!A:E,5,FALSE)</f>
        <v>CLIENT 1</v>
      </c>
      <c r="B160" s="49" t="s">
        <v>50</v>
      </c>
      <c r="C160" s="25" t="str">
        <f>+VLOOKUP(B160,LISTE_OF!A:B,2,FALSE)</f>
        <v>pièce 8</v>
      </c>
      <c r="D160" s="52">
        <v>42324</v>
      </c>
      <c r="E160" s="22" t="s">
        <v>3</v>
      </c>
      <c r="F160" s="26">
        <v>1</v>
      </c>
      <c r="G160" s="27" t="e">
        <f t="shared" si="10"/>
        <v>#N/A</v>
      </c>
      <c r="H160" s="27" t="e">
        <f t="shared" si="11"/>
        <v>#N/A</v>
      </c>
      <c r="I160" s="22"/>
      <c r="J160" s="28" t="str">
        <f>IF(I160="","",VLOOKUP(I160,CONSTANTES!$E$2:$F$100,2,0))</f>
        <v/>
      </c>
      <c r="K160" s="27" t="str">
        <f t="shared" si="12"/>
        <v/>
      </c>
      <c r="L160" s="49">
        <f t="shared" si="13"/>
        <v>2015</v>
      </c>
      <c r="M160" s="49">
        <f t="shared" si="14"/>
        <v>11</v>
      </c>
    </row>
    <row r="161" spans="1:13">
      <c r="A161" s="25" t="str">
        <f>+VLOOKUP(Tableau2[[#This Row],[NO OF]],LISTE_OF!A:E,5,FALSE)</f>
        <v>CLIENT 1</v>
      </c>
      <c r="B161" s="49" t="s">
        <v>50</v>
      </c>
      <c r="C161" s="25" t="str">
        <f>+VLOOKUP(B161,LISTE_OF!A:B,2,FALSE)</f>
        <v>pièce 8</v>
      </c>
      <c r="D161" s="52">
        <v>42324</v>
      </c>
      <c r="E161" s="22" t="s">
        <v>0</v>
      </c>
      <c r="F161" s="26">
        <v>1</v>
      </c>
      <c r="G161" s="27">
        <f t="shared" si="10"/>
        <v>60</v>
      </c>
      <c r="H161" s="27">
        <f t="shared" si="11"/>
        <v>60</v>
      </c>
      <c r="I161" s="22"/>
      <c r="J161" s="28" t="str">
        <f>IF(I161="","",VLOOKUP(I161,CONSTANTES!$E$2:$F$100,2,0))</f>
        <v/>
      </c>
      <c r="K161" s="27" t="str">
        <f t="shared" si="12"/>
        <v/>
      </c>
      <c r="L161" s="49">
        <f t="shared" si="13"/>
        <v>2015</v>
      </c>
      <c r="M161" s="49">
        <f t="shared" si="14"/>
        <v>11</v>
      </c>
    </row>
    <row r="162" spans="1:13">
      <c r="A162" s="25" t="str">
        <f>+VLOOKUP(Tableau2[[#This Row],[NO OF]],LISTE_OF!A:E,5,FALSE)</f>
        <v>CLIENT 1</v>
      </c>
      <c r="B162" s="49" t="s">
        <v>50</v>
      </c>
      <c r="C162" s="25" t="str">
        <f>+VLOOKUP(B162,LISTE_OF!A:B,2,FALSE)</f>
        <v>pièce 8</v>
      </c>
      <c r="D162" s="52">
        <v>42324</v>
      </c>
      <c r="E162" s="22" t="s">
        <v>6</v>
      </c>
      <c r="F162" s="26">
        <v>1</v>
      </c>
      <c r="G162" s="27">
        <f t="shared" si="10"/>
        <v>50</v>
      </c>
      <c r="H162" s="27">
        <f t="shared" si="11"/>
        <v>50</v>
      </c>
      <c r="I162" s="22"/>
      <c r="J162" s="28" t="str">
        <f>IF(I162="","",VLOOKUP(I162,CONSTANTES!$E$2:$F$100,2,0))</f>
        <v/>
      </c>
      <c r="K162" s="27" t="str">
        <f t="shared" si="12"/>
        <v/>
      </c>
      <c r="L162" s="49">
        <f t="shared" si="13"/>
        <v>2015</v>
      </c>
      <c r="M162" s="49">
        <f t="shared" si="14"/>
        <v>11</v>
      </c>
    </row>
    <row r="163" spans="1:13">
      <c r="A163" s="25" t="str">
        <f>+VLOOKUP(Tableau2[[#This Row],[NO OF]],LISTE_OF!A:E,5,FALSE)</f>
        <v>CLIENT 1</v>
      </c>
      <c r="B163" s="49" t="s">
        <v>50</v>
      </c>
      <c r="C163" s="25" t="str">
        <f>+VLOOKUP(B163,LISTE_OF!A:B,2,FALSE)</f>
        <v>pièce 8</v>
      </c>
      <c r="D163" s="52">
        <v>42329</v>
      </c>
      <c r="E163" s="22" t="s">
        <v>6</v>
      </c>
      <c r="F163" s="26">
        <v>1</v>
      </c>
      <c r="G163" s="27">
        <f t="shared" si="10"/>
        <v>50</v>
      </c>
      <c r="H163" s="27">
        <f t="shared" si="11"/>
        <v>50</v>
      </c>
      <c r="I163" s="22"/>
      <c r="J163" s="28" t="str">
        <f>IF(I163="","",VLOOKUP(I163,CONSTANTES!$E$2:$F$100,2,0))</f>
        <v/>
      </c>
      <c r="K163" s="27" t="str">
        <f t="shared" si="12"/>
        <v/>
      </c>
      <c r="L163" s="49">
        <f t="shared" si="13"/>
        <v>2015</v>
      </c>
      <c r="M163" s="49">
        <f t="shared" si="14"/>
        <v>11</v>
      </c>
    </row>
    <row r="164" spans="1:13">
      <c r="A164" s="25" t="str">
        <f>+VLOOKUP(Tableau2[[#This Row],[NO OF]],LISTE_OF!A:E,5,FALSE)</f>
        <v>CLIENT 1</v>
      </c>
      <c r="B164" s="49" t="s">
        <v>50</v>
      </c>
      <c r="C164" s="25" t="str">
        <f>+VLOOKUP(B164,LISTE_OF!A:B,2,FALSE)</f>
        <v>pièce 8</v>
      </c>
      <c r="D164" s="52">
        <v>42331</v>
      </c>
      <c r="E164" s="22" t="s">
        <v>6</v>
      </c>
      <c r="F164" s="26">
        <v>1</v>
      </c>
      <c r="G164" s="27">
        <f t="shared" si="10"/>
        <v>50</v>
      </c>
      <c r="H164" s="27">
        <f t="shared" si="11"/>
        <v>50</v>
      </c>
      <c r="I164" s="22" t="s">
        <v>11</v>
      </c>
      <c r="J164" s="28" t="e">
        <f>IF(I164="","",VLOOKUP(I164,CONSTANTES!$E$2:$F$100,2,0))</f>
        <v>#N/A</v>
      </c>
      <c r="K164" s="27" t="e">
        <f t="shared" si="12"/>
        <v>#N/A</v>
      </c>
      <c r="L164" s="49">
        <f t="shared" si="13"/>
        <v>2015</v>
      </c>
      <c r="M164" s="49">
        <f t="shared" si="14"/>
        <v>11</v>
      </c>
    </row>
    <row r="165" spans="1:13">
      <c r="A165" s="25" t="str">
        <f>+VLOOKUP(Tableau2[[#This Row],[NO OF]],LISTE_OF!A:E,5,FALSE)</f>
        <v>CLIENT 1</v>
      </c>
      <c r="B165" s="49" t="s">
        <v>50</v>
      </c>
      <c r="C165" s="25" t="str">
        <f>+VLOOKUP(B165,LISTE_OF!A:B,2,FALSE)</f>
        <v>pièce 8</v>
      </c>
      <c r="D165" s="52">
        <v>42331</v>
      </c>
      <c r="E165" s="22" t="s">
        <v>2</v>
      </c>
      <c r="F165" s="26">
        <v>3</v>
      </c>
      <c r="G165" s="27">
        <f t="shared" si="10"/>
        <v>60</v>
      </c>
      <c r="H165" s="27">
        <f t="shared" si="11"/>
        <v>180</v>
      </c>
      <c r="I165" s="22"/>
      <c r="J165" s="28" t="str">
        <f>IF(I165="","",VLOOKUP(I165,CONSTANTES!$E$2:$F$100,2,0))</f>
        <v/>
      </c>
      <c r="K165" s="27" t="str">
        <f t="shared" si="12"/>
        <v/>
      </c>
      <c r="L165" s="49">
        <f t="shared" si="13"/>
        <v>2015</v>
      </c>
      <c r="M165" s="49">
        <f t="shared" si="14"/>
        <v>11</v>
      </c>
    </row>
    <row r="166" spans="1:13">
      <c r="A166" s="25" t="str">
        <f>+VLOOKUP(Tableau2[[#This Row],[NO OF]],LISTE_OF!A:E,5,FALSE)</f>
        <v>CLIENT 1</v>
      </c>
      <c r="B166" s="49" t="s">
        <v>50</v>
      </c>
      <c r="C166" s="25" t="str">
        <f>+VLOOKUP(B166,LISTE_OF!A:B,2,FALSE)</f>
        <v>pièce 8</v>
      </c>
      <c r="D166" s="52">
        <v>42332</v>
      </c>
      <c r="E166" s="22" t="s">
        <v>2</v>
      </c>
      <c r="F166" s="26">
        <v>1</v>
      </c>
      <c r="G166" s="27">
        <f t="shared" si="10"/>
        <v>60</v>
      </c>
      <c r="H166" s="27">
        <f t="shared" si="11"/>
        <v>60</v>
      </c>
      <c r="I166" s="22" t="s">
        <v>11</v>
      </c>
      <c r="J166" s="28" t="e">
        <f>IF(I166="","",VLOOKUP(I166,CONSTANTES!$E$2:$F$100,2,0))</f>
        <v>#N/A</v>
      </c>
      <c r="K166" s="27" t="e">
        <f t="shared" si="12"/>
        <v>#N/A</v>
      </c>
      <c r="L166" s="49">
        <f t="shared" si="13"/>
        <v>2015</v>
      </c>
      <c r="M166" s="49">
        <f t="shared" si="14"/>
        <v>11</v>
      </c>
    </row>
    <row r="167" spans="1:13">
      <c r="A167" s="25" t="str">
        <f>+VLOOKUP(Tableau2[[#This Row],[NO OF]],LISTE_OF!A:E,5,FALSE)</f>
        <v>CLIENT 1</v>
      </c>
      <c r="B167" s="49" t="s">
        <v>50</v>
      </c>
      <c r="C167" s="25" t="str">
        <f>+VLOOKUP(B167,LISTE_OF!A:B,2,FALSE)</f>
        <v>pièce 8</v>
      </c>
      <c r="D167" s="52">
        <v>42333</v>
      </c>
      <c r="E167" s="22" t="s">
        <v>6</v>
      </c>
      <c r="F167" s="26">
        <v>3</v>
      </c>
      <c r="G167" s="27">
        <f t="shared" si="10"/>
        <v>50</v>
      </c>
      <c r="H167" s="27">
        <f t="shared" si="11"/>
        <v>150</v>
      </c>
      <c r="I167" s="22"/>
      <c r="J167" s="28" t="str">
        <f>IF(I167="","",VLOOKUP(I167,CONSTANTES!$E$2:$F$100,2,0))</f>
        <v/>
      </c>
      <c r="K167" s="27" t="str">
        <f t="shared" si="12"/>
        <v/>
      </c>
      <c r="L167" s="49">
        <f t="shared" si="13"/>
        <v>2015</v>
      </c>
      <c r="M167" s="49">
        <f t="shared" si="14"/>
        <v>11</v>
      </c>
    </row>
    <row r="168" spans="1:13">
      <c r="A168" s="25" t="str">
        <f>+VLOOKUP(Tableau2[[#This Row],[NO OF]],LISTE_OF!A:E,5,FALSE)</f>
        <v>CLIENT 1</v>
      </c>
      <c r="B168" s="49" t="s">
        <v>50</v>
      </c>
      <c r="C168" s="25" t="str">
        <f>+VLOOKUP(B168,LISTE_OF!A:B,2,FALSE)</f>
        <v>pièce 8</v>
      </c>
      <c r="D168" s="52">
        <v>42335</v>
      </c>
      <c r="E168" s="22" t="s">
        <v>1</v>
      </c>
      <c r="F168" s="26">
        <v>1</v>
      </c>
      <c r="G168" s="27">
        <f t="shared" si="10"/>
        <v>70</v>
      </c>
      <c r="H168" s="27">
        <f t="shared" si="11"/>
        <v>70</v>
      </c>
      <c r="I168" s="22" t="s">
        <v>23</v>
      </c>
      <c r="J168" s="28" t="e">
        <f>IF(I168="","",VLOOKUP(I168,CONSTANTES!$E$2:$F$100,2,0))</f>
        <v>#N/A</v>
      </c>
      <c r="K168" s="27" t="e">
        <f t="shared" si="12"/>
        <v>#N/A</v>
      </c>
      <c r="L168" s="49">
        <f t="shared" si="13"/>
        <v>2015</v>
      </c>
      <c r="M168" s="49">
        <f t="shared" si="14"/>
        <v>11</v>
      </c>
    </row>
    <row r="169" spans="1:13">
      <c r="A169" s="25" t="str">
        <f>+VLOOKUP(Tableau2[[#This Row],[NO OF]],LISTE_OF!A:E,5,FALSE)</f>
        <v>CLIENT 1</v>
      </c>
      <c r="B169" s="49" t="s">
        <v>50</v>
      </c>
      <c r="C169" s="25" t="str">
        <f>+VLOOKUP(B169,LISTE_OF!A:B,2,FALSE)</f>
        <v>pièce 8</v>
      </c>
      <c r="D169" s="52">
        <v>42338</v>
      </c>
      <c r="E169" s="22" t="s">
        <v>2</v>
      </c>
      <c r="F169" s="26">
        <v>2</v>
      </c>
      <c r="G169" s="27">
        <f t="shared" si="10"/>
        <v>60</v>
      </c>
      <c r="H169" s="27">
        <f t="shared" si="11"/>
        <v>120</v>
      </c>
      <c r="I169" s="22"/>
      <c r="J169" s="28" t="str">
        <f>IF(I169="","",VLOOKUP(I169,CONSTANTES!$E$2:$F$100,2,0))</f>
        <v/>
      </c>
      <c r="K169" s="27" t="str">
        <f t="shared" si="12"/>
        <v/>
      </c>
      <c r="L169" s="49">
        <f t="shared" si="13"/>
        <v>2015</v>
      </c>
      <c r="M169" s="49">
        <f t="shared" si="14"/>
        <v>11</v>
      </c>
    </row>
    <row r="170" spans="1:13">
      <c r="A170" s="25" t="str">
        <f>+VLOOKUP(Tableau2[[#This Row],[NO OF]],LISTE_OF!A:E,5,FALSE)</f>
        <v>CLIENT 1</v>
      </c>
      <c r="B170" s="49" t="s">
        <v>50</v>
      </c>
      <c r="C170" s="25" t="str">
        <f>+VLOOKUP(B170,LISTE_OF!A:B,2,FALSE)</f>
        <v>pièce 8</v>
      </c>
      <c r="D170" s="52">
        <v>42339</v>
      </c>
      <c r="E170" s="22" t="s">
        <v>2</v>
      </c>
      <c r="F170" s="26">
        <v>2</v>
      </c>
      <c r="G170" s="27">
        <f t="shared" si="10"/>
        <v>60</v>
      </c>
      <c r="H170" s="27">
        <f t="shared" si="11"/>
        <v>120</v>
      </c>
      <c r="I170" s="22"/>
      <c r="J170" s="28" t="str">
        <f>IF(I170="","",VLOOKUP(I170,CONSTANTES!$E$2:$F$100,2,0))</f>
        <v/>
      </c>
      <c r="K170" s="27" t="str">
        <f t="shared" si="12"/>
        <v/>
      </c>
      <c r="L170" s="49">
        <f t="shared" si="13"/>
        <v>2015</v>
      </c>
      <c r="M170" s="49">
        <f t="shared" si="14"/>
        <v>12</v>
      </c>
    </row>
    <row r="171" spans="1:13">
      <c r="A171" s="25" t="str">
        <f>+VLOOKUP(Tableau2[[#This Row],[NO OF]],LISTE_OF!A:E,5,FALSE)</f>
        <v>CLIENT 1</v>
      </c>
      <c r="B171" s="49" t="s">
        <v>50</v>
      </c>
      <c r="C171" s="25" t="str">
        <f>+VLOOKUP(B171,LISTE_OF!A:B,2,FALSE)</f>
        <v>pièce 8</v>
      </c>
      <c r="D171" s="52">
        <v>42341</v>
      </c>
      <c r="E171" s="22" t="s">
        <v>3</v>
      </c>
      <c r="F171" s="26">
        <v>2</v>
      </c>
      <c r="G171" s="27" t="e">
        <f t="shared" si="10"/>
        <v>#N/A</v>
      </c>
      <c r="H171" s="27" t="e">
        <f t="shared" si="11"/>
        <v>#N/A</v>
      </c>
      <c r="I171" s="22"/>
      <c r="J171" s="28" t="str">
        <f>IF(I171="","",VLOOKUP(I171,CONSTANTES!$E$2:$F$100,2,0))</f>
        <v/>
      </c>
      <c r="K171" s="27" t="str">
        <f t="shared" si="12"/>
        <v/>
      </c>
      <c r="L171" s="49">
        <f t="shared" si="13"/>
        <v>2015</v>
      </c>
      <c r="M171" s="49">
        <f t="shared" si="14"/>
        <v>12</v>
      </c>
    </row>
    <row r="172" spans="1:13">
      <c r="A172" s="25" t="str">
        <f>+VLOOKUP(Tableau2[[#This Row],[NO OF]],LISTE_OF!A:E,5,FALSE)</f>
        <v>CLIENT 1</v>
      </c>
      <c r="B172" s="49" t="s">
        <v>50</v>
      </c>
      <c r="C172" s="25" t="str">
        <f>+VLOOKUP(B172,LISTE_OF!A:B,2,FALSE)</f>
        <v>pièce 8</v>
      </c>
      <c r="D172" s="52">
        <v>42341</v>
      </c>
      <c r="E172" s="22" t="s">
        <v>0</v>
      </c>
      <c r="F172" s="26">
        <v>1</v>
      </c>
      <c r="G172" s="27">
        <f t="shared" si="10"/>
        <v>60</v>
      </c>
      <c r="H172" s="27">
        <f t="shared" si="11"/>
        <v>60</v>
      </c>
      <c r="I172" s="22"/>
      <c r="J172" s="28" t="str">
        <f>IF(I172="","",VLOOKUP(I172,CONSTANTES!$E$2:$F$100,2,0))</f>
        <v/>
      </c>
      <c r="K172" s="27" t="str">
        <f t="shared" si="12"/>
        <v/>
      </c>
      <c r="L172" s="49">
        <f t="shared" si="13"/>
        <v>2015</v>
      </c>
      <c r="M172" s="49">
        <f t="shared" si="14"/>
        <v>12</v>
      </c>
    </row>
    <row r="173" spans="1:13">
      <c r="A173" s="25" t="str">
        <f>+VLOOKUP(Tableau2[[#This Row],[NO OF]],LISTE_OF!A:E,5,FALSE)</f>
        <v>CLIENT 1</v>
      </c>
      <c r="B173" s="49" t="s">
        <v>50</v>
      </c>
      <c r="C173" s="25" t="str">
        <f>+VLOOKUP(B173,LISTE_OF!A:B,2,FALSE)</f>
        <v>pièce 8</v>
      </c>
      <c r="D173" s="52">
        <v>42342</v>
      </c>
      <c r="E173" s="22" t="s">
        <v>3</v>
      </c>
      <c r="F173" s="26">
        <v>3</v>
      </c>
      <c r="G173" s="27" t="e">
        <f t="shared" si="10"/>
        <v>#N/A</v>
      </c>
      <c r="H173" s="27" t="e">
        <f t="shared" si="11"/>
        <v>#N/A</v>
      </c>
      <c r="I173" s="22"/>
      <c r="J173" s="28" t="str">
        <f>IF(I173="","",VLOOKUP(I173,CONSTANTES!$E$2:$F$100,2,0))</f>
        <v/>
      </c>
      <c r="K173" s="27" t="str">
        <f t="shared" si="12"/>
        <v/>
      </c>
      <c r="L173" s="49">
        <f t="shared" si="13"/>
        <v>2015</v>
      </c>
      <c r="M173" s="49">
        <f t="shared" si="14"/>
        <v>12</v>
      </c>
    </row>
    <row r="174" spans="1:13">
      <c r="A174" s="25" t="str">
        <f>+VLOOKUP(Tableau2[[#This Row],[NO OF]],LISTE_OF!A:E,5,FALSE)</f>
        <v>CLIENT 1</v>
      </c>
      <c r="B174" s="49" t="s">
        <v>50</v>
      </c>
      <c r="C174" s="25" t="str">
        <f>+VLOOKUP(B174,LISTE_OF!A:B,2,FALSE)</f>
        <v>pièce 8</v>
      </c>
      <c r="D174" s="52">
        <v>42342</v>
      </c>
      <c r="E174" s="22" t="s">
        <v>0</v>
      </c>
      <c r="F174" s="26">
        <v>2</v>
      </c>
      <c r="G174" s="27">
        <f t="shared" si="10"/>
        <v>60</v>
      </c>
      <c r="H174" s="27">
        <f t="shared" si="11"/>
        <v>120</v>
      </c>
      <c r="I174" s="22"/>
      <c r="J174" s="28" t="str">
        <f>IF(I174="","",VLOOKUP(I174,CONSTANTES!$E$2:$F$100,2,0))</f>
        <v/>
      </c>
      <c r="K174" s="27" t="str">
        <f t="shared" si="12"/>
        <v/>
      </c>
      <c r="L174" s="49">
        <f t="shared" si="13"/>
        <v>2015</v>
      </c>
      <c r="M174" s="49">
        <f t="shared" si="14"/>
        <v>12</v>
      </c>
    </row>
    <row r="175" spans="1:13">
      <c r="A175" s="25" t="str">
        <f>+VLOOKUP(Tableau2[[#This Row],[NO OF]],LISTE_OF!A:E,5,FALSE)</f>
        <v>CLIENT 1</v>
      </c>
      <c r="B175" s="49" t="s">
        <v>50</v>
      </c>
      <c r="C175" s="25" t="str">
        <f>+VLOOKUP(B175,LISTE_OF!A:B,2,FALSE)</f>
        <v>pièce 8</v>
      </c>
      <c r="D175" s="52">
        <v>42342</v>
      </c>
      <c r="E175" s="22" t="s">
        <v>6</v>
      </c>
      <c r="F175" s="26">
        <v>3</v>
      </c>
      <c r="G175" s="27">
        <f t="shared" si="10"/>
        <v>50</v>
      </c>
      <c r="H175" s="27">
        <f t="shared" si="11"/>
        <v>150</v>
      </c>
      <c r="I175" s="22"/>
      <c r="J175" s="28" t="str">
        <f>IF(I175="","",VLOOKUP(I175,CONSTANTES!$E$2:$F$100,2,0))</f>
        <v/>
      </c>
      <c r="K175" s="27" t="str">
        <f t="shared" si="12"/>
        <v/>
      </c>
      <c r="L175" s="49">
        <f t="shared" si="13"/>
        <v>2015</v>
      </c>
      <c r="M175" s="49">
        <f t="shared" si="14"/>
        <v>12</v>
      </c>
    </row>
    <row r="176" spans="1:13">
      <c r="A176" s="25" t="str">
        <f>+VLOOKUP(Tableau2[[#This Row],[NO OF]],LISTE_OF!A:E,5,FALSE)</f>
        <v>CLIENT 1</v>
      </c>
      <c r="B176" s="49" t="s">
        <v>50</v>
      </c>
      <c r="C176" s="25" t="str">
        <f>+VLOOKUP(B176,LISTE_OF!A:B,2,FALSE)</f>
        <v>pièce 8</v>
      </c>
      <c r="D176" s="52">
        <v>42342</v>
      </c>
      <c r="E176" s="22" t="s">
        <v>1</v>
      </c>
      <c r="F176" s="26">
        <v>1</v>
      </c>
      <c r="G176" s="27">
        <f t="shared" si="10"/>
        <v>70</v>
      </c>
      <c r="H176" s="27">
        <f t="shared" si="11"/>
        <v>70</v>
      </c>
      <c r="I176" s="22" t="s">
        <v>11</v>
      </c>
      <c r="J176" s="28" t="e">
        <f>IF(I176="","",VLOOKUP(I176,CONSTANTES!$E$2:$F$100,2,0))</f>
        <v>#N/A</v>
      </c>
      <c r="K176" s="27" t="e">
        <f t="shared" si="12"/>
        <v>#N/A</v>
      </c>
      <c r="L176" s="49">
        <f t="shared" si="13"/>
        <v>2015</v>
      </c>
      <c r="M176" s="49">
        <f t="shared" si="14"/>
        <v>12</v>
      </c>
    </row>
    <row r="177" spans="1:13">
      <c r="A177" s="25" t="str">
        <f>+VLOOKUP(Tableau2[[#This Row],[NO OF]],LISTE_OF!A:E,5,FALSE)</f>
        <v>CLIENT 1</v>
      </c>
      <c r="B177" s="49" t="s">
        <v>50</v>
      </c>
      <c r="C177" s="25" t="str">
        <f>+VLOOKUP(B177,LISTE_OF!A:B,2,FALSE)</f>
        <v>pièce 8</v>
      </c>
      <c r="D177" s="52">
        <v>42343</v>
      </c>
      <c r="E177" s="22" t="s">
        <v>6</v>
      </c>
      <c r="F177" s="26">
        <v>2</v>
      </c>
      <c r="G177" s="27">
        <f t="shared" si="10"/>
        <v>50</v>
      </c>
      <c r="H177" s="27">
        <f t="shared" si="11"/>
        <v>100</v>
      </c>
      <c r="I177" s="22"/>
      <c r="J177" s="28" t="str">
        <f>IF(I177="","",VLOOKUP(I177,CONSTANTES!$E$2:$F$100,2,0))</f>
        <v/>
      </c>
      <c r="K177" s="27" t="str">
        <f t="shared" si="12"/>
        <v/>
      </c>
      <c r="L177" s="49">
        <f t="shared" si="13"/>
        <v>2015</v>
      </c>
      <c r="M177" s="49">
        <f t="shared" si="14"/>
        <v>12</v>
      </c>
    </row>
    <row r="178" spans="1:13">
      <c r="A178" s="25" t="str">
        <f>+VLOOKUP(Tableau2[[#This Row],[NO OF]],LISTE_OF!A:E,5,FALSE)</f>
        <v>CLIENT 1</v>
      </c>
      <c r="B178" s="49" t="s">
        <v>50</v>
      </c>
      <c r="C178" s="25" t="str">
        <f>+VLOOKUP(B178,LISTE_OF!A:B,2,FALSE)</f>
        <v>pièce 8</v>
      </c>
      <c r="D178" s="52">
        <v>42346</v>
      </c>
      <c r="E178" s="22" t="s">
        <v>3</v>
      </c>
      <c r="F178" s="26">
        <v>2</v>
      </c>
      <c r="G178" s="27" t="e">
        <f t="shared" si="10"/>
        <v>#N/A</v>
      </c>
      <c r="H178" s="27" t="e">
        <f t="shared" si="11"/>
        <v>#N/A</v>
      </c>
      <c r="I178" s="22" t="s">
        <v>11</v>
      </c>
      <c r="J178" s="28" t="e">
        <f>IF(I178="","",VLOOKUP(I178,CONSTANTES!$E$2:$F$100,2,0))</f>
        <v>#N/A</v>
      </c>
      <c r="K178" s="27" t="e">
        <f t="shared" si="12"/>
        <v>#N/A</v>
      </c>
      <c r="L178" s="49">
        <f t="shared" si="13"/>
        <v>2015</v>
      </c>
      <c r="M178" s="49">
        <f t="shared" si="14"/>
        <v>12</v>
      </c>
    </row>
    <row r="179" spans="1:13">
      <c r="A179" s="25" t="str">
        <f>+VLOOKUP(Tableau2[[#This Row],[NO OF]],LISTE_OF!A:E,5,FALSE)</f>
        <v>CLIENT 1</v>
      </c>
      <c r="B179" s="49" t="s">
        <v>50</v>
      </c>
      <c r="C179" s="25" t="str">
        <f>+VLOOKUP(B179,LISTE_OF!A:B,2,FALSE)</f>
        <v>pièce 8</v>
      </c>
      <c r="D179" s="52">
        <v>42346</v>
      </c>
      <c r="E179" s="22" t="s">
        <v>0</v>
      </c>
      <c r="F179" s="26">
        <v>2</v>
      </c>
      <c r="G179" s="27">
        <f t="shared" si="10"/>
        <v>60</v>
      </c>
      <c r="H179" s="27">
        <f t="shared" si="11"/>
        <v>120</v>
      </c>
      <c r="I179" s="22"/>
      <c r="J179" s="28" t="str">
        <f>IF(I179="","",VLOOKUP(I179,CONSTANTES!$E$2:$F$100,2,0))</f>
        <v/>
      </c>
      <c r="K179" s="27" t="str">
        <f t="shared" si="12"/>
        <v/>
      </c>
      <c r="L179" s="49">
        <f t="shared" si="13"/>
        <v>2015</v>
      </c>
      <c r="M179" s="49">
        <f t="shared" si="14"/>
        <v>12</v>
      </c>
    </row>
    <row r="180" spans="1:13">
      <c r="A180" s="25" t="str">
        <f>+VLOOKUP(Tableau2[[#This Row],[NO OF]],LISTE_OF!A:E,5,FALSE)</f>
        <v>CLIENT 1</v>
      </c>
      <c r="B180" s="49" t="s">
        <v>50</v>
      </c>
      <c r="C180" s="25" t="str">
        <f>+VLOOKUP(B180,LISTE_OF!A:B,2,FALSE)</f>
        <v>pièce 8</v>
      </c>
      <c r="D180" s="52">
        <v>42346</v>
      </c>
      <c r="E180" s="22" t="s">
        <v>6</v>
      </c>
      <c r="F180" s="26">
        <v>2</v>
      </c>
      <c r="G180" s="27">
        <f t="shared" si="10"/>
        <v>50</v>
      </c>
      <c r="H180" s="27">
        <f t="shared" si="11"/>
        <v>100</v>
      </c>
      <c r="I180" s="22"/>
      <c r="J180" s="28" t="str">
        <f>IF(I180="","",VLOOKUP(I180,CONSTANTES!$E$2:$F$100,2,0))</f>
        <v/>
      </c>
      <c r="K180" s="27" t="str">
        <f t="shared" si="12"/>
        <v/>
      </c>
      <c r="L180" s="49">
        <f t="shared" si="13"/>
        <v>2015</v>
      </c>
      <c r="M180" s="49">
        <f t="shared" si="14"/>
        <v>12</v>
      </c>
    </row>
    <row r="181" spans="1:13">
      <c r="A181" s="25" t="str">
        <f>+VLOOKUP(Tableau2[[#This Row],[NO OF]],LISTE_OF!A:E,5,FALSE)</f>
        <v>CLIENT 1</v>
      </c>
      <c r="B181" s="49" t="s">
        <v>50</v>
      </c>
      <c r="C181" s="25" t="str">
        <f>+VLOOKUP(B181,LISTE_OF!A:B,2,FALSE)</f>
        <v>pièce 8</v>
      </c>
      <c r="D181" s="52">
        <v>42347</v>
      </c>
      <c r="E181" s="22"/>
      <c r="F181" s="26"/>
      <c r="G181" s="27" t="str">
        <f t="shared" si="10"/>
        <v/>
      </c>
      <c r="H181" s="27" t="str">
        <f t="shared" si="11"/>
        <v/>
      </c>
      <c r="I181" s="22" t="s">
        <v>11</v>
      </c>
      <c r="J181" s="28" t="e">
        <f>IF(I181="","",VLOOKUP(I181,CONSTANTES!$E$2:$F$100,2,0))</f>
        <v>#N/A</v>
      </c>
      <c r="K181" s="27" t="e">
        <f t="shared" si="12"/>
        <v>#N/A</v>
      </c>
      <c r="L181" s="49">
        <f t="shared" si="13"/>
        <v>2015</v>
      </c>
      <c r="M181" s="49">
        <f t="shared" si="14"/>
        <v>12</v>
      </c>
    </row>
    <row r="182" spans="1:13">
      <c r="A182" s="25" t="str">
        <f>+VLOOKUP(Tableau2[[#This Row],[NO OF]],LISTE_OF!A:E,5,FALSE)</f>
        <v>CLIENT 1</v>
      </c>
      <c r="B182" s="49" t="s">
        <v>50</v>
      </c>
      <c r="C182" s="25" t="str">
        <f>+VLOOKUP(B182,LISTE_OF!A:B,2,FALSE)</f>
        <v>pièce 8</v>
      </c>
      <c r="D182" s="52">
        <v>42349</v>
      </c>
      <c r="E182" s="22"/>
      <c r="F182" s="26"/>
      <c r="G182" s="27" t="str">
        <f t="shared" si="10"/>
        <v/>
      </c>
      <c r="H182" s="27" t="str">
        <f t="shared" si="11"/>
        <v/>
      </c>
      <c r="I182" s="22" t="s">
        <v>11</v>
      </c>
      <c r="J182" s="28" t="e">
        <f>IF(I182="","",VLOOKUP(I182,CONSTANTES!$E$2:$F$100,2,0))</f>
        <v>#N/A</v>
      </c>
      <c r="K182" s="27" t="e">
        <f t="shared" si="12"/>
        <v>#N/A</v>
      </c>
      <c r="L182" s="49">
        <f t="shared" si="13"/>
        <v>2015</v>
      </c>
      <c r="M182" s="49">
        <f t="shared" si="14"/>
        <v>12</v>
      </c>
    </row>
    <row r="183" spans="1:13">
      <c r="A183" s="25" t="str">
        <f>+VLOOKUP(Tableau2[[#This Row],[NO OF]],LISTE_OF!A:E,5,FALSE)</f>
        <v>CLIENT 1</v>
      </c>
      <c r="B183" s="49" t="s">
        <v>50</v>
      </c>
      <c r="C183" s="25" t="str">
        <f>+VLOOKUP(B183,LISTE_OF!A:B,2,FALSE)</f>
        <v>pièce 8</v>
      </c>
      <c r="D183" s="52">
        <v>42352</v>
      </c>
      <c r="E183" s="22" t="s">
        <v>6</v>
      </c>
      <c r="F183" s="26">
        <v>3</v>
      </c>
      <c r="G183" s="27">
        <f t="shared" si="10"/>
        <v>50</v>
      </c>
      <c r="H183" s="27">
        <f t="shared" si="11"/>
        <v>150</v>
      </c>
      <c r="I183" s="22" t="s">
        <v>11</v>
      </c>
      <c r="J183" s="28" t="e">
        <f>IF(I183="","",VLOOKUP(I183,CONSTANTES!$E$2:$F$100,2,0))</f>
        <v>#N/A</v>
      </c>
      <c r="K183" s="27" t="e">
        <f t="shared" si="12"/>
        <v>#N/A</v>
      </c>
      <c r="L183" s="49">
        <f t="shared" si="13"/>
        <v>2015</v>
      </c>
      <c r="M183" s="49">
        <f t="shared" si="14"/>
        <v>12</v>
      </c>
    </row>
    <row r="184" spans="1:13">
      <c r="A184" s="25" t="str">
        <f>+VLOOKUP(Tableau2[[#This Row],[NO OF]],LISTE_OF!A:E,5,FALSE)</f>
        <v>CLIENT 1</v>
      </c>
      <c r="B184" s="49" t="s">
        <v>50</v>
      </c>
      <c r="C184" s="25" t="str">
        <f>+VLOOKUP(B184,LISTE_OF!A:B,2,FALSE)</f>
        <v>pièce 8</v>
      </c>
      <c r="D184" s="52">
        <v>42353</v>
      </c>
      <c r="E184" s="22" t="s">
        <v>6</v>
      </c>
      <c r="F184" s="26">
        <v>2</v>
      </c>
      <c r="G184" s="27">
        <f t="shared" si="10"/>
        <v>50</v>
      </c>
      <c r="H184" s="27">
        <f t="shared" si="11"/>
        <v>100</v>
      </c>
      <c r="I184" s="22"/>
      <c r="J184" s="28" t="str">
        <f>IF(I184="","",VLOOKUP(I184,CONSTANTES!$E$2:$F$100,2,0))</f>
        <v/>
      </c>
      <c r="K184" s="27" t="str">
        <f t="shared" si="12"/>
        <v/>
      </c>
      <c r="L184" s="49">
        <f t="shared" si="13"/>
        <v>2015</v>
      </c>
      <c r="M184" s="49">
        <f t="shared" si="14"/>
        <v>12</v>
      </c>
    </row>
    <row r="185" spans="1:13">
      <c r="A185" s="25" t="str">
        <f>+VLOOKUP(Tableau2[[#This Row],[NO OF]],LISTE_OF!A:E,5,FALSE)</f>
        <v>CLIENT 1</v>
      </c>
      <c r="B185" s="49" t="s">
        <v>30</v>
      </c>
      <c r="C185" s="25" t="str">
        <f>+VLOOKUP(B185,LISTE_OF!A:B,2,FALSE)</f>
        <v>pièce 2</v>
      </c>
      <c r="D185" s="52">
        <v>42319</v>
      </c>
      <c r="E185" s="22" t="s">
        <v>2</v>
      </c>
      <c r="F185" s="26">
        <v>2</v>
      </c>
      <c r="G185" s="27">
        <f t="shared" si="10"/>
        <v>60</v>
      </c>
      <c r="H185" s="27">
        <f t="shared" si="11"/>
        <v>120</v>
      </c>
      <c r="I185" s="22"/>
      <c r="J185" s="28" t="str">
        <f>IF(I185="","",VLOOKUP(I185,CONSTANTES!$E$2:$F$100,2,0))</f>
        <v/>
      </c>
      <c r="K185" s="27" t="str">
        <f t="shared" si="12"/>
        <v/>
      </c>
      <c r="L185" s="49">
        <f t="shared" si="13"/>
        <v>2015</v>
      </c>
      <c r="M185" s="49">
        <f t="shared" si="14"/>
        <v>11</v>
      </c>
    </row>
    <row r="186" spans="1:13">
      <c r="A186" s="25" t="str">
        <f>+VLOOKUP(Tableau2[[#This Row],[NO OF]],LISTE_OF!A:E,5,FALSE)</f>
        <v>CLIENT 1</v>
      </c>
      <c r="B186" s="49" t="s">
        <v>30</v>
      </c>
      <c r="C186" s="25" t="str">
        <f>+VLOOKUP(B186,LISTE_OF!A:B,2,FALSE)</f>
        <v>pièce 2</v>
      </c>
      <c r="D186" s="52">
        <v>42320</v>
      </c>
      <c r="E186" s="22" t="s">
        <v>6</v>
      </c>
      <c r="F186" s="26">
        <v>2</v>
      </c>
      <c r="G186" s="27">
        <f t="shared" si="10"/>
        <v>50</v>
      </c>
      <c r="H186" s="27">
        <f t="shared" si="11"/>
        <v>100</v>
      </c>
      <c r="I186" s="22"/>
      <c r="J186" s="28" t="str">
        <f>IF(I186="","",VLOOKUP(I186,CONSTANTES!$E$2:$F$100,2,0))</f>
        <v/>
      </c>
      <c r="K186" s="27" t="str">
        <f t="shared" si="12"/>
        <v/>
      </c>
      <c r="L186" s="49">
        <f t="shared" si="13"/>
        <v>2015</v>
      </c>
      <c r="M186" s="49">
        <f t="shared" si="14"/>
        <v>11</v>
      </c>
    </row>
    <row r="187" spans="1:13">
      <c r="A187" s="25" t="str">
        <f>+VLOOKUP(Tableau2[[#This Row],[NO OF]],LISTE_OF!A:E,5,FALSE)</f>
        <v>CLIENT 1</v>
      </c>
      <c r="B187" s="49" t="s">
        <v>30</v>
      </c>
      <c r="C187" s="25" t="str">
        <f>+VLOOKUP(B187,LISTE_OF!A:B,2,FALSE)</f>
        <v>pièce 2</v>
      </c>
      <c r="D187" s="52">
        <v>42320</v>
      </c>
      <c r="E187" s="22" t="s">
        <v>7</v>
      </c>
      <c r="F187" s="26">
        <v>1</v>
      </c>
      <c r="G187" s="27">
        <f t="shared" si="10"/>
        <v>60</v>
      </c>
      <c r="H187" s="27">
        <f t="shared" si="11"/>
        <v>60</v>
      </c>
      <c r="I187" s="22" t="s">
        <v>11</v>
      </c>
      <c r="J187" s="28" t="e">
        <f>IF(I187="","",VLOOKUP(I187,CONSTANTES!$E$2:$F$100,2,0))</f>
        <v>#N/A</v>
      </c>
      <c r="K187" s="27" t="e">
        <f t="shared" si="12"/>
        <v>#N/A</v>
      </c>
      <c r="L187" s="49">
        <f t="shared" si="13"/>
        <v>2015</v>
      </c>
      <c r="M187" s="49">
        <f t="shared" si="14"/>
        <v>11</v>
      </c>
    </row>
    <row r="188" spans="1:13">
      <c r="A188" s="25" t="str">
        <f>+VLOOKUP(Tableau2[[#This Row],[NO OF]],LISTE_OF!A:E,5,FALSE)</f>
        <v>CLIENT 1</v>
      </c>
      <c r="B188" s="49" t="s">
        <v>30</v>
      </c>
      <c r="C188" s="25" t="str">
        <f>+VLOOKUP(B188,LISTE_OF!A:B,2,FALSE)</f>
        <v>pièce 2</v>
      </c>
      <c r="D188" s="52">
        <v>42321</v>
      </c>
      <c r="E188" s="22" t="s">
        <v>6</v>
      </c>
      <c r="F188" s="26">
        <v>2</v>
      </c>
      <c r="G188" s="27">
        <f t="shared" si="10"/>
        <v>50</v>
      </c>
      <c r="H188" s="27">
        <f t="shared" si="11"/>
        <v>100</v>
      </c>
      <c r="I188" s="22"/>
      <c r="J188" s="28" t="str">
        <f>IF(I188="","",VLOOKUP(I188,CONSTANTES!$E$2:$F$100,2,0))</f>
        <v/>
      </c>
      <c r="K188" s="27" t="str">
        <f t="shared" si="12"/>
        <v/>
      </c>
      <c r="L188" s="49">
        <f t="shared" si="13"/>
        <v>2015</v>
      </c>
      <c r="M188" s="49">
        <f t="shared" si="14"/>
        <v>11</v>
      </c>
    </row>
    <row r="189" spans="1:13">
      <c r="A189" s="25" t="str">
        <f>+VLOOKUP(Tableau2[[#This Row],[NO OF]],LISTE_OF!A:E,5,FALSE)</f>
        <v>CLIENT 1</v>
      </c>
      <c r="B189" s="49" t="s">
        <v>30</v>
      </c>
      <c r="C189" s="25" t="str">
        <f>+VLOOKUP(B189,LISTE_OF!A:B,2,FALSE)</f>
        <v>pièce 2</v>
      </c>
      <c r="D189" s="52">
        <v>42321</v>
      </c>
      <c r="E189" s="22" t="s">
        <v>7</v>
      </c>
      <c r="F189" s="26">
        <v>1</v>
      </c>
      <c r="G189" s="27">
        <f t="shared" si="10"/>
        <v>60</v>
      </c>
      <c r="H189" s="27">
        <f t="shared" si="11"/>
        <v>60</v>
      </c>
      <c r="I189" s="22" t="s">
        <v>11</v>
      </c>
      <c r="J189" s="28" t="e">
        <f>IF(I189="","",VLOOKUP(I189,CONSTANTES!$E$2:$F$100,2,0))</f>
        <v>#N/A</v>
      </c>
      <c r="K189" s="27" t="e">
        <f t="shared" si="12"/>
        <v>#N/A</v>
      </c>
      <c r="L189" s="49">
        <f t="shared" si="13"/>
        <v>2015</v>
      </c>
      <c r="M189" s="49">
        <f t="shared" si="14"/>
        <v>11</v>
      </c>
    </row>
    <row r="190" spans="1:13">
      <c r="A190" s="25" t="str">
        <f>+VLOOKUP(Tableau2[[#This Row],[NO OF]],LISTE_OF!A:E,5,FALSE)</f>
        <v>CLIENT 1</v>
      </c>
      <c r="B190" s="49" t="s">
        <v>30</v>
      </c>
      <c r="C190" s="25" t="str">
        <f>+VLOOKUP(B190,LISTE_OF!A:B,2,FALSE)</f>
        <v>pièce 2</v>
      </c>
      <c r="D190" s="52">
        <v>42321</v>
      </c>
      <c r="E190" s="22" t="s">
        <v>0</v>
      </c>
      <c r="F190" s="26">
        <v>2</v>
      </c>
      <c r="G190" s="27">
        <f t="shared" si="10"/>
        <v>60</v>
      </c>
      <c r="H190" s="27">
        <f t="shared" si="11"/>
        <v>120</v>
      </c>
      <c r="I190" s="22"/>
      <c r="J190" s="28" t="str">
        <f>IF(I190="","",VLOOKUP(I190,CONSTANTES!$E$2:$F$100,2,0))</f>
        <v/>
      </c>
      <c r="K190" s="27" t="str">
        <f t="shared" si="12"/>
        <v/>
      </c>
      <c r="L190" s="49">
        <f t="shared" si="13"/>
        <v>2015</v>
      </c>
      <c r="M190" s="49">
        <f t="shared" si="14"/>
        <v>11</v>
      </c>
    </row>
    <row r="191" spans="1:13">
      <c r="A191" s="25" t="str">
        <f>+VLOOKUP(Tableau2[[#This Row],[NO OF]],LISTE_OF!A:E,5,FALSE)</f>
        <v>CLIENT 1</v>
      </c>
      <c r="B191" s="49" t="s">
        <v>30</v>
      </c>
      <c r="C191" s="25" t="str">
        <f>+VLOOKUP(B191,LISTE_OF!A:B,2,FALSE)</f>
        <v>pièce 2</v>
      </c>
      <c r="D191" s="52">
        <v>42321</v>
      </c>
      <c r="E191" s="22" t="s">
        <v>3</v>
      </c>
      <c r="F191" s="26">
        <v>2</v>
      </c>
      <c r="G191" s="27" t="e">
        <f t="shared" si="10"/>
        <v>#N/A</v>
      </c>
      <c r="H191" s="27" t="e">
        <f t="shared" si="11"/>
        <v>#N/A</v>
      </c>
      <c r="I191" s="22"/>
      <c r="J191" s="28" t="str">
        <f>IF(I191="","",VLOOKUP(I191,CONSTANTES!$E$2:$F$100,2,0))</f>
        <v/>
      </c>
      <c r="K191" s="27" t="str">
        <f t="shared" si="12"/>
        <v/>
      </c>
      <c r="L191" s="49">
        <f t="shared" si="13"/>
        <v>2015</v>
      </c>
      <c r="M191" s="49">
        <f t="shared" si="14"/>
        <v>11</v>
      </c>
    </row>
    <row r="192" spans="1:13">
      <c r="A192" s="25" t="str">
        <f>+VLOOKUP(Tableau2[[#This Row],[NO OF]],LISTE_OF!A:E,5,FALSE)</f>
        <v>CLIENT 4</v>
      </c>
      <c r="B192" s="49" t="s">
        <v>51</v>
      </c>
      <c r="C192" s="25" t="str">
        <f>+VLOOKUP(B192,LISTE_OF!A:B,2,FALSE)</f>
        <v>pièce 9</v>
      </c>
      <c r="D192" s="52">
        <v>42334</v>
      </c>
      <c r="E192" s="22" t="s">
        <v>1</v>
      </c>
      <c r="F192" s="26">
        <v>2</v>
      </c>
      <c r="G192" s="27">
        <f t="shared" si="10"/>
        <v>70</v>
      </c>
      <c r="H192" s="27">
        <f t="shared" si="11"/>
        <v>140</v>
      </c>
      <c r="I192" s="22"/>
      <c r="J192" s="28" t="str">
        <f>IF(I192="","",VLOOKUP(I192,CONSTANTES!$E$2:$F$100,2,0))</f>
        <v/>
      </c>
      <c r="K192" s="27" t="str">
        <f t="shared" si="12"/>
        <v/>
      </c>
      <c r="L192" s="49">
        <f t="shared" si="13"/>
        <v>2015</v>
      </c>
      <c r="M192" s="49">
        <f t="shared" si="14"/>
        <v>11</v>
      </c>
    </row>
    <row r="193" spans="1:13">
      <c r="A193" s="25" t="str">
        <f>+VLOOKUP(Tableau2[[#This Row],[NO OF]],LISTE_OF!A:E,5,FALSE)</f>
        <v>CLIENT 4</v>
      </c>
      <c r="B193" s="49" t="s">
        <v>51</v>
      </c>
      <c r="C193" s="25" t="str">
        <f>+VLOOKUP(B193,LISTE_OF!A:B,2,FALSE)</f>
        <v>pièce 9</v>
      </c>
      <c r="D193" s="52">
        <v>42337</v>
      </c>
      <c r="E193" s="22" t="s">
        <v>3</v>
      </c>
      <c r="F193" s="26">
        <v>3</v>
      </c>
      <c r="G193" s="27" t="e">
        <f t="shared" si="10"/>
        <v>#N/A</v>
      </c>
      <c r="H193" s="27" t="e">
        <f t="shared" si="11"/>
        <v>#N/A</v>
      </c>
      <c r="I193" s="22"/>
      <c r="J193" s="28" t="str">
        <f>IF(I193="","",VLOOKUP(I193,CONSTANTES!$E$2:$F$100,2,0))</f>
        <v/>
      </c>
      <c r="K193" s="27" t="str">
        <f t="shared" si="12"/>
        <v/>
      </c>
      <c r="L193" s="49">
        <f t="shared" si="13"/>
        <v>2015</v>
      </c>
      <c r="M193" s="49">
        <f t="shared" si="14"/>
        <v>11</v>
      </c>
    </row>
    <row r="194" spans="1:13">
      <c r="A194" s="25" t="str">
        <f>+VLOOKUP(Tableau2[[#This Row],[NO OF]],LISTE_OF!A:E,5,FALSE)</f>
        <v>CLIENT 4</v>
      </c>
      <c r="B194" s="49" t="s">
        <v>51</v>
      </c>
      <c r="C194" s="25" t="str">
        <f>+VLOOKUP(B194,LISTE_OF!A:B,2,FALSE)</f>
        <v>pièce 9</v>
      </c>
      <c r="D194" s="52">
        <v>42337</v>
      </c>
      <c r="E194" s="22" t="s">
        <v>0</v>
      </c>
      <c r="F194" s="26">
        <v>2</v>
      </c>
      <c r="G194" s="27">
        <f t="shared" si="10"/>
        <v>60</v>
      </c>
      <c r="H194" s="27">
        <f t="shared" si="11"/>
        <v>120</v>
      </c>
      <c r="I194" s="22"/>
      <c r="J194" s="28" t="str">
        <f>IF(I194="","",VLOOKUP(I194,CONSTANTES!$E$2:$F$100,2,0))</f>
        <v/>
      </c>
      <c r="K194" s="27" t="str">
        <f t="shared" si="12"/>
        <v/>
      </c>
      <c r="L194" s="49">
        <f t="shared" si="13"/>
        <v>2015</v>
      </c>
      <c r="M194" s="49">
        <f t="shared" si="14"/>
        <v>11</v>
      </c>
    </row>
    <row r="195" spans="1:13">
      <c r="A195" s="25" t="str">
        <f>+VLOOKUP(Tableau2[[#This Row],[NO OF]],LISTE_OF!A:E,5,FALSE)</f>
        <v>CLIENT 4</v>
      </c>
      <c r="B195" s="49" t="s">
        <v>51</v>
      </c>
      <c r="C195" s="25" t="str">
        <f>+VLOOKUP(B195,LISTE_OF!A:B,2,FALSE)</f>
        <v>pièce 9</v>
      </c>
      <c r="D195" s="52">
        <v>42337</v>
      </c>
      <c r="E195" s="22" t="s">
        <v>6</v>
      </c>
      <c r="F195" s="26">
        <v>3</v>
      </c>
      <c r="G195" s="27">
        <f t="shared" si="10"/>
        <v>50</v>
      </c>
      <c r="H195" s="27">
        <f t="shared" si="11"/>
        <v>150</v>
      </c>
      <c r="I195" s="22"/>
      <c r="J195" s="28" t="str">
        <f>IF(I195="","",VLOOKUP(I195,CONSTANTES!$E$2:$F$100,2,0))</f>
        <v/>
      </c>
      <c r="K195" s="27" t="str">
        <f t="shared" si="12"/>
        <v/>
      </c>
      <c r="L195" s="49">
        <f t="shared" si="13"/>
        <v>2015</v>
      </c>
      <c r="M195" s="49">
        <f t="shared" si="14"/>
        <v>11</v>
      </c>
    </row>
    <row r="196" spans="1:13">
      <c r="A196" s="25" t="str">
        <f>+VLOOKUP(Tableau2[[#This Row],[NO OF]],LISTE_OF!A:E,5,FALSE)</f>
        <v>CLIENT 4</v>
      </c>
      <c r="B196" s="49" t="s">
        <v>51</v>
      </c>
      <c r="C196" s="25" t="str">
        <f>+VLOOKUP(B196,LISTE_OF!A:B,2,FALSE)</f>
        <v>pièce 9</v>
      </c>
      <c r="D196" s="52">
        <v>42337</v>
      </c>
      <c r="E196" s="22" t="s">
        <v>1</v>
      </c>
      <c r="F196" s="26">
        <v>2</v>
      </c>
      <c r="G196" s="27">
        <f t="shared" ref="G196:G257" si="15">IF(E196="","",VLOOKUP(E196,POSTE,2,0))</f>
        <v>70</v>
      </c>
      <c r="H196" s="27">
        <f t="shared" ref="H196:H257" si="16">IF(E196="","",F196*G196)</f>
        <v>140</v>
      </c>
      <c r="I196" s="22"/>
      <c r="J196" s="28" t="str">
        <f>IF(I196="","",VLOOKUP(I196,CONSTANTES!$E$2:$F$100,2,0))</f>
        <v/>
      </c>
      <c r="K196" s="27" t="str">
        <f t="shared" ref="K196:K257" si="17">IF(J196="","",J196*KM_UNITAIRE)</f>
        <v/>
      </c>
      <c r="L196" s="49">
        <f t="shared" ref="L196:L257" si="18">+YEAR(D196)</f>
        <v>2015</v>
      </c>
      <c r="M196" s="49">
        <f t="shared" ref="M196:M257" si="19">+MONTH(D196)</f>
        <v>11</v>
      </c>
    </row>
    <row r="197" spans="1:13">
      <c r="A197" s="25" t="str">
        <f>+VLOOKUP(Tableau2[[#This Row],[NO OF]],LISTE_OF!A:E,5,FALSE)</f>
        <v>CLIENT 4</v>
      </c>
      <c r="B197" s="49" t="s">
        <v>51</v>
      </c>
      <c r="C197" s="25" t="str">
        <f>+VLOOKUP(B197,LISTE_OF!A:B,2,FALSE)</f>
        <v>pièce 9</v>
      </c>
      <c r="D197" s="52">
        <v>42343</v>
      </c>
      <c r="E197" s="22" t="s">
        <v>2</v>
      </c>
      <c r="F197" s="26">
        <v>1</v>
      </c>
      <c r="G197" s="27">
        <f t="shared" si="15"/>
        <v>60</v>
      </c>
      <c r="H197" s="27">
        <f t="shared" si="16"/>
        <v>60</v>
      </c>
      <c r="I197" s="22"/>
      <c r="J197" s="28" t="str">
        <f>IF(I197="","",VLOOKUP(I197,CONSTANTES!$E$2:$F$100,2,0))</f>
        <v/>
      </c>
      <c r="K197" s="27" t="str">
        <f t="shared" si="17"/>
        <v/>
      </c>
      <c r="L197" s="49">
        <f t="shared" si="18"/>
        <v>2015</v>
      </c>
      <c r="M197" s="49">
        <f t="shared" si="19"/>
        <v>12</v>
      </c>
    </row>
    <row r="198" spans="1:13">
      <c r="A198" s="25" t="str">
        <f>+VLOOKUP(Tableau2[[#This Row],[NO OF]],LISTE_OF!A:E,5,FALSE)</f>
        <v>CLIENT 4</v>
      </c>
      <c r="B198" s="49" t="s">
        <v>51</v>
      </c>
      <c r="C198" s="25" t="str">
        <f>+VLOOKUP(B198,LISTE_OF!A:B,2,FALSE)</f>
        <v>pièce 9</v>
      </c>
      <c r="D198" s="52">
        <v>42343</v>
      </c>
      <c r="E198" s="22" t="s">
        <v>3</v>
      </c>
      <c r="F198" s="26">
        <v>1</v>
      </c>
      <c r="G198" s="27" t="e">
        <f t="shared" si="15"/>
        <v>#N/A</v>
      </c>
      <c r="H198" s="27" t="e">
        <f t="shared" si="16"/>
        <v>#N/A</v>
      </c>
      <c r="I198" s="22"/>
      <c r="J198" s="28" t="str">
        <f>IF(I198="","",VLOOKUP(I198,CONSTANTES!$E$2:$F$100,2,0))</f>
        <v/>
      </c>
      <c r="K198" s="27" t="str">
        <f t="shared" si="17"/>
        <v/>
      </c>
      <c r="L198" s="49">
        <f t="shared" si="18"/>
        <v>2015</v>
      </c>
      <c r="M198" s="49">
        <f t="shared" si="19"/>
        <v>12</v>
      </c>
    </row>
    <row r="199" spans="1:13">
      <c r="A199" s="25" t="str">
        <f>+VLOOKUP(Tableau2[[#This Row],[NO OF]],LISTE_OF!A:E,5,FALSE)</f>
        <v>CLIENT 4</v>
      </c>
      <c r="B199" s="49" t="s">
        <v>51</v>
      </c>
      <c r="C199" s="25" t="str">
        <f>+VLOOKUP(B199,LISTE_OF!A:B,2,FALSE)</f>
        <v>pièce 9</v>
      </c>
      <c r="D199" s="52">
        <v>42343</v>
      </c>
      <c r="E199" s="22" t="s">
        <v>0</v>
      </c>
      <c r="F199" s="26">
        <v>1</v>
      </c>
      <c r="G199" s="27">
        <f t="shared" si="15"/>
        <v>60</v>
      </c>
      <c r="H199" s="27">
        <f t="shared" si="16"/>
        <v>60</v>
      </c>
      <c r="I199" s="22"/>
      <c r="J199" s="28" t="str">
        <f>IF(I199="","",VLOOKUP(I199,CONSTANTES!$E$2:$F$100,2,0))</f>
        <v/>
      </c>
      <c r="K199" s="27" t="str">
        <f t="shared" si="17"/>
        <v/>
      </c>
      <c r="L199" s="49">
        <f t="shared" si="18"/>
        <v>2015</v>
      </c>
      <c r="M199" s="49">
        <f t="shared" si="19"/>
        <v>12</v>
      </c>
    </row>
    <row r="200" spans="1:13">
      <c r="A200" s="25" t="str">
        <f>+VLOOKUP(Tableau2[[#This Row],[NO OF]],LISTE_OF!A:E,5,FALSE)</f>
        <v>CLIENT 4</v>
      </c>
      <c r="B200" s="49" t="s">
        <v>51</v>
      </c>
      <c r="C200" s="25" t="str">
        <f>+VLOOKUP(B200,LISTE_OF!A:B,2,FALSE)</f>
        <v>pièce 9</v>
      </c>
      <c r="D200" s="52">
        <v>42343</v>
      </c>
      <c r="E200" s="22" t="s">
        <v>6</v>
      </c>
      <c r="F200" s="26">
        <v>2</v>
      </c>
      <c r="G200" s="27">
        <f t="shared" si="15"/>
        <v>50</v>
      </c>
      <c r="H200" s="27">
        <f t="shared" si="16"/>
        <v>100</v>
      </c>
      <c r="I200" s="22"/>
      <c r="J200" s="28" t="str">
        <f>IF(I200="","",VLOOKUP(I200,CONSTANTES!$E$2:$F$100,2,0))</f>
        <v/>
      </c>
      <c r="K200" s="27" t="str">
        <f t="shared" si="17"/>
        <v/>
      </c>
      <c r="L200" s="49">
        <f t="shared" si="18"/>
        <v>2015</v>
      </c>
      <c r="M200" s="49">
        <f t="shared" si="19"/>
        <v>12</v>
      </c>
    </row>
    <row r="201" spans="1:13">
      <c r="A201" s="25" t="str">
        <f>+VLOOKUP(Tableau2[[#This Row],[NO OF]],LISTE_OF!A:E,5,FALSE)</f>
        <v>CLIENT 4</v>
      </c>
      <c r="B201" s="49" t="s">
        <v>51</v>
      </c>
      <c r="C201" s="25" t="str">
        <f>+VLOOKUP(B201,LISTE_OF!A:B,2,FALSE)</f>
        <v>pièce 9</v>
      </c>
      <c r="D201" s="52">
        <v>42344</v>
      </c>
      <c r="E201" s="22" t="s">
        <v>6</v>
      </c>
      <c r="F201" s="26">
        <v>6</v>
      </c>
      <c r="G201" s="27">
        <f t="shared" si="15"/>
        <v>50</v>
      </c>
      <c r="H201" s="27">
        <f t="shared" si="16"/>
        <v>300</v>
      </c>
      <c r="I201" s="22"/>
      <c r="J201" s="28" t="str">
        <f>IF(I201="","",VLOOKUP(I201,CONSTANTES!$E$2:$F$100,2,0))</f>
        <v/>
      </c>
      <c r="K201" s="27" t="str">
        <f t="shared" si="17"/>
        <v/>
      </c>
      <c r="L201" s="49">
        <f t="shared" si="18"/>
        <v>2015</v>
      </c>
      <c r="M201" s="49">
        <f t="shared" si="19"/>
        <v>12</v>
      </c>
    </row>
    <row r="202" spans="1:13">
      <c r="A202" s="25" t="str">
        <f>+VLOOKUP(Tableau2[[#This Row],[NO OF]],LISTE_OF!A:E,5,FALSE)</f>
        <v>CLIENT 4</v>
      </c>
      <c r="B202" s="49" t="s">
        <v>51</v>
      </c>
      <c r="C202" s="25" t="str">
        <f>+VLOOKUP(B202,LISTE_OF!A:B,2,FALSE)</f>
        <v>pièce 9</v>
      </c>
      <c r="D202" s="52">
        <v>42345</v>
      </c>
      <c r="E202" s="22" t="s">
        <v>6</v>
      </c>
      <c r="F202" s="26">
        <v>2</v>
      </c>
      <c r="G202" s="27">
        <f t="shared" si="15"/>
        <v>50</v>
      </c>
      <c r="H202" s="27">
        <f t="shared" si="16"/>
        <v>100</v>
      </c>
      <c r="I202" s="22"/>
      <c r="J202" s="28" t="str">
        <f>IF(I202="","",VLOOKUP(I202,CONSTANTES!$E$2:$F$100,2,0))</f>
        <v/>
      </c>
      <c r="K202" s="27" t="str">
        <f t="shared" si="17"/>
        <v/>
      </c>
      <c r="L202" s="49">
        <f t="shared" si="18"/>
        <v>2015</v>
      </c>
      <c r="M202" s="49">
        <f t="shared" si="19"/>
        <v>12</v>
      </c>
    </row>
    <row r="203" spans="1:13">
      <c r="A203" s="25" t="str">
        <f>+VLOOKUP(Tableau2[[#This Row],[NO OF]],LISTE_OF!A:E,5,FALSE)</f>
        <v>CLIENT 4</v>
      </c>
      <c r="B203" s="49" t="s">
        <v>51</v>
      </c>
      <c r="C203" s="25" t="str">
        <f>+VLOOKUP(B203,LISTE_OF!A:B,2,FALSE)</f>
        <v>pièce 9</v>
      </c>
      <c r="D203" s="52">
        <v>42345</v>
      </c>
      <c r="E203" s="22" t="s">
        <v>52</v>
      </c>
      <c r="F203" s="26">
        <v>16</v>
      </c>
      <c r="G203" s="27">
        <f t="shared" si="15"/>
        <v>50</v>
      </c>
      <c r="H203" s="27">
        <f t="shared" si="16"/>
        <v>800</v>
      </c>
      <c r="I203" s="22" t="s">
        <v>20</v>
      </c>
      <c r="J203" s="28" t="e">
        <f>IF(I203="","",VLOOKUP(I203,CONSTANTES!$E$2:$F$100,2,0))</f>
        <v>#N/A</v>
      </c>
      <c r="K203" s="27" t="e">
        <f t="shared" si="17"/>
        <v>#N/A</v>
      </c>
      <c r="L203" s="49">
        <f t="shared" si="18"/>
        <v>2015</v>
      </c>
      <c r="M203" s="49">
        <f t="shared" si="19"/>
        <v>12</v>
      </c>
    </row>
    <row r="204" spans="1:13">
      <c r="A204" s="25" t="str">
        <f>+VLOOKUP(Tableau2[[#This Row],[NO OF]],LISTE_OF!A:E,5,FALSE)</f>
        <v>CLIENT 4</v>
      </c>
      <c r="B204" s="49" t="s">
        <v>51</v>
      </c>
      <c r="C204" s="25" t="str">
        <f>+VLOOKUP(B204,LISTE_OF!A:B,2,FALSE)</f>
        <v>pièce 9</v>
      </c>
      <c r="D204" s="52">
        <v>42346</v>
      </c>
      <c r="E204" s="22" t="s">
        <v>52</v>
      </c>
      <c r="F204" s="26">
        <v>16</v>
      </c>
      <c r="G204" s="27">
        <f t="shared" si="15"/>
        <v>50</v>
      </c>
      <c r="H204" s="27">
        <f t="shared" si="16"/>
        <v>800</v>
      </c>
      <c r="I204" s="22" t="s">
        <v>20</v>
      </c>
      <c r="J204" s="28" t="e">
        <f>IF(I204="","",VLOOKUP(I204,CONSTANTES!$E$2:$F$100,2,0))</f>
        <v>#N/A</v>
      </c>
      <c r="K204" s="27" t="e">
        <f t="shared" si="17"/>
        <v>#N/A</v>
      </c>
      <c r="L204" s="49">
        <f t="shared" si="18"/>
        <v>2015</v>
      </c>
      <c r="M204" s="49">
        <f t="shared" si="19"/>
        <v>12</v>
      </c>
    </row>
    <row r="205" spans="1:13">
      <c r="A205" s="25" t="str">
        <f>+VLOOKUP(Tableau2[[#This Row],[NO OF]],LISTE_OF!A:E,5,FALSE)</f>
        <v>CLIENT 4</v>
      </c>
      <c r="B205" s="49" t="s">
        <v>51</v>
      </c>
      <c r="C205" s="25" t="str">
        <f>+VLOOKUP(B205,LISTE_OF!A:B,2,FALSE)</f>
        <v>pièce 9</v>
      </c>
      <c r="D205" s="52">
        <v>42347</v>
      </c>
      <c r="E205" s="22" t="s">
        <v>52</v>
      </c>
      <c r="F205" s="26">
        <v>6</v>
      </c>
      <c r="G205" s="27">
        <f t="shared" si="15"/>
        <v>50</v>
      </c>
      <c r="H205" s="27">
        <f t="shared" si="16"/>
        <v>300</v>
      </c>
      <c r="I205" s="22" t="s">
        <v>20</v>
      </c>
      <c r="J205" s="28" t="e">
        <f>IF(I205="","",VLOOKUP(I205,CONSTANTES!$E$2:$F$100,2,0))</f>
        <v>#N/A</v>
      </c>
      <c r="K205" s="27" t="e">
        <f t="shared" si="17"/>
        <v>#N/A</v>
      </c>
      <c r="L205" s="49">
        <f t="shared" si="18"/>
        <v>2015</v>
      </c>
      <c r="M205" s="49">
        <f t="shared" si="19"/>
        <v>12</v>
      </c>
    </row>
    <row r="206" spans="1:13">
      <c r="A206" s="25" t="str">
        <f>+VLOOKUP(Tableau2[[#This Row],[NO OF]],LISTE_OF!A:E,5,FALSE)</f>
        <v>CLIENT 3</v>
      </c>
      <c r="B206" s="49" t="s">
        <v>53</v>
      </c>
      <c r="C206" s="25" t="str">
        <f>+VLOOKUP(B206,LISTE_OF!A:B,2,FALSE)</f>
        <v>pièce 10</v>
      </c>
      <c r="D206" s="52">
        <v>42339</v>
      </c>
      <c r="E206" s="22" t="s">
        <v>1</v>
      </c>
      <c r="F206" s="26">
        <v>3</v>
      </c>
      <c r="G206" s="27">
        <f t="shared" si="15"/>
        <v>70</v>
      </c>
      <c r="H206" s="27">
        <f t="shared" si="16"/>
        <v>210</v>
      </c>
      <c r="I206" s="22"/>
      <c r="J206" s="28" t="str">
        <f>IF(I206="","",VLOOKUP(I206,CONSTANTES!$E$2:$F$100,2,0))</f>
        <v/>
      </c>
      <c r="K206" s="27" t="str">
        <f t="shared" si="17"/>
        <v/>
      </c>
      <c r="L206" s="49">
        <f t="shared" si="18"/>
        <v>2015</v>
      </c>
      <c r="M206" s="49">
        <f t="shared" si="19"/>
        <v>12</v>
      </c>
    </row>
    <row r="207" spans="1:13">
      <c r="A207" s="12" t="str">
        <f>+VLOOKUP(Tableau2[[#This Row],[NO OF]],LISTE_OF!A:E,5,FALSE)</f>
        <v>CLIENT 3</v>
      </c>
      <c r="B207" s="48" t="s">
        <v>54</v>
      </c>
      <c r="C207" s="12" t="str">
        <f>+VLOOKUP(B207,LISTE_OF!A:B,2,FALSE)</f>
        <v>pièce 11</v>
      </c>
      <c r="D207" s="51">
        <v>42289</v>
      </c>
      <c r="E207" s="14" t="s">
        <v>1</v>
      </c>
      <c r="F207" s="15">
        <v>3</v>
      </c>
      <c r="G207" s="16">
        <f t="shared" si="15"/>
        <v>70</v>
      </c>
      <c r="H207" s="16">
        <f t="shared" si="16"/>
        <v>210</v>
      </c>
      <c r="I207" s="14"/>
      <c r="J207" s="17" t="str">
        <f>IF(I207="","",VLOOKUP(I207,CONSTANTES!$E$2:$F$100,2,0))</f>
        <v/>
      </c>
      <c r="K207" s="16" t="str">
        <f t="shared" si="17"/>
        <v/>
      </c>
      <c r="L207" s="48">
        <f t="shared" si="18"/>
        <v>2015</v>
      </c>
      <c r="M207" s="48">
        <f t="shared" si="19"/>
        <v>10</v>
      </c>
    </row>
    <row r="208" spans="1:13">
      <c r="A208" s="12" t="str">
        <f>+VLOOKUP(Tableau2[[#This Row],[NO OF]],LISTE_OF!A:E,5,FALSE)</f>
        <v>CLIENT 3</v>
      </c>
      <c r="B208" s="48" t="s">
        <v>54</v>
      </c>
      <c r="C208" s="12" t="str">
        <f>+VLOOKUP(B208,LISTE_OF!A:B,2,FALSE)</f>
        <v>pièce 11</v>
      </c>
      <c r="D208" s="51">
        <v>42299</v>
      </c>
      <c r="E208" s="14" t="s">
        <v>2</v>
      </c>
      <c r="F208" s="15">
        <v>2</v>
      </c>
      <c r="G208" s="16">
        <f t="shared" si="15"/>
        <v>60</v>
      </c>
      <c r="H208" s="16">
        <f t="shared" si="16"/>
        <v>120</v>
      </c>
      <c r="I208" s="14"/>
      <c r="J208" s="17" t="str">
        <f>IF(I208="","",VLOOKUP(I208,CONSTANTES!$E$2:$F$100,2,0))</f>
        <v/>
      </c>
      <c r="K208" s="16" t="str">
        <f t="shared" si="17"/>
        <v/>
      </c>
      <c r="L208" s="48">
        <f t="shared" si="18"/>
        <v>2015</v>
      </c>
      <c r="M208" s="48">
        <f t="shared" si="19"/>
        <v>10</v>
      </c>
    </row>
    <row r="209" spans="1:13">
      <c r="A209" s="12" t="str">
        <f>+VLOOKUP(Tableau2[[#This Row],[NO OF]],LISTE_OF!A:E,5,FALSE)</f>
        <v>CLIENT 3</v>
      </c>
      <c r="B209" s="48" t="s">
        <v>54</v>
      </c>
      <c r="C209" s="12" t="str">
        <f>+VLOOKUP(B209,LISTE_OF!A:B,2,FALSE)</f>
        <v>pièce 11</v>
      </c>
      <c r="D209" s="51">
        <v>42300</v>
      </c>
      <c r="E209" s="14" t="s">
        <v>2</v>
      </c>
      <c r="F209" s="15">
        <v>2</v>
      </c>
      <c r="G209" s="16">
        <f t="shared" si="15"/>
        <v>60</v>
      </c>
      <c r="H209" s="16">
        <f t="shared" si="16"/>
        <v>120</v>
      </c>
      <c r="I209" s="14"/>
      <c r="J209" s="17" t="str">
        <f>IF(I209="","",VLOOKUP(I209,CONSTANTES!$E$2:$F$100,2,0))</f>
        <v/>
      </c>
      <c r="K209" s="16" t="str">
        <f t="shared" si="17"/>
        <v/>
      </c>
      <c r="L209" s="48">
        <f t="shared" si="18"/>
        <v>2015</v>
      </c>
      <c r="M209" s="48">
        <f t="shared" si="19"/>
        <v>10</v>
      </c>
    </row>
    <row r="210" spans="1:13">
      <c r="A210" s="12" t="str">
        <f>+VLOOKUP(Tableau2[[#This Row],[NO OF]],LISTE_OF!A:E,5,FALSE)</f>
        <v>CLIENT 3</v>
      </c>
      <c r="B210" s="48" t="s">
        <v>54</v>
      </c>
      <c r="C210" s="12" t="str">
        <f>+VLOOKUP(B210,LISTE_OF!A:B,2,FALSE)</f>
        <v>pièce 11</v>
      </c>
      <c r="D210" s="51">
        <v>42302</v>
      </c>
      <c r="E210" s="14" t="s">
        <v>2</v>
      </c>
      <c r="F210" s="15">
        <v>2</v>
      </c>
      <c r="G210" s="16">
        <f t="shared" si="15"/>
        <v>60</v>
      </c>
      <c r="H210" s="16">
        <f t="shared" si="16"/>
        <v>120</v>
      </c>
      <c r="I210" s="14"/>
      <c r="J210" s="17" t="str">
        <f>IF(I210="","",VLOOKUP(I210,CONSTANTES!$E$2:$F$100,2,0))</f>
        <v/>
      </c>
      <c r="K210" s="16" t="str">
        <f t="shared" si="17"/>
        <v/>
      </c>
      <c r="L210" s="48">
        <f t="shared" si="18"/>
        <v>2015</v>
      </c>
      <c r="M210" s="48">
        <f t="shared" si="19"/>
        <v>10</v>
      </c>
    </row>
    <row r="211" spans="1:13">
      <c r="A211" s="12" t="str">
        <f>+VLOOKUP(Tableau2[[#This Row],[NO OF]],LISTE_OF!A:E,5,FALSE)</f>
        <v>CLIENT 3</v>
      </c>
      <c r="B211" s="48" t="s">
        <v>54</v>
      </c>
      <c r="C211" s="12" t="str">
        <f>+VLOOKUP(B211,LISTE_OF!A:B,2,FALSE)</f>
        <v>pièce 11</v>
      </c>
      <c r="D211" s="51">
        <v>42303</v>
      </c>
      <c r="E211" s="14" t="s">
        <v>2</v>
      </c>
      <c r="F211" s="15">
        <v>1</v>
      </c>
      <c r="G211" s="16">
        <f t="shared" si="15"/>
        <v>60</v>
      </c>
      <c r="H211" s="16">
        <f t="shared" si="16"/>
        <v>60</v>
      </c>
      <c r="I211" s="14"/>
      <c r="J211" s="17" t="str">
        <f>IF(I211="","",VLOOKUP(I211,CONSTANTES!$E$2:$F$100,2,0))</f>
        <v/>
      </c>
      <c r="K211" s="16" t="str">
        <f t="shared" si="17"/>
        <v/>
      </c>
      <c r="L211" s="48">
        <f t="shared" si="18"/>
        <v>2015</v>
      </c>
      <c r="M211" s="48">
        <f t="shared" si="19"/>
        <v>10</v>
      </c>
    </row>
    <row r="212" spans="1:13">
      <c r="A212" s="12" t="str">
        <f>+VLOOKUP(Tableau2[[#This Row],[NO OF]],LISTE_OF!A:E,5,FALSE)</f>
        <v>CLIENT 3</v>
      </c>
      <c r="B212" s="48" t="s">
        <v>54</v>
      </c>
      <c r="C212" s="12" t="str">
        <f>+VLOOKUP(B212,LISTE_OF!A:B,2,FALSE)</f>
        <v>pièce 11</v>
      </c>
      <c r="D212" s="51">
        <v>42325</v>
      </c>
      <c r="E212" s="14" t="s">
        <v>2</v>
      </c>
      <c r="F212" s="15">
        <v>1</v>
      </c>
      <c r="G212" s="16">
        <f t="shared" si="15"/>
        <v>60</v>
      </c>
      <c r="H212" s="16">
        <f t="shared" si="16"/>
        <v>60</v>
      </c>
      <c r="I212" s="14"/>
      <c r="J212" s="17" t="str">
        <f>IF(I212="","",VLOOKUP(I212,CONSTANTES!$E$2:$F$100,2,0))</f>
        <v/>
      </c>
      <c r="K212" s="16" t="str">
        <f t="shared" si="17"/>
        <v/>
      </c>
      <c r="L212" s="48">
        <f t="shared" si="18"/>
        <v>2015</v>
      </c>
      <c r="M212" s="48">
        <f t="shared" si="19"/>
        <v>11</v>
      </c>
    </row>
    <row r="213" spans="1:13">
      <c r="A213" s="12" t="str">
        <f>+VLOOKUP(Tableau2[[#This Row],[NO OF]],LISTE_OF!A:E,5,FALSE)</f>
        <v>CLIENT 3</v>
      </c>
      <c r="B213" s="48" t="s">
        <v>54</v>
      </c>
      <c r="C213" s="12" t="str">
        <f>+VLOOKUP(B213,LISTE_OF!A:B,2,FALSE)</f>
        <v>pièce 11</v>
      </c>
      <c r="D213" s="51">
        <v>42325</v>
      </c>
      <c r="E213" s="14" t="s">
        <v>3</v>
      </c>
      <c r="F213" s="15">
        <v>1</v>
      </c>
      <c r="G213" s="16" t="e">
        <f t="shared" si="15"/>
        <v>#N/A</v>
      </c>
      <c r="H213" s="16" t="e">
        <f t="shared" si="16"/>
        <v>#N/A</v>
      </c>
      <c r="I213" s="14"/>
      <c r="J213" s="17" t="str">
        <f>IF(I213="","",VLOOKUP(I213,CONSTANTES!$E$2:$F$100,2,0))</f>
        <v/>
      </c>
      <c r="K213" s="16" t="str">
        <f t="shared" si="17"/>
        <v/>
      </c>
      <c r="L213" s="48">
        <f t="shared" si="18"/>
        <v>2015</v>
      </c>
      <c r="M213" s="48">
        <f t="shared" si="19"/>
        <v>11</v>
      </c>
    </row>
    <row r="214" spans="1:13">
      <c r="A214" s="12" t="str">
        <f>+VLOOKUP(Tableau2[[#This Row],[NO OF]],LISTE_OF!A:E,5,FALSE)</f>
        <v>CLIENT 3</v>
      </c>
      <c r="B214" s="48" t="s">
        <v>54</v>
      </c>
      <c r="C214" s="12" t="str">
        <f>+VLOOKUP(B214,LISTE_OF!A:B,2,FALSE)</f>
        <v>pièce 11</v>
      </c>
      <c r="D214" s="51">
        <v>42326</v>
      </c>
      <c r="E214" s="14" t="s">
        <v>3</v>
      </c>
      <c r="F214" s="15">
        <v>1</v>
      </c>
      <c r="G214" s="16" t="e">
        <f t="shared" si="15"/>
        <v>#N/A</v>
      </c>
      <c r="H214" s="16" t="e">
        <f t="shared" si="16"/>
        <v>#N/A</v>
      </c>
      <c r="I214" s="14"/>
      <c r="J214" s="17" t="str">
        <f>IF(I214="","",VLOOKUP(I214,CONSTANTES!$E$2:$F$100,2,0))</f>
        <v/>
      </c>
      <c r="K214" s="16" t="str">
        <f t="shared" si="17"/>
        <v/>
      </c>
      <c r="L214" s="48">
        <f t="shared" si="18"/>
        <v>2015</v>
      </c>
      <c r="M214" s="48">
        <f t="shared" si="19"/>
        <v>11</v>
      </c>
    </row>
    <row r="215" spans="1:13">
      <c r="A215" s="12" t="str">
        <f>+VLOOKUP(Tableau2[[#This Row],[NO OF]],LISTE_OF!A:E,5,FALSE)</f>
        <v>CLIENT 3</v>
      </c>
      <c r="B215" s="48" t="s">
        <v>54</v>
      </c>
      <c r="C215" s="12" t="str">
        <f>+VLOOKUP(B215,LISTE_OF!A:B,2,FALSE)</f>
        <v>pièce 11</v>
      </c>
      <c r="D215" s="51">
        <v>42326</v>
      </c>
      <c r="E215" s="14" t="s">
        <v>0</v>
      </c>
      <c r="F215" s="15">
        <v>1</v>
      </c>
      <c r="G215" s="16">
        <f t="shared" si="15"/>
        <v>60</v>
      </c>
      <c r="H215" s="16">
        <f t="shared" si="16"/>
        <v>60</v>
      </c>
      <c r="I215" s="14"/>
      <c r="J215" s="17" t="str">
        <f>IF(I215="","",VLOOKUP(I215,CONSTANTES!$E$2:$F$100,2,0))</f>
        <v/>
      </c>
      <c r="K215" s="16" t="str">
        <f t="shared" si="17"/>
        <v/>
      </c>
      <c r="L215" s="48">
        <f t="shared" si="18"/>
        <v>2015</v>
      </c>
      <c r="M215" s="48">
        <f t="shared" si="19"/>
        <v>11</v>
      </c>
    </row>
    <row r="216" spans="1:13">
      <c r="A216" s="12" t="str">
        <f>+VLOOKUP(Tableau2[[#This Row],[NO OF]],LISTE_OF!A:E,5,FALSE)</f>
        <v>CLIENT 3</v>
      </c>
      <c r="B216" s="48" t="s">
        <v>54</v>
      </c>
      <c r="C216" s="12" t="str">
        <f>+VLOOKUP(B216,LISTE_OF!A:B,2,FALSE)</f>
        <v>pièce 11</v>
      </c>
      <c r="D216" s="51">
        <v>42326</v>
      </c>
      <c r="E216" s="14" t="s">
        <v>6</v>
      </c>
      <c r="F216" s="15">
        <v>1</v>
      </c>
      <c r="G216" s="16">
        <f t="shared" si="15"/>
        <v>50</v>
      </c>
      <c r="H216" s="16">
        <f t="shared" si="16"/>
        <v>50</v>
      </c>
      <c r="I216" s="14"/>
      <c r="J216" s="17" t="str">
        <f>IF(I216="","",VLOOKUP(I216,CONSTANTES!$E$2:$F$100,2,0))</f>
        <v/>
      </c>
      <c r="K216" s="16" t="str">
        <f t="shared" si="17"/>
        <v/>
      </c>
      <c r="L216" s="48">
        <f t="shared" si="18"/>
        <v>2015</v>
      </c>
      <c r="M216" s="48">
        <f t="shared" si="19"/>
        <v>11</v>
      </c>
    </row>
    <row r="217" spans="1:13">
      <c r="A217" s="12" t="str">
        <f>+VLOOKUP(Tableau2[[#This Row],[NO OF]],LISTE_OF!A:E,5,FALSE)</f>
        <v>CLIENT 3</v>
      </c>
      <c r="B217" s="48" t="s">
        <v>54</v>
      </c>
      <c r="C217" s="12" t="str">
        <f>+VLOOKUP(B217,LISTE_OF!A:B,2,FALSE)</f>
        <v>pièce 11</v>
      </c>
      <c r="D217" s="51">
        <v>42328</v>
      </c>
      <c r="E217" s="14" t="s">
        <v>3</v>
      </c>
      <c r="F217" s="15">
        <v>2</v>
      </c>
      <c r="G217" s="16" t="e">
        <f t="shared" si="15"/>
        <v>#N/A</v>
      </c>
      <c r="H217" s="16" t="e">
        <f t="shared" si="16"/>
        <v>#N/A</v>
      </c>
      <c r="I217" s="14"/>
      <c r="J217" s="17" t="str">
        <f>IF(I217="","",VLOOKUP(I217,CONSTANTES!$E$2:$F$100,2,0))</f>
        <v/>
      </c>
      <c r="K217" s="16" t="str">
        <f t="shared" si="17"/>
        <v/>
      </c>
      <c r="L217" s="48">
        <f t="shared" si="18"/>
        <v>2015</v>
      </c>
      <c r="M217" s="48">
        <f t="shared" si="19"/>
        <v>11</v>
      </c>
    </row>
    <row r="218" spans="1:13">
      <c r="A218" s="12" t="str">
        <f>+VLOOKUP(Tableau2[[#This Row],[NO OF]],LISTE_OF!A:E,5,FALSE)</f>
        <v>CLIENT 3</v>
      </c>
      <c r="B218" s="48" t="s">
        <v>54</v>
      </c>
      <c r="C218" s="12" t="str">
        <f>+VLOOKUP(B218,LISTE_OF!A:B,2,FALSE)</f>
        <v>pièce 11</v>
      </c>
      <c r="D218" s="51">
        <v>42328</v>
      </c>
      <c r="E218" s="14" t="s">
        <v>7</v>
      </c>
      <c r="F218" s="15">
        <v>1</v>
      </c>
      <c r="G218" s="16">
        <f t="shared" si="15"/>
        <v>60</v>
      </c>
      <c r="H218" s="16">
        <f t="shared" si="16"/>
        <v>60</v>
      </c>
      <c r="I218" s="14" t="s">
        <v>11</v>
      </c>
      <c r="J218" s="17" t="e">
        <f>IF(I218="","",VLOOKUP(I218,CONSTANTES!$E$2:$F$100,2,0))</f>
        <v>#N/A</v>
      </c>
      <c r="K218" s="16" t="e">
        <f t="shared" si="17"/>
        <v>#N/A</v>
      </c>
      <c r="L218" s="48">
        <f t="shared" si="18"/>
        <v>2015</v>
      </c>
      <c r="M218" s="48">
        <f t="shared" si="19"/>
        <v>11</v>
      </c>
    </row>
    <row r="219" spans="1:13">
      <c r="A219" s="12" t="str">
        <f>+VLOOKUP(Tableau2[[#This Row],[NO OF]],LISTE_OF!A:E,5,FALSE)</f>
        <v>CLIENT 3</v>
      </c>
      <c r="B219" s="48" t="s">
        <v>54</v>
      </c>
      <c r="C219" s="12" t="str">
        <f>+VLOOKUP(B219,LISTE_OF!A:B,2,FALSE)</f>
        <v>pièce 11</v>
      </c>
      <c r="D219" s="51">
        <v>42329</v>
      </c>
      <c r="E219" s="14" t="s">
        <v>3</v>
      </c>
      <c r="F219" s="15">
        <v>6</v>
      </c>
      <c r="G219" s="16" t="e">
        <f t="shared" si="15"/>
        <v>#N/A</v>
      </c>
      <c r="H219" s="16" t="e">
        <f t="shared" si="16"/>
        <v>#N/A</v>
      </c>
      <c r="I219" s="14"/>
      <c r="J219" s="17" t="str">
        <f>IF(I219="","",VLOOKUP(I219,CONSTANTES!$E$2:$F$100,2,0))</f>
        <v/>
      </c>
      <c r="K219" s="16" t="str">
        <f t="shared" si="17"/>
        <v/>
      </c>
      <c r="L219" s="48">
        <f t="shared" si="18"/>
        <v>2015</v>
      </c>
      <c r="M219" s="48">
        <f t="shared" si="19"/>
        <v>11</v>
      </c>
    </row>
    <row r="220" spans="1:13">
      <c r="A220" s="12" t="str">
        <f>+VLOOKUP(Tableau2[[#This Row],[NO OF]],LISTE_OF!A:E,5,FALSE)</f>
        <v>CLIENT 3</v>
      </c>
      <c r="B220" s="48" t="s">
        <v>54</v>
      </c>
      <c r="C220" s="12" t="str">
        <f>+VLOOKUP(B220,LISTE_OF!A:B,2,FALSE)</f>
        <v>pièce 11</v>
      </c>
      <c r="D220" s="51">
        <v>42329</v>
      </c>
      <c r="E220" s="14" t="s">
        <v>0</v>
      </c>
      <c r="F220" s="15">
        <v>6</v>
      </c>
      <c r="G220" s="16">
        <f t="shared" si="15"/>
        <v>60</v>
      </c>
      <c r="H220" s="16">
        <f t="shared" si="16"/>
        <v>360</v>
      </c>
      <c r="I220" s="14"/>
      <c r="J220" s="17" t="str">
        <f>IF(I220="","",VLOOKUP(I220,CONSTANTES!$E$2:$F$100,2,0))</f>
        <v/>
      </c>
      <c r="K220" s="16" t="str">
        <f t="shared" si="17"/>
        <v/>
      </c>
      <c r="L220" s="48">
        <f t="shared" si="18"/>
        <v>2015</v>
      </c>
      <c r="M220" s="48">
        <f t="shared" si="19"/>
        <v>11</v>
      </c>
    </row>
    <row r="221" spans="1:13">
      <c r="A221" s="12" t="str">
        <f>+VLOOKUP(Tableau2[[#This Row],[NO OF]],LISTE_OF!A:E,5,FALSE)</f>
        <v>CLIENT 3</v>
      </c>
      <c r="B221" s="48" t="s">
        <v>54</v>
      </c>
      <c r="C221" s="12" t="str">
        <f>+VLOOKUP(B221,LISTE_OF!A:B,2,FALSE)</f>
        <v>pièce 11</v>
      </c>
      <c r="D221" s="51">
        <v>42329</v>
      </c>
      <c r="E221" s="14" t="s">
        <v>6</v>
      </c>
      <c r="F221" s="15">
        <v>3</v>
      </c>
      <c r="G221" s="16">
        <f t="shared" si="15"/>
        <v>50</v>
      </c>
      <c r="H221" s="16">
        <f t="shared" si="16"/>
        <v>150</v>
      </c>
      <c r="I221" s="14"/>
      <c r="J221" s="17" t="str">
        <f>IF(I221="","",VLOOKUP(I221,CONSTANTES!$E$2:$F$100,2,0))</f>
        <v/>
      </c>
      <c r="K221" s="16" t="str">
        <f t="shared" si="17"/>
        <v/>
      </c>
      <c r="L221" s="48">
        <f t="shared" si="18"/>
        <v>2015</v>
      </c>
      <c r="M221" s="48">
        <f t="shared" si="19"/>
        <v>11</v>
      </c>
    </row>
    <row r="222" spans="1:13">
      <c r="A222" s="12" t="str">
        <f>+VLOOKUP(Tableau2[[#This Row],[NO OF]],LISTE_OF!A:E,5,FALSE)</f>
        <v>CLIENT 3</v>
      </c>
      <c r="B222" s="48" t="s">
        <v>54</v>
      </c>
      <c r="C222" s="12" t="str">
        <f>+VLOOKUP(B222,LISTE_OF!A:B,2,FALSE)</f>
        <v>pièce 11</v>
      </c>
      <c r="D222" s="51">
        <v>42330</v>
      </c>
      <c r="E222" s="14" t="s">
        <v>3</v>
      </c>
      <c r="F222" s="15">
        <v>8</v>
      </c>
      <c r="G222" s="16" t="e">
        <f t="shared" si="15"/>
        <v>#N/A</v>
      </c>
      <c r="H222" s="16" t="e">
        <f t="shared" si="16"/>
        <v>#N/A</v>
      </c>
      <c r="I222" s="14"/>
      <c r="J222" s="17" t="str">
        <f>IF(I222="","",VLOOKUP(I222,CONSTANTES!$E$2:$F$100,2,0))</f>
        <v/>
      </c>
      <c r="K222" s="16" t="str">
        <f t="shared" si="17"/>
        <v/>
      </c>
      <c r="L222" s="48">
        <f t="shared" si="18"/>
        <v>2015</v>
      </c>
      <c r="M222" s="48">
        <f t="shared" si="19"/>
        <v>11</v>
      </c>
    </row>
    <row r="223" spans="1:13">
      <c r="A223" s="12" t="str">
        <f>+VLOOKUP(Tableau2[[#This Row],[NO OF]],LISTE_OF!A:E,5,FALSE)</f>
        <v>CLIENT 3</v>
      </c>
      <c r="B223" s="48" t="s">
        <v>54</v>
      </c>
      <c r="C223" s="12" t="str">
        <f>+VLOOKUP(B223,LISTE_OF!A:B,2,FALSE)</f>
        <v>pièce 11</v>
      </c>
      <c r="D223" s="51">
        <v>42330</v>
      </c>
      <c r="E223" s="14" t="s">
        <v>0</v>
      </c>
      <c r="F223" s="15">
        <v>6</v>
      </c>
      <c r="G223" s="16">
        <f t="shared" si="15"/>
        <v>60</v>
      </c>
      <c r="H223" s="16">
        <f t="shared" si="16"/>
        <v>360</v>
      </c>
      <c r="I223" s="14"/>
      <c r="J223" s="17" t="str">
        <f>IF(I223="","",VLOOKUP(I223,CONSTANTES!$E$2:$F$100,2,0))</f>
        <v/>
      </c>
      <c r="K223" s="16" t="str">
        <f t="shared" si="17"/>
        <v/>
      </c>
      <c r="L223" s="48">
        <f t="shared" si="18"/>
        <v>2015</v>
      </c>
      <c r="M223" s="48">
        <f t="shared" si="19"/>
        <v>11</v>
      </c>
    </row>
    <row r="224" spans="1:13">
      <c r="A224" s="12" t="str">
        <f>+VLOOKUP(Tableau2[[#This Row],[NO OF]],LISTE_OF!A:E,5,FALSE)</f>
        <v>CLIENT 3</v>
      </c>
      <c r="B224" s="48" t="s">
        <v>54</v>
      </c>
      <c r="C224" s="12" t="str">
        <f>+VLOOKUP(B224,LISTE_OF!A:B,2,FALSE)</f>
        <v>pièce 11</v>
      </c>
      <c r="D224" s="51">
        <v>42330</v>
      </c>
      <c r="E224" s="14" t="s">
        <v>6</v>
      </c>
      <c r="F224" s="15">
        <v>3</v>
      </c>
      <c r="G224" s="16">
        <f t="shared" si="15"/>
        <v>50</v>
      </c>
      <c r="H224" s="16">
        <f t="shared" si="16"/>
        <v>150</v>
      </c>
      <c r="I224" s="14"/>
      <c r="J224" s="17" t="str">
        <f>IF(I224="","",VLOOKUP(I224,CONSTANTES!$E$2:$F$100,2,0))</f>
        <v/>
      </c>
      <c r="K224" s="16" t="str">
        <f t="shared" si="17"/>
        <v/>
      </c>
      <c r="L224" s="48">
        <f t="shared" si="18"/>
        <v>2015</v>
      </c>
      <c r="M224" s="48">
        <f t="shared" si="19"/>
        <v>11</v>
      </c>
    </row>
    <row r="225" spans="1:13">
      <c r="A225" s="12" t="str">
        <f>+VLOOKUP(Tableau2[[#This Row],[NO OF]],LISTE_OF!A:E,5,FALSE)</f>
        <v>CLIENT 3</v>
      </c>
      <c r="B225" s="48" t="s">
        <v>54</v>
      </c>
      <c r="C225" s="12" t="str">
        <f>+VLOOKUP(B225,LISTE_OF!A:B,2,FALSE)</f>
        <v>pièce 11</v>
      </c>
      <c r="D225" s="51">
        <v>42331</v>
      </c>
      <c r="E225" s="14" t="s">
        <v>3</v>
      </c>
      <c r="F225" s="15">
        <v>6</v>
      </c>
      <c r="G225" s="16" t="e">
        <f t="shared" si="15"/>
        <v>#N/A</v>
      </c>
      <c r="H225" s="16" t="e">
        <f t="shared" si="16"/>
        <v>#N/A</v>
      </c>
      <c r="I225" s="14"/>
      <c r="J225" s="17" t="str">
        <f>IF(I225="","",VLOOKUP(I225,CONSTANTES!$E$2:$F$100,2,0))</f>
        <v/>
      </c>
      <c r="K225" s="16" t="str">
        <f t="shared" si="17"/>
        <v/>
      </c>
      <c r="L225" s="48">
        <f t="shared" si="18"/>
        <v>2015</v>
      </c>
      <c r="M225" s="48">
        <f t="shared" si="19"/>
        <v>11</v>
      </c>
    </row>
    <row r="226" spans="1:13">
      <c r="A226" s="12" t="str">
        <f>+VLOOKUP(Tableau2[[#This Row],[NO OF]],LISTE_OF!A:E,5,FALSE)</f>
        <v>CLIENT 3</v>
      </c>
      <c r="B226" s="48" t="s">
        <v>54</v>
      </c>
      <c r="C226" s="12" t="str">
        <f>+VLOOKUP(B226,LISTE_OF!A:B,2,FALSE)</f>
        <v>pièce 11</v>
      </c>
      <c r="D226" s="51">
        <v>42331</v>
      </c>
      <c r="E226" s="14" t="s">
        <v>0</v>
      </c>
      <c r="F226" s="15">
        <v>9</v>
      </c>
      <c r="G226" s="16">
        <f t="shared" si="15"/>
        <v>60</v>
      </c>
      <c r="H226" s="16">
        <f t="shared" si="16"/>
        <v>540</v>
      </c>
      <c r="I226" s="14"/>
      <c r="J226" s="17" t="str">
        <f>IF(I226="","",VLOOKUP(I226,CONSTANTES!$E$2:$F$100,2,0))</f>
        <v/>
      </c>
      <c r="K226" s="16" t="str">
        <f t="shared" si="17"/>
        <v/>
      </c>
      <c r="L226" s="48">
        <f t="shared" si="18"/>
        <v>2015</v>
      </c>
      <c r="M226" s="48">
        <f t="shared" si="19"/>
        <v>11</v>
      </c>
    </row>
    <row r="227" spans="1:13">
      <c r="A227" s="12" t="str">
        <f>+VLOOKUP(Tableau2[[#This Row],[NO OF]],LISTE_OF!A:E,5,FALSE)</f>
        <v>CLIENT 3</v>
      </c>
      <c r="B227" s="48" t="s">
        <v>54</v>
      </c>
      <c r="C227" s="12" t="str">
        <f>+VLOOKUP(B227,LISTE_OF!A:B,2,FALSE)</f>
        <v>pièce 11</v>
      </c>
      <c r="D227" s="51">
        <v>42331</v>
      </c>
      <c r="E227" s="14" t="s">
        <v>6</v>
      </c>
      <c r="F227" s="15">
        <v>3</v>
      </c>
      <c r="G227" s="16">
        <f t="shared" si="15"/>
        <v>50</v>
      </c>
      <c r="H227" s="16">
        <f t="shared" si="16"/>
        <v>150</v>
      </c>
      <c r="I227" s="14"/>
      <c r="J227" s="17" t="str">
        <f>IF(I227="","",VLOOKUP(I227,CONSTANTES!$E$2:$F$100,2,0))</f>
        <v/>
      </c>
      <c r="K227" s="16" t="str">
        <f t="shared" si="17"/>
        <v/>
      </c>
      <c r="L227" s="48">
        <f t="shared" si="18"/>
        <v>2015</v>
      </c>
      <c r="M227" s="48">
        <f t="shared" si="19"/>
        <v>11</v>
      </c>
    </row>
    <row r="228" spans="1:13">
      <c r="A228" s="12" t="str">
        <f>+VLOOKUP(Tableau2[[#This Row],[NO OF]],LISTE_OF!A:E,5,FALSE)</f>
        <v>CLIENT 3</v>
      </c>
      <c r="B228" s="48" t="s">
        <v>54</v>
      </c>
      <c r="C228" s="12" t="str">
        <f>+VLOOKUP(B228,LISTE_OF!A:B,2,FALSE)</f>
        <v>pièce 11</v>
      </c>
      <c r="D228" s="51">
        <v>42332</v>
      </c>
      <c r="E228" s="14" t="s">
        <v>6</v>
      </c>
      <c r="F228" s="15">
        <v>8</v>
      </c>
      <c r="G228" s="16">
        <f t="shared" si="15"/>
        <v>50</v>
      </c>
      <c r="H228" s="16">
        <f t="shared" si="16"/>
        <v>400</v>
      </c>
      <c r="I228" s="14"/>
      <c r="J228" s="17" t="str">
        <f>IF(I228="","",VLOOKUP(I228,CONSTANTES!$E$2:$F$100,2,0))</f>
        <v/>
      </c>
      <c r="K228" s="16" t="str">
        <f t="shared" si="17"/>
        <v/>
      </c>
      <c r="L228" s="48">
        <f t="shared" si="18"/>
        <v>2015</v>
      </c>
      <c r="M228" s="48">
        <f t="shared" si="19"/>
        <v>11</v>
      </c>
    </row>
    <row r="229" spans="1:13">
      <c r="A229" s="12" t="str">
        <f>+VLOOKUP(Tableau2[[#This Row],[NO OF]],LISTE_OF!A:E,5,FALSE)</f>
        <v>CLIENT 3</v>
      </c>
      <c r="B229" s="48" t="s">
        <v>54</v>
      </c>
      <c r="C229" s="12" t="str">
        <f>+VLOOKUP(B229,LISTE_OF!A:B,2,FALSE)</f>
        <v>pièce 11</v>
      </c>
      <c r="D229" s="51">
        <v>42332</v>
      </c>
      <c r="E229" s="14" t="s">
        <v>3</v>
      </c>
      <c r="F229" s="15">
        <v>2</v>
      </c>
      <c r="G229" s="16" t="e">
        <f t="shared" si="15"/>
        <v>#N/A</v>
      </c>
      <c r="H229" s="16" t="e">
        <f t="shared" si="16"/>
        <v>#N/A</v>
      </c>
      <c r="I229" s="14"/>
      <c r="J229" s="17" t="str">
        <f>IF(I229="","",VLOOKUP(I229,CONSTANTES!$E$2:$F$100,2,0))</f>
        <v/>
      </c>
      <c r="K229" s="16" t="str">
        <f t="shared" si="17"/>
        <v/>
      </c>
      <c r="L229" s="48">
        <f t="shared" si="18"/>
        <v>2015</v>
      </c>
      <c r="M229" s="48">
        <f t="shared" si="19"/>
        <v>11</v>
      </c>
    </row>
    <row r="230" spans="1:13">
      <c r="A230" s="12" t="str">
        <f>+VLOOKUP(Tableau2[[#This Row],[NO OF]],LISTE_OF!A:E,5,FALSE)</f>
        <v>CLIENT 3</v>
      </c>
      <c r="B230" s="48" t="s">
        <v>54</v>
      </c>
      <c r="C230" s="12" t="str">
        <f>+VLOOKUP(B230,LISTE_OF!A:B,2,FALSE)</f>
        <v>pièce 11</v>
      </c>
      <c r="D230" s="51">
        <v>42332</v>
      </c>
      <c r="E230" s="14" t="s">
        <v>0</v>
      </c>
      <c r="F230" s="15">
        <v>4</v>
      </c>
      <c r="G230" s="16">
        <f t="shared" si="15"/>
        <v>60</v>
      </c>
      <c r="H230" s="16">
        <f t="shared" si="16"/>
        <v>240</v>
      </c>
      <c r="I230" s="14"/>
      <c r="J230" s="17" t="str">
        <f>IF(I230="","",VLOOKUP(I230,CONSTANTES!$E$2:$F$100,2,0))</f>
        <v/>
      </c>
      <c r="K230" s="16" t="str">
        <f t="shared" si="17"/>
        <v/>
      </c>
      <c r="L230" s="48">
        <f t="shared" si="18"/>
        <v>2015</v>
      </c>
      <c r="M230" s="48">
        <f t="shared" si="19"/>
        <v>11</v>
      </c>
    </row>
    <row r="231" spans="1:13">
      <c r="A231" s="12" t="str">
        <f>+VLOOKUP(Tableau2[[#This Row],[NO OF]],LISTE_OF!A:E,5,FALSE)</f>
        <v>CLIENT 3</v>
      </c>
      <c r="B231" s="48" t="s">
        <v>54</v>
      </c>
      <c r="C231" s="12" t="str">
        <f>+VLOOKUP(B231,LISTE_OF!A:B,2,FALSE)</f>
        <v>pièce 11</v>
      </c>
      <c r="D231" s="51">
        <v>42333</v>
      </c>
      <c r="E231" s="14" t="s">
        <v>7</v>
      </c>
      <c r="F231" s="15">
        <v>1</v>
      </c>
      <c r="G231" s="16">
        <f t="shared" si="15"/>
        <v>60</v>
      </c>
      <c r="H231" s="16">
        <f t="shared" si="16"/>
        <v>60</v>
      </c>
      <c r="I231" s="14" t="s">
        <v>11</v>
      </c>
      <c r="J231" s="17" t="e">
        <f>IF(I231="","",VLOOKUP(I231,CONSTANTES!$E$2:$F$100,2,0))</f>
        <v>#N/A</v>
      </c>
      <c r="K231" s="16" t="e">
        <f t="shared" si="17"/>
        <v>#N/A</v>
      </c>
      <c r="L231" s="48">
        <f t="shared" si="18"/>
        <v>2015</v>
      </c>
      <c r="M231" s="48">
        <f t="shared" si="19"/>
        <v>11</v>
      </c>
    </row>
    <row r="232" spans="1:13">
      <c r="A232" s="12" t="str">
        <f>+VLOOKUP(Tableau2[[#This Row],[NO OF]],LISTE_OF!A:E,5,FALSE)</f>
        <v>CLIENT 3</v>
      </c>
      <c r="B232" s="48" t="s">
        <v>54</v>
      </c>
      <c r="C232" s="12" t="str">
        <f>+VLOOKUP(B232,LISTE_OF!A:B,2,FALSE)</f>
        <v>pièce 11</v>
      </c>
      <c r="D232" s="51">
        <v>42333</v>
      </c>
      <c r="E232" s="14" t="s">
        <v>6</v>
      </c>
      <c r="F232" s="15">
        <v>1</v>
      </c>
      <c r="G232" s="16">
        <f t="shared" si="15"/>
        <v>50</v>
      </c>
      <c r="H232" s="16">
        <f t="shared" si="16"/>
        <v>50</v>
      </c>
      <c r="I232" s="14"/>
      <c r="J232" s="17" t="str">
        <f>IF(I232="","",VLOOKUP(I232,CONSTANTES!$E$2:$F$100,2,0))</f>
        <v/>
      </c>
      <c r="K232" s="16" t="str">
        <f t="shared" si="17"/>
        <v/>
      </c>
      <c r="L232" s="48">
        <f t="shared" si="18"/>
        <v>2015</v>
      </c>
      <c r="M232" s="48">
        <f t="shared" si="19"/>
        <v>11</v>
      </c>
    </row>
    <row r="233" spans="1:13">
      <c r="A233" s="12" t="str">
        <f>+VLOOKUP(Tableau2[[#This Row],[NO OF]],LISTE_OF!A:E,5,FALSE)</f>
        <v>CLIENT 3</v>
      </c>
      <c r="B233" s="48" t="s">
        <v>55</v>
      </c>
      <c r="C233" s="12" t="str">
        <f>+VLOOKUP(B233,LISTE_OF!A:B,2,FALSE)</f>
        <v>pièce 5</v>
      </c>
      <c r="D233" s="51">
        <v>42358</v>
      </c>
      <c r="E233" s="14" t="s">
        <v>2</v>
      </c>
      <c r="F233" s="15">
        <v>8</v>
      </c>
      <c r="G233" s="16">
        <f t="shared" si="15"/>
        <v>60</v>
      </c>
      <c r="H233" s="16">
        <f t="shared" si="16"/>
        <v>480</v>
      </c>
      <c r="I233" s="14"/>
      <c r="J233" s="17" t="str">
        <f>IF(I233="","",VLOOKUP(I233,CONSTANTES!$E$2:$F$100,2,0))</f>
        <v/>
      </c>
      <c r="K233" s="30" t="str">
        <f t="shared" si="17"/>
        <v/>
      </c>
      <c r="L233" s="48">
        <f t="shared" si="18"/>
        <v>2015</v>
      </c>
      <c r="M233" s="48">
        <f t="shared" si="19"/>
        <v>12</v>
      </c>
    </row>
    <row r="234" spans="1:13">
      <c r="A234" s="12" t="str">
        <f>+VLOOKUP(Tableau2[[#This Row],[NO OF]],LISTE_OF!A:E,5,FALSE)</f>
        <v>CLIENT 3</v>
      </c>
      <c r="B234" s="48" t="s">
        <v>55</v>
      </c>
      <c r="C234" s="12" t="str">
        <f>+VLOOKUP(B234,LISTE_OF!A:B,2,FALSE)</f>
        <v>pièce 5</v>
      </c>
      <c r="D234" s="51">
        <v>42360</v>
      </c>
      <c r="E234" s="14" t="s">
        <v>2</v>
      </c>
      <c r="F234" s="15">
        <v>6</v>
      </c>
      <c r="G234" s="16">
        <f t="shared" si="15"/>
        <v>60</v>
      </c>
      <c r="H234" s="16">
        <f t="shared" si="16"/>
        <v>360</v>
      </c>
      <c r="I234" s="14"/>
      <c r="J234" s="17" t="str">
        <f>IF(I234="","",VLOOKUP(I234,CONSTANTES!$E$2:$F$100,2,0))</f>
        <v/>
      </c>
      <c r="K234" s="30" t="str">
        <f t="shared" si="17"/>
        <v/>
      </c>
      <c r="L234" s="48">
        <f t="shared" si="18"/>
        <v>2015</v>
      </c>
      <c r="M234" s="48">
        <f t="shared" si="19"/>
        <v>12</v>
      </c>
    </row>
    <row r="235" spans="1:13">
      <c r="A235" s="12" t="str">
        <f>+VLOOKUP(Tableau2[[#This Row],[NO OF]],LISTE_OF!A:E,5,FALSE)</f>
        <v>CLIENT 3</v>
      </c>
      <c r="B235" s="48" t="s">
        <v>55</v>
      </c>
      <c r="C235" s="12" t="str">
        <f>+VLOOKUP(B235,LISTE_OF!A:B,2,FALSE)</f>
        <v>pièce 5</v>
      </c>
      <c r="D235" s="51">
        <v>42367</v>
      </c>
      <c r="E235" s="14" t="s">
        <v>2</v>
      </c>
      <c r="F235" s="15">
        <v>8</v>
      </c>
      <c r="G235" s="16">
        <f t="shared" si="15"/>
        <v>60</v>
      </c>
      <c r="H235" s="16">
        <f t="shared" si="16"/>
        <v>480</v>
      </c>
      <c r="I235" s="14"/>
      <c r="J235" s="17" t="str">
        <f>IF(I235="","",VLOOKUP(I235,CONSTANTES!$E$2:$F$100,2,0))</f>
        <v/>
      </c>
      <c r="K235" s="30" t="str">
        <f t="shared" si="17"/>
        <v/>
      </c>
      <c r="L235" s="48">
        <f t="shared" si="18"/>
        <v>2015</v>
      </c>
      <c r="M235" s="48">
        <f t="shared" si="19"/>
        <v>12</v>
      </c>
    </row>
    <row r="236" spans="1:13">
      <c r="A236" s="12" t="str">
        <f>+VLOOKUP(Tableau2[[#This Row],[NO OF]],LISTE_OF!A:E,5,FALSE)</f>
        <v>CLIENT 3</v>
      </c>
      <c r="B236" s="48" t="s">
        <v>55</v>
      </c>
      <c r="C236" s="12" t="str">
        <f>+VLOOKUP(B236,LISTE_OF!A:B,2,FALSE)</f>
        <v>pièce 5</v>
      </c>
      <c r="D236" s="51">
        <v>42370</v>
      </c>
      <c r="E236" s="14" t="s">
        <v>2</v>
      </c>
      <c r="F236" s="15">
        <v>4</v>
      </c>
      <c r="G236" s="16">
        <f t="shared" si="15"/>
        <v>60</v>
      </c>
      <c r="H236" s="16">
        <f t="shared" si="16"/>
        <v>240</v>
      </c>
      <c r="I236" s="14"/>
      <c r="J236" s="17" t="str">
        <f>IF(I236="","",VLOOKUP(I236,CONSTANTES!$E$2:$F$100,2,0))</f>
        <v/>
      </c>
      <c r="K236" s="30" t="str">
        <f t="shared" si="17"/>
        <v/>
      </c>
      <c r="L236" s="48">
        <f t="shared" si="18"/>
        <v>2016</v>
      </c>
      <c r="M236" s="48">
        <f t="shared" si="19"/>
        <v>1</v>
      </c>
    </row>
    <row r="237" spans="1:13">
      <c r="A237" s="12" t="str">
        <f>+VLOOKUP(Tableau2[[#This Row],[NO OF]],LISTE_OF!A:E,5,FALSE)</f>
        <v>CLIENT 3</v>
      </c>
      <c r="B237" s="48" t="s">
        <v>55</v>
      </c>
      <c r="C237" s="12" t="str">
        <f>+VLOOKUP(B237,LISTE_OF!A:B,2,FALSE)</f>
        <v>pièce 5</v>
      </c>
      <c r="D237" s="51">
        <v>42368</v>
      </c>
      <c r="E237" s="14" t="s">
        <v>6</v>
      </c>
      <c r="F237" s="15">
        <v>2</v>
      </c>
      <c r="G237" s="16">
        <f t="shared" si="15"/>
        <v>50</v>
      </c>
      <c r="H237" s="16">
        <f t="shared" si="16"/>
        <v>100</v>
      </c>
      <c r="I237" s="14"/>
      <c r="J237" s="17" t="str">
        <f>IF(I237="","",VLOOKUP(I237,CONSTANTES!$E$2:$F$100,2,0))</f>
        <v/>
      </c>
      <c r="K237" s="30" t="str">
        <f t="shared" si="17"/>
        <v/>
      </c>
      <c r="L237" s="48">
        <f t="shared" si="18"/>
        <v>2015</v>
      </c>
      <c r="M237" s="48">
        <f t="shared" si="19"/>
        <v>12</v>
      </c>
    </row>
    <row r="238" spans="1:13">
      <c r="A238" s="12" t="str">
        <f>+VLOOKUP(Tableau2[[#This Row],[NO OF]],LISTE_OF!A:E,5,FALSE)</f>
        <v>CLIENT 3</v>
      </c>
      <c r="B238" s="48" t="s">
        <v>55</v>
      </c>
      <c r="C238" s="12" t="str">
        <f>+VLOOKUP(B238,LISTE_OF!A:B,2,FALSE)</f>
        <v>pièce 5</v>
      </c>
      <c r="D238" s="51">
        <v>42372</v>
      </c>
      <c r="E238" s="14" t="s">
        <v>2</v>
      </c>
      <c r="F238" s="15">
        <v>3</v>
      </c>
      <c r="G238" s="16">
        <f t="shared" si="15"/>
        <v>60</v>
      </c>
      <c r="H238" s="16">
        <f t="shared" si="16"/>
        <v>180</v>
      </c>
      <c r="I238" s="14"/>
      <c r="J238" s="17" t="str">
        <f>IF(I238="","",VLOOKUP(I238,CONSTANTES!$E$2:$F$100,2,0))</f>
        <v/>
      </c>
      <c r="K238" s="30" t="str">
        <f t="shared" si="17"/>
        <v/>
      </c>
      <c r="L238" s="48">
        <f t="shared" si="18"/>
        <v>2016</v>
      </c>
      <c r="M238" s="48">
        <f t="shared" si="19"/>
        <v>1</v>
      </c>
    </row>
    <row r="239" spans="1:13">
      <c r="A239" s="31" t="str">
        <f>+VLOOKUP(Tableau2[[#This Row],[NO OF]],LISTE_OF!A:E,5,FALSE)</f>
        <v>CLIENT 1</v>
      </c>
      <c r="B239" s="50" t="s">
        <v>29</v>
      </c>
      <c r="C239" s="31" t="str">
        <f>+VLOOKUP(B239,LISTE_OF!A:B,2,FALSE)</f>
        <v>pièce 1</v>
      </c>
      <c r="D239" s="53">
        <v>42373</v>
      </c>
      <c r="E239" s="32" t="s">
        <v>60</v>
      </c>
      <c r="F239" s="33">
        <v>730</v>
      </c>
      <c r="G239" s="34">
        <f t="shared" si="15"/>
        <v>1.2</v>
      </c>
      <c r="H239" s="34">
        <f t="shared" si="16"/>
        <v>876</v>
      </c>
      <c r="I239" s="32"/>
      <c r="J239" s="35" t="str">
        <f>IF(I239="","",VLOOKUP(I239,CONSTANTES!$E$2:$F$100,2,0))</f>
        <v/>
      </c>
      <c r="K239" s="36" t="str">
        <f t="shared" si="17"/>
        <v/>
      </c>
      <c r="L239" s="50">
        <f t="shared" si="18"/>
        <v>2016</v>
      </c>
      <c r="M239" s="50">
        <f t="shared" si="19"/>
        <v>1</v>
      </c>
    </row>
    <row r="240" spans="1:13">
      <c r="A240" s="12" t="str">
        <f>+VLOOKUP(Tableau2[[#This Row],[NO OF]],LISTE_OF!A:E,5,FALSE)</f>
        <v>CLIENT 1</v>
      </c>
      <c r="B240" s="48" t="s">
        <v>29</v>
      </c>
      <c r="C240" s="12" t="str">
        <f>+VLOOKUP(B240,LISTE_OF!A:B,2,FALSE)</f>
        <v>pièce 1</v>
      </c>
      <c r="D240" s="51">
        <v>42708</v>
      </c>
      <c r="E240" s="14" t="s">
        <v>58</v>
      </c>
      <c r="F240" s="15">
        <f>1480+920</f>
        <v>2400</v>
      </c>
      <c r="G240" s="16">
        <f t="shared" si="15"/>
        <v>1.2</v>
      </c>
      <c r="H240" s="16">
        <f t="shared" si="16"/>
        <v>2880</v>
      </c>
      <c r="I240" s="14"/>
      <c r="J240" s="17" t="str">
        <f>IF(I240="","",VLOOKUP(I240,CONSTANTES!$E$2:$F$100,2,0))</f>
        <v/>
      </c>
      <c r="K240" s="30" t="str">
        <f t="shared" si="17"/>
        <v/>
      </c>
      <c r="L240" s="48">
        <f t="shared" si="18"/>
        <v>2016</v>
      </c>
      <c r="M240" s="48">
        <f t="shared" si="19"/>
        <v>12</v>
      </c>
    </row>
    <row r="241" spans="1:13">
      <c r="A241" s="12" t="str">
        <f>+VLOOKUP(Tableau2[[#This Row],[NO OF]],LISTE_OF!A:E,5,FALSE)</f>
        <v>CLIENT 1</v>
      </c>
      <c r="B241" s="48" t="s">
        <v>29</v>
      </c>
      <c r="C241" s="12" t="str">
        <f>+VLOOKUP(B241,LISTE_OF!A:B,2,FALSE)</f>
        <v>pièce 1</v>
      </c>
      <c r="D241" s="51">
        <v>42373</v>
      </c>
      <c r="E241" s="14" t="s">
        <v>57</v>
      </c>
      <c r="F241" s="15">
        <v>4000</v>
      </c>
      <c r="G241" s="16">
        <f t="shared" si="15"/>
        <v>50</v>
      </c>
      <c r="H241" s="16">
        <f t="shared" si="16"/>
        <v>200000</v>
      </c>
      <c r="I241" s="14"/>
      <c r="J241" s="17" t="str">
        <f>IF(I241="","",VLOOKUP(I241,CONSTANTES!$E$2:$F$100,2,0))</f>
        <v/>
      </c>
      <c r="K241" s="30" t="str">
        <f t="shared" si="17"/>
        <v/>
      </c>
      <c r="L241" s="48">
        <f t="shared" si="18"/>
        <v>2016</v>
      </c>
      <c r="M241" s="48">
        <f t="shared" si="19"/>
        <v>1</v>
      </c>
    </row>
    <row r="242" spans="1:13">
      <c r="A242" s="12" t="str">
        <f>+VLOOKUP(Tableau2[[#This Row],[NO OF]],LISTE_OF!A:E,5,FALSE)</f>
        <v>CLIENT 1</v>
      </c>
      <c r="B242" s="48" t="s">
        <v>29</v>
      </c>
      <c r="C242" s="12" t="str">
        <f>+VLOOKUP(B242,LISTE_OF!A:B,2,FALSE)</f>
        <v>pièce 1</v>
      </c>
      <c r="D242" s="51">
        <v>42373</v>
      </c>
      <c r="E242" s="14" t="s">
        <v>62</v>
      </c>
      <c r="F242" s="15">
        <f>131.9+511.32+1057.56+43.31+189.3</f>
        <v>1933.3899999999999</v>
      </c>
      <c r="G242" s="16">
        <f t="shared" si="15"/>
        <v>1.2</v>
      </c>
      <c r="H242" s="16">
        <f t="shared" si="16"/>
        <v>2320.0679999999998</v>
      </c>
      <c r="I242" s="14"/>
      <c r="J242" s="17" t="str">
        <f>IF(I242="","",VLOOKUP(I242,CONSTANTES!$E$2:$F$100,2,0))</f>
        <v/>
      </c>
      <c r="K242" s="30" t="str">
        <f t="shared" si="17"/>
        <v/>
      </c>
      <c r="L242" s="48">
        <f t="shared" si="18"/>
        <v>2016</v>
      </c>
      <c r="M242" s="48">
        <f t="shared" si="19"/>
        <v>1</v>
      </c>
    </row>
    <row r="243" spans="1:13">
      <c r="A243" s="12" t="str">
        <f>+VLOOKUP(Tableau2[[#This Row],[NO OF]],LISTE_OF!A:E,5,FALSE)</f>
        <v>CLIENT 1</v>
      </c>
      <c r="B243" s="48" t="s">
        <v>29</v>
      </c>
      <c r="C243" s="12" t="str">
        <f>+VLOOKUP(B243,LISTE_OF!A:B,2,FALSE)</f>
        <v>pièce 1</v>
      </c>
      <c r="D243" s="51">
        <v>42373</v>
      </c>
      <c r="E243" s="14" t="s">
        <v>61</v>
      </c>
      <c r="F243" s="15">
        <f>1865+285.72+18</f>
        <v>2168.7200000000003</v>
      </c>
      <c r="G243" s="16">
        <f t="shared" si="15"/>
        <v>1.2</v>
      </c>
      <c r="H243" s="16">
        <f t="shared" si="16"/>
        <v>2602.4640000000004</v>
      </c>
      <c r="I243" s="14"/>
      <c r="J243" s="17" t="str">
        <f>IF(I243="","",VLOOKUP(I243,CONSTANTES!$E$2:$F$100,2,0))</f>
        <v/>
      </c>
      <c r="K243" s="30" t="str">
        <f t="shared" si="17"/>
        <v/>
      </c>
      <c r="L243" s="48">
        <f t="shared" si="18"/>
        <v>2016</v>
      </c>
      <c r="M243" s="48">
        <f t="shared" si="19"/>
        <v>1</v>
      </c>
    </row>
    <row r="244" spans="1:13">
      <c r="A244" s="12" t="str">
        <f>+VLOOKUP(Tableau2[[#This Row],[NO OF]],LISTE_OF!A:E,5,FALSE)</f>
        <v>CLIENT 1</v>
      </c>
      <c r="B244" s="48" t="s">
        <v>50</v>
      </c>
      <c r="C244" s="12" t="str">
        <f>+VLOOKUP(B244,LISTE_OF!A:B,2,FALSE)</f>
        <v>pièce 8</v>
      </c>
      <c r="D244" s="51">
        <v>42373</v>
      </c>
      <c r="E244" s="14" t="s">
        <v>58</v>
      </c>
      <c r="F244" s="15">
        <f>1275+830</f>
        <v>2105</v>
      </c>
      <c r="G244" s="16">
        <f t="shared" si="15"/>
        <v>1.2</v>
      </c>
      <c r="H244" s="16">
        <f t="shared" si="16"/>
        <v>2526</v>
      </c>
      <c r="I244" s="14"/>
      <c r="J244" s="17" t="str">
        <f>IF(I244="","",VLOOKUP(I244,CONSTANTES!$E$2:$F$100,2,0))</f>
        <v/>
      </c>
      <c r="K244" s="30" t="str">
        <f t="shared" si="17"/>
        <v/>
      </c>
      <c r="L244" s="48">
        <f t="shared" si="18"/>
        <v>2016</v>
      </c>
      <c r="M244" s="48">
        <f t="shared" si="19"/>
        <v>1</v>
      </c>
    </row>
    <row r="245" spans="1:13">
      <c r="A245" s="12" t="str">
        <f>+VLOOKUP(Tableau2[[#This Row],[NO OF]],LISTE_OF!A:E,5,FALSE)</f>
        <v>CLIENT 1</v>
      </c>
      <c r="B245" s="48" t="s">
        <v>50</v>
      </c>
      <c r="C245" s="12" t="str">
        <f>+VLOOKUP(B245,LISTE_OF!A:B,2,FALSE)</f>
        <v>pièce 8</v>
      </c>
      <c r="D245" s="51">
        <v>42373</v>
      </c>
      <c r="E245" s="14" t="s">
        <v>57</v>
      </c>
      <c r="F245" s="15">
        <v>3000</v>
      </c>
      <c r="G245" s="16">
        <f t="shared" si="15"/>
        <v>50</v>
      </c>
      <c r="H245" s="16">
        <f t="shared" si="16"/>
        <v>150000</v>
      </c>
      <c r="I245" s="14"/>
      <c r="J245" s="17" t="str">
        <f>IF(I245="","",VLOOKUP(I245,CONSTANTES!$E$2:$F$100,2,0))</f>
        <v/>
      </c>
      <c r="K245" s="30" t="str">
        <f t="shared" si="17"/>
        <v/>
      </c>
      <c r="L245" s="48">
        <f t="shared" si="18"/>
        <v>2016</v>
      </c>
      <c r="M245" s="48">
        <f t="shared" si="19"/>
        <v>1</v>
      </c>
    </row>
    <row r="246" spans="1:13">
      <c r="A246" s="12" t="str">
        <f>+VLOOKUP(Tableau2[[#This Row],[NO OF]],LISTE_OF!A:E,5,FALSE)</f>
        <v>CLIENT 1</v>
      </c>
      <c r="B246" s="48" t="s">
        <v>50</v>
      </c>
      <c r="C246" s="12" t="str">
        <f>+VLOOKUP(B246,LISTE_OF!A:B,2,FALSE)</f>
        <v>pièce 8</v>
      </c>
      <c r="D246" s="51">
        <v>42373</v>
      </c>
      <c r="E246" s="14" t="s">
        <v>63</v>
      </c>
      <c r="F246" s="15">
        <v>300</v>
      </c>
      <c r="G246" s="16">
        <f t="shared" si="15"/>
        <v>1.2</v>
      </c>
      <c r="H246" s="16">
        <f t="shared" si="16"/>
        <v>360</v>
      </c>
      <c r="I246" s="14"/>
      <c r="J246" s="17" t="str">
        <f>IF(I246="","",VLOOKUP(I246,CONSTANTES!$E$2:$F$100,2,0))</f>
        <v/>
      </c>
      <c r="K246" s="30" t="str">
        <f t="shared" si="17"/>
        <v/>
      </c>
      <c r="L246" s="48">
        <f t="shared" si="18"/>
        <v>2016</v>
      </c>
      <c r="M246" s="48">
        <f t="shared" si="19"/>
        <v>1</v>
      </c>
    </row>
    <row r="247" spans="1:13">
      <c r="A247" s="12" t="str">
        <f>+VLOOKUP(Tableau2[[#This Row],[NO OF]],LISTE_OF!A:E,5,FALSE)</f>
        <v>CLIENT 1</v>
      </c>
      <c r="B247" s="48" t="s">
        <v>50</v>
      </c>
      <c r="C247" s="12" t="str">
        <f>+VLOOKUP(B247,LISTE_OF!A:B,2,FALSE)</f>
        <v>pièce 8</v>
      </c>
      <c r="D247" s="51">
        <v>42373</v>
      </c>
      <c r="E247" s="14" t="s">
        <v>60</v>
      </c>
      <c r="F247" s="15">
        <v>2209.5</v>
      </c>
      <c r="G247" s="16">
        <f t="shared" si="15"/>
        <v>1.2</v>
      </c>
      <c r="H247" s="16">
        <f t="shared" si="16"/>
        <v>2651.4</v>
      </c>
      <c r="I247" s="14"/>
      <c r="J247" s="17" t="str">
        <f>IF(I247="","",VLOOKUP(I247,CONSTANTES!$E$2:$F$100,2,0))</f>
        <v/>
      </c>
      <c r="K247" s="30" t="str">
        <f t="shared" si="17"/>
        <v/>
      </c>
      <c r="L247" s="48">
        <f t="shared" si="18"/>
        <v>2016</v>
      </c>
      <c r="M247" s="48">
        <f t="shared" si="19"/>
        <v>1</v>
      </c>
    </row>
    <row r="248" spans="1:13">
      <c r="A248" s="12" t="str">
        <f>+VLOOKUP(Tableau2[[#This Row],[NO OF]],LISTE_OF!A:E,5,FALSE)</f>
        <v>CLIENT 1</v>
      </c>
      <c r="B248" s="48" t="s">
        <v>50</v>
      </c>
      <c r="C248" s="12" t="str">
        <f>+VLOOKUP(B248,LISTE_OF!A:B,2,FALSE)</f>
        <v>pièce 8</v>
      </c>
      <c r="D248" s="51">
        <v>42373</v>
      </c>
      <c r="E248" s="14" t="s">
        <v>62</v>
      </c>
      <c r="F248" s="15">
        <f>422+88.5+27.9+19.31+20.21+10.84+17.2+27.28+80.3+310.74+242.42+71.4</f>
        <v>1338.1000000000001</v>
      </c>
      <c r="G248" s="16">
        <f t="shared" si="15"/>
        <v>1.2</v>
      </c>
      <c r="H248" s="16">
        <f t="shared" si="16"/>
        <v>1605.72</v>
      </c>
      <c r="I248" s="14"/>
      <c r="J248" s="17" t="str">
        <f>IF(I248="","",VLOOKUP(I248,CONSTANTES!$E$2:$F$100,2,0))</f>
        <v/>
      </c>
      <c r="K248" s="30" t="str">
        <f t="shared" si="17"/>
        <v/>
      </c>
      <c r="L248" s="48">
        <f t="shared" si="18"/>
        <v>2016</v>
      </c>
      <c r="M248" s="48">
        <f t="shared" si="19"/>
        <v>1</v>
      </c>
    </row>
    <row r="249" spans="1:13">
      <c r="A249" s="12" t="str">
        <f>+VLOOKUP(Tableau2[[#This Row],[NO OF]],LISTE_OF!A:E,5,FALSE)</f>
        <v>CLIENT 1</v>
      </c>
      <c r="B249" s="48" t="s">
        <v>50</v>
      </c>
      <c r="C249" s="12" t="str">
        <f>+VLOOKUP(B249,LISTE_OF!A:B,2,FALSE)</f>
        <v>pièce 8</v>
      </c>
      <c r="D249" s="51">
        <v>42373</v>
      </c>
      <c r="E249" s="14" t="s">
        <v>62</v>
      </c>
      <c r="F249" s="15">
        <f>8.54+227.24+254.59+260.84</f>
        <v>751.21</v>
      </c>
      <c r="G249" s="16">
        <f t="shared" si="15"/>
        <v>1.2</v>
      </c>
      <c r="H249" s="16">
        <f t="shared" si="16"/>
        <v>901.452</v>
      </c>
      <c r="I249" s="14"/>
      <c r="J249" s="17" t="str">
        <f>IF(I249="","",VLOOKUP(I249,CONSTANTES!$E$2:$F$100,2,0))</f>
        <v/>
      </c>
      <c r="K249" s="30" t="str">
        <f t="shared" si="17"/>
        <v/>
      </c>
      <c r="L249" s="48">
        <f t="shared" si="18"/>
        <v>2016</v>
      </c>
      <c r="M249" s="48">
        <f t="shared" si="19"/>
        <v>1</v>
      </c>
    </row>
    <row r="250" spans="1:13">
      <c r="A250" s="12" t="str">
        <f>+VLOOKUP(Tableau2[[#This Row],[NO OF]],LISTE_OF!A:E,5,FALSE)</f>
        <v>CLIENT 1</v>
      </c>
      <c r="B250" s="48" t="s">
        <v>29</v>
      </c>
      <c r="C250" s="12" t="str">
        <f>+VLOOKUP(B250,LISTE_OF!A:B,2,FALSE)</f>
        <v>pièce 1</v>
      </c>
      <c r="D250" s="51">
        <v>42373</v>
      </c>
      <c r="E250" s="14" t="s">
        <v>63</v>
      </c>
      <c r="F250" s="15">
        <v>300</v>
      </c>
      <c r="G250" s="16">
        <f t="shared" si="15"/>
        <v>1.2</v>
      </c>
      <c r="H250" s="16">
        <f t="shared" si="16"/>
        <v>360</v>
      </c>
      <c r="I250" s="14"/>
      <c r="J250" s="17" t="str">
        <f>IF(I250="","",VLOOKUP(I250,CONSTANTES!$E$2:$F$100,2,0))</f>
        <v/>
      </c>
      <c r="K250" s="30" t="str">
        <f t="shared" si="17"/>
        <v/>
      </c>
      <c r="L250" s="48">
        <f t="shared" si="18"/>
        <v>2016</v>
      </c>
      <c r="M250" s="48">
        <f t="shared" si="19"/>
        <v>1</v>
      </c>
    </row>
    <row r="251" spans="1:13">
      <c r="A251" s="31" t="str">
        <f>+VLOOKUP(Tableau2[[#This Row],[NO OF]],LISTE_OF!A:E,5,FALSE)</f>
        <v>CLIENT 3</v>
      </c>
      <c r="B251" s="50" t="s">
        <v>48</v>
      </c>
      <c r="C251" s="31" t="str">
        <f>+VLOOKUP(B251,LISTE_OF!A:B,2,FALSE)</f>
        <v>pièce 6</v>
      </c>
      <c r="D251" s="53">
        <v>42374</v>
      </c>
      <c r="E251" s="32" t="s">
        <v>7</v>
      </c>
      <c r="F251" s="33">
        <v>1</v>
      </c>
      <c r="G251" s="34">
        <f t="shared" si="15"/>
        <v>60</v>
      </c>
      <c r="H251" s="34">
        <f t="shared" si="16"/>
        <v>60</v>
      </c>
      <c r="I251" s="32" t="s">
        <v>18</v>
      </c>
      <c r="J251" s="35" t="e">
        <f>IF(I251="","",VLOOKUP(I251,CONSTANTES!$E$2:$F$100,2,0))</f>
        <v>#N/A</v>
      </c>
      <c r="K251" s="36" t="e">
        <f t="shared" si="17"/>
        <v>#N/A</v>
      </c>
      <c r="L251" s="50">
        <f t="shared" si="18"/>
        <v>2016</v>
      </c>
      <c r="M251" s="50">
        <f t="shared" si="19"/>
        <v>1</v>
      </c>
    </row>
    <row r="252" spans="1:13">
      <c r="A252" s="31" t="str">
        <f>+VLOOKUP(Tableau2[[#This Row],[NO OF]],LISTE_OF!A:E,5,FALSE)</f>
        <v>CLIENT 3</v>
      </c>
      <c r="B252" s="50" t="s">
        <v>48</v>
      </c>
      <c r="C252" s="31" t="str">
        <f>+VLOOKUP(B252,LISTE_OF!A:B,2,FALSE)</f>
        <v>pièce 6</v>
      </c>
      <c r="D252" s="53">
        <v>42374</v>
      </c>
      <c r="E252" s="32" t="s">
        <v>7</v>
      </c>
      <c r="F252" s="33">
        <v>1</v>
      </c>
      <c r="G252" s="34">
        <f t="shared" si="15"/>
        <v>60</v>
      </c>
      <c r="H252" s="34">
        <f t="shared" si="16"/>
        <v>60</v>
      </c>
      <c r="I252" s="32" t="s">
        <v>12</v>
      </c>
      <c r="J252" s="35" t="e">
        <f>IF(I252="","",VLOOKUP(I252,CONSTANTES!$E$2:$F$100,2,0))</f>
        <v>#N/A</v>
      </c>
      <c r="K252" s="36" t="e">
        <f t="shared" si="17"/>
        <v>#N/A</v>
      </c>
      <c r="L252" s="50">
        <f t="shared" si="18"/>
        <v>2016</v>
      </c>
      <c r="M252" s="50">
        <f t="shared" si="19"/>
        <v>1</v>
      </c>
    </row>
    <row r="253" spans="1:13">
      <c r="A253" s="31" t="str">
        <f>+VLOOKUP(Tableau2[[#This Row],[NO OF]],LISTE_OF!A:E,5,FALSE)</f>
        <v>CLIENT 1</v>
      </c>
      <c r="B253" s="50" t="s">
        <v>50</v>
      </c>
      <c r="C253" s="31" t="str">
        <f>+VLOOKUP(B253,LISTE_OF!A:B,2,FALSE)</f>
        <v>pièce 8</v>
      </c>
      <c r="D253" s="53">
        <v>42700</v>
      </c>
      <c r="E253" s="32" t="s">
        <v>62</v>
      </c>
      <c r="F253" s="33">
        <v>40.299999999999997</v>
      </c>
      <c r="G253" s="34">
        <f t="shared" si="15"/>
        <v>1.2</v>
      </c>
      <c r="H253" s="34">
        <f t="shared" si="16"/>
        <v>48.359999999999992</v>
      </c>
      <c r="I253" s="32"/>
      <c r="J253" s="35" t="str">
        <f>IF(I253="","",VLOOKUP(I253,CONSTANTES!$E$2:$F$100,2,0))</f>
        <v/>
      </c>
      <c r="K253" s="36" t="str">
        <f t="shared" si="17"/>
        <v/>
      </c>
      <c r="L253" s="50">
        <f t="shared" si="18"/>
        <v>2016</v>
      </c>
      <c r="M253" s="50">
        <f t="shared" si="19"/>
        <v>11</v>
      </c>
    </row>
    <row r="254" spans="1:13">
      <c r="A254" s="31" t="str">
        <f>+VLOOKUP(Tableau2[[#This Row],[NO OF]],LISTE_OF!A:E,5,FALSE)</f>
        <v>CLIENT 1</v>
      </c>
      <c r="B254" s="50" t="s">
        <v>50</v>
      </c>
      <c r="C254" s="31" t="str">
        <f>+VLOOKUP(B254,LISTE_OF!A:B,2,FALSE)</f>
        <v>pièce 8</v>
      </c>
      <c r="D254" s="53">
        <v>42637</v>
      </c>
      <c r="E254" s="32" t="s">
        <v>61</v>
      </c>
      <c r="F254" s="33">
        <v>1362.71</v>
      </c>
      <c r="G254" s="34">
        <f t="shared" si="15"/>
        <v>1.2</v>
      </c>
      <c r="H254" s="34">
        <f t="shared" si="16"/>
        <v>1635.252</v>
      </c>
      <c r="I254" s="32"/>
      <c r="J254" s="35" t="str">
        <f>IF(I254="","",VLOOKUP(I254,CONSTANTES!$E$2:$F$100,2,0))</f>
        <v/>
      </c>
      <c r="K254" s="36" t="str">
        <f t="shared" si="17"/>
        <v/>
      </c>
      <c r="L254" s="50">
        <f t="shared" si="18"/>
        <v>2016</v>
      </c>
      <c r="M254" s="50">
        <f t="shared" si="19"/>
        <v>9</v>
      </c>
    </row>
    <row r="255" spans="1:13">
      <c r="A255" s="31" t="str">
        <f>+VLOOKUP(Tableau2[[#This Row],[NO OF]],LISTE_OF!A:E,5,FALSE)</f>
        <v>CLIENT 1</v>
      </c>
      <c r="B255" s="50" t="s">
        <v>50</v>
      </c>
      <c r="C255" s="31" t="str">
        <f>+VLOOKUP(B255,LISTE_OF!A:B,2,FALSE)</f>
        <v>pièce 8</v>
      </c>
      <c r="D255" s="53">
        <v>42374</v>
      </c>
      <c r="E255" s="32" t="s">
        <v>56</v>
      </c>
      <c r="F255" s="33">
        <v>850</v>
      </c>
      <c r="G255" s="34">
        <f t="shared" si="15"/>
        <v>50</v>
      </c>
      <c r="H255" s="34">
        <f t="shared" si="16"/>
        <v>42500</v>
      </c>
      <c r="I255" s="32"/>
      <c r="J255" s="35" t="str">
        <f>IF(I255="","",VLOOKUP(I255,CONSTANTES!$E$2:$F$100,2,0))</f>
        <v/>
      </c>
      <c r="K255" s="36" t="str">
        <f t="shared" si="17"/>
        <v/>
      </c>
      <c r="L255" s="50">
        <f t="shared" si="18"/>
        <v>2016</v>
      </c>
      <c r="M255" s="50">
        <f t="shared" si="19"/>
        <v>1</v>
      </c>
    </row>
    <row r="256" spans="1:13">
      <c r="A256" s="31" t="str">
        <f>+VLOOKUP(Tableau2[[#This Row],[NO OF]],LISTE_OF!A:E,5,FALSE)</f>
        <v>CLIENT 1</v>
      </c>
      <c r="B256" s="50" t="s">
        <v>50</v>
      </c>
      <c r="C256" s="31" t="str">
        <f>+VLOOKUP(B256,LISTE_OF!A:B,2,FALSE)</f>
        <v>pièce 8</v>
      </c>
      <c r="D256" s="53">
        <v>42374</v>
      </c>
      <c r="E256" s="32" t="s">
        <v>60</v>
      </c>
      <c r="F256" s="33">
        <v>560</v>
      </c>
      <c r="G256" s="34">
        <f t="shared" si="15"/>
        <v>1.2</v>
      </c>
      <c r="H256" s="34">
        <f t="shared" si="16"/>
        <v>672</v>
      </c>
      <c r="I256" s="32"/>
      <c r="J256" s="35" t="str">
        <f>IF(I256="","",VLOOKUP(I256,CONSTANTES!$E$2:$F$100,2,0))</f>
        <v/>
      </c>
      <c r="K256" s="36" t="str">
        <f t="shared" si="17"/>
        <v/>
      </c>
      <c r="L256" s="50">
        <f t="shared" si="18"/>
        <v>2016</v>
      </c>
      <c r="M256" s="50">
        <f t="shared" si="19"/>
        <v>1</v>
      </c>
    </row>
    <row r="257" spans="1:13">
      <c r="A257" s="31" t="str">
        <f>+VLOOKUP(Tableau2[[#This Row],[NO OF]],LISTE_OF!A:E,5,FALSE)</f>
        <v>CLIENT 1</v>
      </c>
      <c r="B257" s="50" t="s">
        <v>29</v>
      </c>
      <c r="C257" s="31" t="str">
        <f>+VLOOKUP(B257,LISTE_OF!A:B,2,FALSE)</f>
        <v>pièce 1</v>
      </c>
      <c r="D257" s="53">
        <v>42374</v>
      </c>
      <c r="E257" s="32" t="s">
        <v>56</v>
      </c>
      <c r="F257" s="33">
        <v>500</v>
      </c>
      <c r="G257" s="34">
        <f t="shared" si="15"/>
        <v>50</v>
      </c>
      <c r="H257" s="34">
        <f t="shared" si="16"/>
        <v>25000</v>
      </c>
      <c r="I257" s="32"/>
      <c r="J257" s="35" t="str">
        <f>IF(I257="","",VLOOKUP(I257,CONSTANTES!$E$2:$F$100,2,0))</f>
        <v/>
      </c>
      <c r="K257" s="36" t="str">
        <f t="shared" si="17"/>
        <v/>
      </c>
      <c r="L257" s="50">
        <f t="shared" si="18"/>
        <v>2016</v>
      </c>
      <c r="M257" s="50">
        <f t="shared" si="19"/>
        <v>1</v>
      </c>
    </row>
    <row r="258" spans="1:13">
      <c r="A258" s="31" t="str">
        <f>+VLOOKUP(Tableau2[[#This Row],[NO OF]],LISTE_OF!A:E,5,FALSE)</f>
        <v>CLIENT 1</v>
      </c>
      <c r="B258" s="50" t="s">
        <v>81</v>
      </c>
      <c r="C258" s="31" t="str">
        <f>+VLOOKUP(B258,LISTE_OF!A:B,2,FALSE)</f>
        <v>pièce 26</v>
      </c>
      <c r="D258" s="53">
        <v>42374</v>
      </c>
      <c r="E258" s="32" t="s">
        <v>1</v>
      </c>
      <c r="F258" s="33">
        <v>20</v>
      </c>
      <c r="G258" s="34">
        <f>IF(E258="","",VLOOKUP(E258,POSTE,2,0))</f>
        <v>70</v>
      </c>
      <c r="H258" s="34">
        <f>IF(E258="","",F258*G258)</f>
        <v>1400</v>
      </c>
      <c r="I258" s="32"/>
      <c r="J258" s="35" t="str">
        <f>IF(I258="","",VLOOKUP(I258,CONSTANTES!$E$2:$F$100,2,0))</f>
        <v/>
      </c>
      <c r="K258" s="36" t="str">
        <f>IF(J258="","",J258*KM_UNITAIRE)</f>
        <v/>
      </c>
      <c r="L258" s="50">
        <f>+YEAR(D258)</f>
        <v>2016</v>
      </c>
      <c r="M258" s="50">
        <f>+MONTH(D258)</f>
        <v>1</v>
      </c>
    </row>
    <row r="259" spans="1:13">
      <c r="A259" s="31" t="str">
        <f>+VLOOKUP(Tableau2[[#This Row],[NO OF]],LISTE_OF!A:E,5,FALSE)</f>
        <v>CLIENT 3</v>
      </c>
      <c r="B259" s="50" t="s">
        <v>55</v>
      </c>
      <c r="C259" s="31" t="str">
        <f>+VLOOKUP(B259,LISTE_OF!A:B,2,FALSE)</f>
        <v>pièce 5</v>
      </c>
      <c r="D259" s="53">
        <v>42374</v>
      </c>
      <c r="E259" s="32" t="s">
        <v>2</v>
      </c>
      <c r="F259" s="33">
        <v>2</v>
      </c>
      <c r="G259" s="34">
        <f t="shared" ref="G259:G269" si="20">IF(E259="","",VLOOKUP(E259,POSTE,2,0))</f>
        <v>60</v>
      </c>
      <c r="H259" s="34">
        <f t="shared" ref="H259:H269" si="21">IF(E259="","",F259*G259)</f>
        <v>120</v>
      </c>
      <c r="I259" s="32"/>
      <c r="J259" s="35" t="str">
        <f>IF(I259="","",VLOOKUP(I259,CONSTANTES!$E$2:$F$100,2,0))</f>
        <v/>
      </c>
      <c r="K259" s="36" t="str">
        <f t="shared" ref="K259:K269" si="22">IF(J259="","",J259*KM_UNITAIRE)</f>
        <v/>
      </c>
      <c r="L259" s="50">
        <f t="shared" ref="L259:L269" si="23">+YEAR(D259)</f>
        <v>2016</v>
      </c>
      <c r="M259" s="50">
        <f t="shared" ref="M259:M269" si="24">+MONTH(D259)</f>
        <v>1</v>
      </c>
    </row>
    <row r="260" spans="1:13">
      <c r="A260" s="31" t="str">
        <f>+VLOOKUP(Tableau2[[#This Row],[NO OF]],LISTE_OF!A:E,5,FALSE)</f>
        <v>CLIENT 3</v>
      </c>
      <c r="B260" s="50" t="s">
        <v>55</v>
      </c>
      <c r="C260" s="31" t="str">
        <f>+VLOOKUP(B260,LISTE_OF!A:B,2,FALSE)</f>
        <v>pièce 5</v>
      </c>
      <c r="D260" s="53">
        <v>42375</v>
      </c>
      <c r="E260" s="32" t="s">
        <v>2</v>
      </c>
      <c r="F260" s="33">
        <v>4</v>
      </c>
      <c r="G260" s="34">
        <f t="shared" si="20"/>
        <v>60</v>
      </c>
      <c r="H260" s="34">
        <f t="shared" si="21"/>
        <v>240</v>
      </c>
      <c r="I260" s="32"/>
      <c r="J260" s="35" t="str">
        <f>IF(I260="","",VLOOKUP(I260,CONSTANTES!$E$2:$F$100,2,0))</f>
        <v/>
      </c>
      <c r="K260" s="36" t="str">
        <f t="shared" si="22"/>
        <v/>
      </c>
      <c r="L260" s="50">
        <f t="shared" si="23"/>
        <v>2016</v>
      </c>
      <c r="M260" s="50">
        <f t="shared" si="24"/>
        <v>1</v>
      </c>
    </row>
    <row r="261" spans="1:13">
      <c r="A261" s="31" t="str">
        <f>+VLOOKUP(Tableau2[[#This Row],[NO OF]],LISTE_OF!A:E,5,FALSE)</f>
        <v>CLIENT 3</v>
      </c>
      <c r="B261" s="50" t="s">
        <v>55</v>
      </c>
      <c r="C261" s="31" t="str">
        <f>+VLOOKUP(B261,LISTE_OF!A:B,2,FALSE)</f>
        <v>pièce 5</v>
      </c>
      <c r="D261" s="53">
        <v>42375</v>
      </c>
      <c r="E261" s="32" t="s">
        <v>3</v>
      </c>
      <c r="F261" s="33">
        <v>4</v>
      </c>
      <c r="G261" s="34" t="e">
        <f t="shared" si="20"/>
        <v>#N/A</v>
      </c>
      <c r="H261" s="34" t="e">
        <f t="shared" si="21"/>
        <v>#N/A</v>
      </c>
      <c r="I261" s="32"/>
      <c r="J261" s="35" t="str">
        <f>IF(I261="","",VLOOKUP(I261,CONSTANTES!$E$2:$F$100,2,0))</f>
        <v/>
      </c>
      <c r="K261" s="36" t="str">
        <f t="shared" si="22"/>
        <v/>
      </c>
      <c r="L261" s="50">
        <f t="shared" si="23"/>
        <v>2016</v>
      </c>
      <c r="M261" s="50">
        <f t="shared" si="24"/>
        <v>1</v>
      </c>
    </row>
    <row r="262" spans="1:13">
      <c r="A262" s="31" t="str">
        <f>+VLOOKUP(Tableau2[[#This Row],[NO OF]],LISTE_OF!A:E,5,FALSE)</f>
        <v>CLIENT 3</v>
      </c>
      <c r="B262" s="50" t="s">
        <v>55</v>
      </c>
      <c r="C262" s="31" t="str">
        <f>+VLOOKUP(B262,LISTE_OF!A:B,2,FALSE)</f>
        <v>pièce 5</v>
      </c>
      <c r="D262" s="53">
        <v>42375</v>
      </c>
      <c r="E262" s="32" t="s">
        <v>0</v>
      </c>
      <c r="F262" s="33">
        <v>4</v>
      </c>
      <c r="G262" s="34">
        <f t="shared" si="20"/>
        <v>60</v>
      </c>
      <c r="H262" s="34">
        <f t="shared" si="21"/>
        <v>240</v>
      </c>
      <c r="I262" s="32"/>
      <c r="J262" s="35" t="str">
        <f>IF(I262="","",VLOOKUP(I262,CONSTANTES!$E$2:$F$100,2,0))</f>
        <v/>
      </c>
      <c r="K262" s="36" t="str">
        <f t="shared" si="22"/>
        <v/>
      </c>
      <c r="L262" s="50">
        <f t="shared" si="23"/>
        <v>2016</v>
      </c>
      <c r="M262" s="50">
        <f t="shared" si="24"/>
        <v>1</v>
      </c>
    </row>
    <row r="263" spans="1:13">
      <c r="A263" s="31" t="str">
        <f>+VLOOKUP(Tableau2[[#This Row],[NO OF]],LISTE_OF!A:E,5,FALSE)</f>
        <v>CLIENT 3</v>
      </c>
      <c r="B263" s="50" t="s">
        <v>55</v>
      </c>
      <c r="C263" s="31" t="str">
        <f>+VLOOKUP(B263,LISTE_OF!A:B,2,FALSE)</f>
        <v>pièce 5</v>
      </c>
      <c r="D263" s="53">
        <v>42376</v>
      </c>
      <c r="E263" s="32" t="s">
        <v>0</v>
      </c>
      <c r="F263" s="33">
        <v>2</v>
      </c>
      <c r="G263" s="34">
        <f t="shared" si="20"/>
        <v>60</v>
      </c>
      <c r="H263" s="34">
        <f t="shared" si="21"/>
        <v>120</v>
      </c>
      <c r="I263" s="32"/>
      <c r="J263" s="35" t="str">
        <f>IF(I263="","",VLOOKUP(I263,CONSTANTES!$E$2:$F$100,2,0))</f>
        <v/>
      </c>
      <c r="K263" s="36" t="str">
        <f t="shared" si="22"/>
        <v/>
      </c>
      <c r="L263" s="50">
        <f t="shared" si="23"/>
        <v>2016</v>
      </c>
      <c r="M263" s="50">
        <f t="shared" si="24"/>
        <v>1</v>
      </c>
    </row>
    <row r="264" spans="1:13">
      <c r="A264" s="31" t="str">
        <f>+VLOOKUP(Tableau2[[#This Row],[NO OF]],LISTE_OF!A:E,5,FALSE)</f>
        <v>CLIENT 3</v>
      </c>
      <c r="B264" s="50" t="s">
        <v>55</v>
      </c>
      <c r="C264" s="31" t="str">
        <f>+VLOOKUP(B264,LISTE_OF!A:B,2,FALSE)</f>
        <v>pièce 5</v>
      </c>
      <c r="D264" s="53">
        <v>42376</v>
      </c>
      <c r="E264" s="32" t="s">
        <v>3</v>
      </c>
      <c r="F264" s="33">
        <v>4</v>
      </c>
      <c r="G264" s="34" t="e">
        <f t="shared" si="20"/>
        <v>#N/A</v>
      </c>
      <c r="H264" s="34" t="e">
        <f t="shared" si="21"/>
        <v>#N/A</v>
      </c>
      <c r="I264" s="32"/>
      <c r="J264" s="35" t="str">
        <f>IF(I264="","",VLOOKUP(I264,CONSTANTES!$E$2:$F$100,2,0))</f>
        <v/>
      </c>
      <c r="K264" s="36" t="str">
        <f t="shared" si="22"/>
        <v/>
      </c>
      <c r="L264" s="50">
        <f t="shared" si="23"/>
        <v>2016</v>
      </c>
      <c r="M264" s="50">
        <f t="shared" si="24"/>
        <v>1</v>
      </c>
    </row>
    <row r="265" spans="1:13">
      <c r="A265" s="31" t="str">
        <f>+VLOOKUP(Tableau2[[#This Row],[NO OF]],LISTE_OF!A:E,5,FALSE)</f>
        <v>CLIENT 3</v>
      </c>
      <c r="B265" s="50" t="s">
        <v>55</v>
      </c>
      <c r="C265" s="31" t="str">
        <f>+VLOOKUP(B265,LISTE_OF!A:B,2,FALSE)</f>
        <v>pièce 5</v>
      </c>
      <c r="D265" s="53">
        <v>42377</v>
      </c>
      <c r="E265" s="32" t="s">
        <v>3</v>
      </c>
      <c r="F265" s="33">
        <v>6</v>
      </c>
      <c r="G265" s="34" t="e">
        <f t="shared" si="20"/>
        <v>#N/A</v>
      </c>
      <c r="H265" s="34" t="e">
        <f t="shared" si="21"/>
        <v>#N/A</v>
      </c>
      <c r="I265" s="32"/>
      <c r="J265" s="35" t="str">
        <f>IF(I265="","",VLOOKUP(I265,CONSTANTES!$E$2:$F$100,2,0))</f>
        <v/>
      </c>
      <c r="K265" s="36" t="str">
        <f t="shared" si="22"/>
        <v/>
      </c>
      <c r="L265" s="50">
        <f t="shared" si="23"/>
        <v>2016</v>
      </c>
      <c r="M265" s="50">
        <f t="shared" si="24"/>
        <v>1</v>
      </c>
    </row>
    <row r="266" spans="1:13">
      <c r="A266" s="31" t="str">
        <f>+VLOOKUP(Tableau2[[#This Row],[NO OF]],LISTE_OF!A:E,5,FALSE)</f>
        <v>CLIENT 3</v>
      </c>
      <c r="B266" s="50" t="s">
        <v>55</v>
      </c>
      <c r="C266" s="31" t="str">
        <f>+VLOOKUP(B266,LISTE_OF!A:B,2,FALSE)</f>
        <v>pièce 5</v>
      </c>
      <c r="D266" s="53">
        <v>42377</v>
      </c>
      <c r="E266" s="32" t="s">
        <v>0</v>
      </c>
      <c r="F266" s="33">
        <v>4</v>
      </c>
      <c r="G266" s="34">
        <f t="shared" si="20"/>
        <v>60</v>
      </c>
      <c r="H266" s="34">
        <f t="shared" si="21"/>
        <v>240</v>
      </c>
      <c r="I266" s="32"/>
      <c r="J266" s="35" t="str">
        <f>IF(I266="","",VLOOKUP(I266,CONSTANTES!$E$2:$F$100,2,0))</f>
        <v/>
      </c>
      <c r="K266" s="36" t="str">
        <f t="shared" si="22"/>
        <v/>
      </c>
      <c r="L266" s="50">
        <f t="shared" si="23"/>
        <v>2016</v>
      </c>
      <c r="M266" s="50">
        <f t="shared" si="24"/>
        <v>1</v>
      </c>
    </row>
    <row r="267" spans="1:13">
      <c r="A267" s="31" t="str">
        <f>+VLOOKUP(Tableau2[[#This Row],[NO OF]],LISTE_OF!A:E,5,FALSE)</f>
        <v>CLIENT 3</v>
      </c>
      <c r="B267" s="50" t="s">
        <v>48</v>
      </c>
      <c r="C267" s="31" t="str">
        <f>+VLOOKUP(B267,LISTE_OF!A:B,2,FALSE)</f>
        <v>pièce 6</v>
      </c>
      <c r="D267" s="53">
        <v>42377</v>
      </c>
      <c r="E267" s="32" t="s">
        <v>6</v>
      </c>
      <c r="F267" s="33">
        <v>2</v>
      </c>
      <c r="G267" s="34">
        <f t="shared" si="20"/>
        <v>50</v>
      </c>
      <c r="H267" s="34">
        <f t="shared" si="21"/>
        <v>100</v>
      </c>
      <c r="I267" s="32"/>
      <c r="J267" s="35" t="str">
        <f>IF(I267="","",VLOOKUP(I267,CONSTANTES!$E$2:$F$100,2,0))</f>
        <v/>
      </c>
      <c r="K267" s="36" t="str">
        <f t="shared" si="22"/>
        <v/>
      </c>
      <c r="L267" s="50">
        <f t="shared" si="23"/>
        <v>2016</v>
      </c>
      <c r="M267" s="50">
        <f t="shared" si="24"/>
        <v>1</v>
      </c>
    </row>
    <row r="268" spans="1:13">
      <c r="A268" s="31" t="str">
        <f>+VLOOKUP(Tableau2[[#This Row],[NO OF]],LISTE_OF!A:E,5,FALSE)</f>
        <v>CLIENT 3</v>
      </c>
      <c r="B268" s="50" t="s">
        <v>55</v>
      </c>
      <c r="C268" s="31" t="str">
        <f>+VLOOKUP(B268,LISTE_OF!A:B,2,FALSE)</f>
        <v>pièce 5</v>
      </c>
      <c r="D268" s="53">
        <v>42377</v>
      </c>
      <c r="E268" s="32" t="s">
        <v>7</v>
      </c>
      <c r="F268" s="33">
        <v>1</v>
      </c>
      <c r="G268" s="34">
        <f t="shared" si="20"/>
        <v>60</v>
      </c>
      <c r="H268" s="34">
        <f t="shared" si="21"/>
        <v>60</v>
      </c>
      <c r="I268" s="32" t="s">
        <v>11</v>
      </c>
      <c r="J268" s="35" t="e">
        <f>IF(I268="","",VLOOKUP(I268,CONSTANTES!$E$2:$F$100,2,0))</f>
        <v>#N/A</v>
      </c>
      <c r="K268" s="36" t="e">
        <f t="shared" si="22"/>
        <v>#N/A</v>
      </c>
      <c r="L268" s="50">
        <f t="shared" si="23"/>
        <v>2016</v>
      </c>
      <c r="M268" s="50">
        <f t="shared" si="24"/>
        <v>1</v>
      </c>
    </row>
    <row r="269" spans="1:13">
      <c r="A269" s="31" t="str">
        <f>+VLOOKUP(Tableau2[[#This Row],[NO OF]],LISTE_OF!A:E,5,FALSE)</f>
        <v>CLIENT 3</v>
      </c>
      <c r="B269" s="50" t="s">
        <v>48</v>
      </c>
      <c r="C269" s="31" t="str">
        <f>+VLOOKUP(B269,LISTE_OF!A:B,2,FALSE)</f>
        <v>pièce 6</v>
      </c>
      <c r="D269" s="53">
        <v>42376</v>
      </c>
      <c r="E269" s="32" t="s">
        <v>7</v>
      </c>
      <c r="F269" s="33">
        <v>1</v>
      </c>
      <c r="G269" s="34">
        <f t="shared" si="20"/>
        <v>60</v>
      </c>
      <c r="H269" s="34">
        <f t="shared" si="21"/>
        <v>60</v>
      </c>
      <c r="I269" s="32" t="s">
        <v>12</v>
      </c>
      <c r="J269" s="35" t="e">
        <f>IF(I269="","",VLOOKUP(I269,CONSTANTES!$E$2:$F$100,2,0))</f>
        <v>#N/A</v>
      </c>
      <c r="K269" s="36" t="e">
        <f t="shared" si="22"/>
        <v>#N/A</v>
      </c>
      <c r="L269" s="50">
        <f t="shared" si="23"/>
        <v>2016</v>
      </c>
      <c r="M269" s="50">
        <f t="shared" si="24"/>
        <v>1</v>
      </c>
    </row>
    <row r="270" spans="1:13">
      <c r="A270" s="31" t="str">
        <f>+VLOOKUP(Tableau2[[#This Row],[NO OF]],LISTE_OF!A:E,5,FALSE)</f>
        <v>CLIENT 3</v>
      </c>
      <c r="B270" s="50" t="s">
        <v>48</v>
      </c>
      <c r="C270" s="31" t="str">
        <f>+VLOOKUP(B270,LISTE_OF!A:B,2,FALSE)</f>
        <v>pièce 6</v>
      </c>
      <c r="D270" s="53">
        <v>42380</v>
      </c>
      <c r="E270" s="32" t="s">
        <v>3</v>
      </c>
      <c r="F270" s="33">
        <v>8</v>
      </c>
      <c r="G270" s="34" t="e">
        <f t="shared" ref="G270:G276" si="25">IF(E270="","",VLOOKUP(E270,POSTE,2,0))</f>
        <v>#N/A</v>
      </c>
      <c r="H270" s="34" t="e">
        <f t="shared" ref="H270:H276" si="26">IF(E270="","",F270*G270)</f>
        <v>#N/A</v>
      </c>
      <c r="I270" s="32"/>
      <c r="J270" s="35" t="str">
        <f>IF(I270="","",VLOOKUP(I270,CONSTANTES!$E$2:$F$100,2,0))</f>
        <v/>
      </c>
      <c r="K270" s="36" t="str">
        <f t="shared" ref="K270:K276" si="27">IF(J270="","",J270*KM_UNITAIRE)</f>
        <v/>
      </c>
      <c r="L270" s="50">
        <f t="shared" ref="L270:L276" si="28">+YEAR(D270)</f>
        <v>2016</v>
      </c>
      <c r="M270" s="50">
        <f t="shared" ref="M270:M276" si="29">+MONTH(D270)</f>
        <v>1</v>
      </c>
    </row>
    <row r="271" spans="1:13">
      <c r="A271" s="31" t="str">
        <f>+VLOOKUP(Tableau2[[#This Row],[NO OF]],LISTE_OF!A:E,5,FALSE)</f>
        <v>CLIENT 3</v>
      </c>
      <c r="B271" s="50" t="s">
        <v>48</v>
      </c>
      <c r="C271" s="31" t="str">
        <f>+VLOOKUP(B271,LISTE_OF!A:B,2,FALSE)</f>
        <v>pièce 6</v>
      </c>
      <c r="D271" s="53">
        <v>42380</v>
      </c>
      <c r="E271" s="32" t="s">
        <v>0</v>
      </c>
      <c r="F271" s="33">
        <v>4</v>
      </c>
      <c r="G271" s="34">
        <f t="shared" si="25"/>
        <v>60</v>
      </c>
      <c r="H271" s="34">
        <f t="shared" si="26"/>
        <v>240</v>
      </c>
      <c r="I271" s="32"/>
      <c r="J271" s="35" t="str">
        <f>IF(I271="","",VLOOKUP(I271,CONSTANTES!$E$2:$F$100,2,0))</f>
        <v/>
      </c>
      <c r="K271" s="36" t="str">
        <f t="shared" si="27"/>
        <v/>
      </c>
      <c r="L271" s="50">
        <f t="shared" si="28"/>
        <v>2016</v>
      </c>
      <c r="M271" s="50">
        <f t="shared" si="29"/>
        <v>1</v>
      </c>
    </row>
    <row r="272" spans="1:13">
      <c r="A272" s="31" t="str">
        <f>+VLOOKUP(Tableau2[[#This Row],[NO OF]],LISTE_OF!A:E,5,FALSE)</f>
        <v>CLIENT 3</v>
      </c>
      <c r="B272" s="50" t="s">
        <v>48</v>
      </c>
      <c r="C272" s="31" t="str">
        <f>+VLOOKUP(B272,LISTE_OF!A:B,2,FALSE)</f>
        <v>pièce 6</v>
      </c>
      <c r="D272" s="53">
        <v>42380</v>
      </c>
      <c r="E272" s="32" t="s">
        <v>6</v>
      </c>
      <c r="F272" s="33">
        <v>1</v>
      </c>
      <c r="G272" s="34">
        <f t="shared" si="25"/>
        <v>50</v>
      </c>
      <c r="H272" s="34">
        <f t="shared" si="26"/>
        <v>50</v>
      </c>
      <c r="I272" s="32"/>
      <c r="J272" s="35" t="str">
        <f>IF(I272="","",VLOOKUP(I272,CONSTANTES!$E$2:$F$100,2,0))</f>
        <v/>
      </c>
      <c r="K272" s="36" t="str">
        <f t="shared" si="27"/>
        <v/>
      </c>
      <c r="L272" s="50">
        <f t="shared" si="28"/>
        <v>2016</v>
      </c>
      <c r="M272" s="50">
        <f t="shared" si="29"/>
        <v>1</v>
      </c>
    </row>
    <row r="273" spans="1:13">
      <c r="A273" s="31" t="str">
        <f>+VLOOKUP(Tableau2[[#This Row],[NO OF]],LISTE_OF!A:E,5,FALSE)</f>
        <v>CLIENT 3</v>
      </c>
      <c r="B273" s="50" t="s">
        <v>48</v>
      </c>
      <c r="C273" s="31" t="str">
        <f>+VLOOKUP(B273,LISTE_OF!A:B,2,FALSE)</f>
        <v>pièce 6</v>
      </c>
      <c r="D273" s="53">
        <v>42381</v>
      </c>
      <c r="E273" s="32" t="s">
        <v>3</v>
      </c>
      <c r="F273" s="33">
        <v>6</v>
      </c>
      <c r="G273" s="34" t="e">
        <f t="shared" si="25"/>
        <v>#N/A</v>
      </c>
      <c r="H273" s="34" t="e">
        <f t="shared" si="26"/>
        <v>#N/A</v>
      </c>
      <c r="I273" s="32"/>
      <c r="J273" s="35" t="str">
        <f>IF(I273="","",VLOOKUP(I273,CONSTANTES!$E$2:$F$100,2,0))</f>
        <v/>
      </c>
      <c r="K273" s="36" t="str">
        <f t="shared" si="27"/>
        <v/>
      </c>
      <c r="L273" s="50">
        <f t="shared" si="28"/>
        <v>2016</v>
      </c>
      <c r="M273" s="50">
        <f t="shared" si="29"/>
        <v>1</v>
      </c>
    </row>
    <row r="274" spans="1:13">
      <c r="A274" s="31" t="str">
        <f>+VLOOKUP(Tableau2[[#This Row],[NO OF]],LISTE_OF!A:E,5,FALSE)</f>
        <v>CLIENT 3</v>
      </c>
      <c r="B274" s="50" t="s">
        <v>48</v>
      </c>
      <c r="C274" s="31" t="str">
        <f>+VLOOKUP(B274,LISTE_OF!A:B,2,FALSE)</f>
        <v>pièce 6</v>
      </c>
      <c r="D274" s="53">
        <v>42381</v>
      </c>
      <c r="E274" s="32" t="s">
        <v>6</v>
      </c>
      <c r="F274" s="33">
        <v>2</v>
      </c>
      <c r="G274" s="34">
        <f t="shared" si="25"/>
        <v>50</v>
      </c>
      <c r="H274" s="34">
        <f t="shared" si="26"/>
        <v>100</v>
      </c>
      <c r="I274" s="32"/>
      <c r="J274" s="35" t="str">
        <f>IF(I274="","",VLOOKUP(I274,CONSTANTES!$E$2:$F$100,2,0))</f>
        <v/>
      </c>
      <c r="K274" s="36" t="str">
        <f t="shared" si="27"/>
        <v/>
      </c>
      <c r="L274" s="50">
        <f t="shared" si="28"/>
        <v>2016</v>
      </c>
      <c r="M274" s="50">
        <f t="shared" si="29"/>
        <v>1</v>
      </c>
    </row>
    <row r="275" spans="1:13">
      <c r="A275" s="31" t="str">
        <f>+VLOOKUP(Tableau2[[#This Row],[NO OF]],LISTE_OF!A:E,5,FALSE)</f>
        <v>CLIENT 3</v>
      </c>
      <c r="B275" s="50" t="s">
        <v>48</v>
      </c>
      <c r="C275" s="31" t="str">
        <f>+VLOOKUP(B275,LISTE_OF!A:B,2,FALSE)</f>
        <v>pièce 6</v>
      </c>
      <c r="D275" s="53">
        <v>42381</v>
      </c>
      <c r="E275" s="32" t="s">
        <v>0</v>
      </c>
      <c r="F275" s="33">
        <v>4</v>
      </c>
      <c r="G275" s="34">
        <f t="shared" si="25"/>
        <v>60</v>
      </c>
      <c r="H275" s="34">
        <f t="shared" si="26"/>
        <v>240</v>
      </c>
      <c r="I275" s="32"/>
      <c r="J275" s="35" t="str">
        <f>IF(I275="","",VLOOKUP(I275,CONSTANTES!$E$2:$F$100,2,0))</f>
        <v/>
      </c>
      <c r="K275" s="36" t="str">
        <f t="shared" si="27"/>
        <v/>
      </c>
      <c r="L275" s="50">
        <f t="shared" si="28"/>
        <v>2016</v>
      </c>
      <c r="M275" s="50">
        <f t="shared" si="29"/>
        <v>1</v>
      </c>
    </row>
    <row r="276" spans="1:13">
      <c r="A276" s="31" t="str">
        <f>+VLOOKUP(Tableau2[[#This Row],[NO OF]],LISTE_OF!A:E,5,FALSE)</f>
        <v>CLIENT 4</v>
      </c>
      <c r="B276" s="50" t="s">
        <v>65</v>
      </c>
      <c r="C276" s="31" t="str">
        <f>+VLOOKUP(B276,LISTE_OF!A:B,2,FALSE)</f>
        <v>pièce 12</v>
      </c>
      <c r="D276" s="53">
        <v>42381</v>
      </c>
      <c r="E276" s="32" t="s">
        <v>1</v>
      </c>
      <c r="F276" s="33">
        <v>2</v>
      </c>
      <c r="G276" s="34">
        <f t="shared" si="25"/>
        <v>70</v>
      </c>
      <c r="H276" s="34">
        <f t="shared" si="26"/>
        <v>140</v>
      </c>
      <c r="I276" s="32"/>
      <c r="J276" s="35" t="str">
        <f>IF(I276="","",VLOOKUP(I276,CONSTANTES!$E$2:$F$100,2,0))</f>
        <v/>
      </c>
      <c r="K276" s="36" t="str">
        <f t="shared" si="27"/>
        <v/>
      </c>
      <c r="L276" s="50">
        <f t="shared" si="28"/>
        <v>2016</v>
      </c>
      <c r="M276" s="50">
        <f t="shared" si="29"/>
        <v>1</v>
      </c>
    </row>
    <row r="277" spans="1:13">
      <c r="A277" s="31" t="str">
        <f>+VLOOKUP(Tableau2[[#This Row],[NO OF]],LISTE_OF!A:E,5,FALSE)</f>
        <v>CLIENT 3</v>
      </c>
      <c r="B277" s="50" t="s">
        <v>48</v>
      </c>
      <c r="C277" s="31" t="str">
        <f>+VLOOKUP(B277,LISTE_OF!A:B,2,FALSE)</f>
        <v>pièce 6</v>
      </c>
      <c r="D277" s="53">
        <v>42382</v>
      </c>
      <c r="E277" s="32" t="s">
        <v>3</v>
      </c>
      <c r="F277" s="33">
        <v>6</v>
      </c>
      <c r="G277" s="34" t="e">
        <f t="shared" ref="G277:G286" si="30">IF(E277="","",VLOOKUP(E277,POSTE,2,0))</f>
        <v>#N/A</v>
      </c>
      <c r="H277" s="34" t="e">
        <f t="shared" ref="H277:H286" si="31">IF(E277="","",F277*G277)</f>
        <v>#N/A</v>
      </c>
      <c r="I277" s="32"/>
      <c r="J277" s="35" t="str">
        <f>IF(I277="","",VLOOKUP(I277,CONSTANTES!$E$2:$F$100,2,0))</f>
        <v/>
      </c>
      <c r="K277" s="36" t="str">
        <f t="shared" ref="K277:K286" si="32">IF(J277="","",J277*KM_UNITAIRE)</f>
        <v/>
      </c>
      <c r="L277" s="50">
        <f t="shared" ref="L277:L286" si="33">+YEAR(D277)</f>
        <v>2016</v>
      </c>
      <c r="M277" s="50">
        <f t="shared" ref="M277:M286" si="34">+MONTH(D277)</f>
        <v>1</v>
      </c>
    </row>
    <row r="278" spans="1:13">
      <c r="A278" s="31" t="str">
        <f>+VLOOKUP(Tableau2[[#This Row],[NO OF]],LISTE_OF!A:E,5,FALSE)</f>
        <v>CLIENT 3</v>
      </c>
      <c r="B278" s="50" t="s">
        <v>48</v>
      </c>
      <c r="C278" s="31" t="str">
        <f>+VLOOKUP(B278,LISTE_OF!A:B,2,FALSE)</f>
        <v>pièce 6</v>
      </c>
      <c r="D278" s="53">
        <v>42382</v>
      </c>
      <c r="E278" s="32" t="s">
        <v>0</v>
      </c>
      <c r="F278" s="33">
        <v>6</v>
      </c>
      <c r="G278" s="34">
        <f t="shared" si="30"/>
        <v>60</v>
      </c>
      <c r="H278" s="34">
        <f t="shared" si="31"/>
        <v>360</v>
      </c>
      <c r="I278" s="32"/>
      <c r="J278" s="35" t="str">
        <f>IF(I278="","",VLOOKUP(I278,CONSTANTES!$E$2:$F$100,2,0))</f>
        <v/>
      </c>
      <c r="K278" s="36" t="str">
        <f t="shared" si="32"/>
        <v/>
      </c>
      <c r="L278" s="50">
        <f t="shared" si="33"/>
        <v>2016</v>
      </c>
      <c r="M278" s="50">
        <f t="shared" si="34"/>
        <v>1</v>
      </c>
    </row>
    <row r="279" spans="1:13">
      <c r="A279" s="31" t="str">
        <f>+VLOOKUP(Tableau2[[#This Row],[NO OF]],LISTE_OF!A:E,5,FALSE)</f>
        <v>CLIENT 3</v>
      </c>
      <c r="B279" s="50" t="s">
        <v>48</v>
      </c>
      <c r="C279" s="31" t="str">
        <f>+VLOOKUP(B279,LISTE_OF!A:B,2,FALSE)</f>
        <v>pièce 6</v>
      </c>
      <c r="D279" s="53">
        <v>42382</v>
      </c>
      <c r="E279" s="32" t="s">
        <v>6</v>
      </c>
      <c r="F279" s="33">
        <v>2</v>
      </c>
      <c r="G279" s="34">
        <f t="shared" si="30"/>
        <v>50</v>
      </c>
      <c r="H279" s="34">
        <f t="shared" si="31"/>
        <v>100</v>
      </c>
      <c r="I279" s="32"/>
      <c r="J279" s="35" t="str">
        <f>IF(I279="","",VLOOKUP(I279,CONSTANTES!$E$2:$F$100,2,0))</f>
        <v/>
      </c>
      <c r="K279" s="36" t="str">
        <f t="shared" si="32"/>
        <v/>
      </c>
      <c r="L279" s="50">
        <f t="shared" si="33"/>
        <v>2016</v>
      </c>
      <c r="M279" s="50">
        <f t="shared" si="34"/>
        <v>1</v>
      </c>
    </row>
    <row r="280" spans="1:13">
      <c r="A280" s="31" t="str">
        <f>+VLOOKUP(Tableau2[[#This Row],[NO OF]],LISTE_OF!A:E,5,FALSE)</f>
        <v>CLIENT 4</v>
      </c>
      <c r="B280" s="50" t="s">
        <v>65</v>
      </c>
      <c r="C280" s="31" t="str">
        <f>+VLOOKUP(B280,LISTE_OF!A:B,2,FALSE)</f>
        <v>pièce 12</v>
      </c>
      <c r="D280" s="53">
        <v>42384</v>
      </c>
      <c r="E280" s="32" t="s">
        <v>1</v>
      </c>
      <c r="F280" s="33">
        <v>3</v>
      </c>
      <c r="G280" s="34">
        <f t="shared" si="30"/>
        <v>70</v>
      </c>
      <c r="H280" s="34">
        <f t="shared" si="31"/>
        <v>210</v>
      </c>
      <c r="I280" s="32"/>
      <c r="J280" s="35" t="str">
        <f>IF(I280="","",VLOOKUP(I280,CONSTANTES!$E$2:$F$100,2,0))</f>
        <v/>
      </c>
      <c r="K280" s="36" t="str">
        <f t="shared" si="32"/>
        <v/>
      </c>
      <c r="L280" s="50">
        <f t="shared" si="33"/>
        <v>2016</v>
      </c>
      <c r="M280" s="50">
        <f t="shared" si="34"/>
        <v>1</v>
      </c>
    </row>
    <row r="281" spans="1:13">
      <c r="A281" s="31" t="str">
        <f>+VLOOKUP(Tableau2[[#This Row],[NO OF]],LISTE_OF!A:E,5,FALSE)</f>
        <v>CLIENT 3</v>
      </c>
      <c r="B281" s="50" t="s">
        <v>48</v>
      </c>
      <c r="C281" s="31" t="str">
        <f>+VLOOKUP(B281,LISTE_OF!A:B,2,FALSE)</f>
        <v>pièce 6</v>
      </c>
      <c r="D281" s="53">
        <v>42387</v>
      </c>
      <c r="E281" s="32" t="s">
        <v>1</v>
      </c>
      <c r="F281" s="33">
        <v>8</v>
      </c>
      <c r="G281" s="34">
        <f t="shared" si="30"/>
        <v>70</v>
      </c>
      <c r="H281" s="34">
        <f t="shared" si="31"/>
        <v>560</v>
      </c>
      <c r="I281" s="32"/>
      <c r="J281" s="35" t="str">
        <f>IF(I281="","",VLOOKUP(I281,CONSTANTES!$E$2:$F$100,2,0))</f>
        <v/>
      </c>
      <c r="K281" s="36" t="str">
        <f t="shared" si="32"/>
        <v/>
      </c>
      <c r="L281" s="50">
        <f t="shared" si="33"/>
        <v>2016</v>
      </c>
      <c r="M281" s="50">
        <f t="shared" si="34"/>
        <v>1</v>
      </c>
    </row>
    <row r="282" spans="1:13">
      <c r="A282" s="31" t="str">
        <f>+VLOOKUP(Tableau2[[#This Row],[NO OF]],LISTE_OF!A:E,5,FALSE)</f>
        <v>CLIENT 3</v>
      </c>
      <c r="B282" s="50" t="s">
        <v>48</v>
      </c>
      <c r="C282" s="31" t="str">
        <f>+VLOOKUP(B282,LISTE_OF!A:B,2,FALSE)</f>
        <v>pièce 6</v>
      </c>
      <c r="D282" s="53">
        <v>42387</v>
      </c>
      <c r="E282" s="32" t="s">
        <v>6</v>
      </c>
      <c r="F282" s="33">
        <v>2</v>
      </c>
      <c r="G282" s="34">
        <f t="shared" si="30"/>
        <v>50</v>
      </c>
      <c r="H282" s="34">
        <f t="shared" si="31"/>
        <v>100</v>
      </c>
      <c r="I282" s="32"/>
      <c r="J282" s="35" t="str">
        <f>IF(I282="","",VLOOKUP(I282,CONSTANTES!$E$2:$F$100,2,0))</f>
        <v/>
      </c>
      <c r="K282" s="36" t="str">
        <f t="shared" si="32"/>
        <v/>
      </c>
      <c r="L282" s="50">
        <f t="shared" si="33"/>
        <v>2016</v>
      </c>
      <c r="M282" s="50">
        <f t="shared" si="34"/>
        <v>1</v>
      </c>
    </row>
    <row r="283" spans="1:13">
      <c r="A283" s="31" t="str">
        <f>+VLOOKUP(Tableau2[[#This Row],[NO OF]],LISTE_OF!A:E,5,FALSE)</f>
        <v>CLIENT 3</v>
      </c>
      <c r="B283" s="50" t="s">
        <v>48</v>
      </c>
      <c r="C283" s="31" t="str">
        <f>+VLOOKUP(B283,LISTE_OF!A:B,2,FALSE)</f>
        <v>pièce 6</v>
      </c>
      <c r="D283" s="53">
        <v>42387</v>
      </c>
      <c r="E283" s="32" t="s">
        <v>0</v>
      </c>
      <c r="F283" s="33">
        <v>12</v>
      </c>
      <c r="G283" s="34">
        <f t="shared" si="30"/>
        <v>60</v>
      </c>
      <c r="H283" s="34">
        <f t="shared" si="31"/>
        <v>720</v>
      </c>
      <c r="I283" s="32"/>
      <c r="J283" s="35" t="str">
        <f>IF(I283="","",VLOOKUP(I283,CONSTANTES!$E$2:$F$100,2,0))</f>
        <v/>
      </c>
      <c r="K283" s="36" t="str">
        <f t="shared" si="32"/>
        <v/>
      </c>
      <c r="L283" s="50">
        <f t="shared" si="33"/>
        <v>2016</v>
      </c>
      <c r="M283" s="50">
        <f t="shared" si="34"/>
        <v>1</v>
      </c>
    </row>
    <row r="284" spans="1:13">
      <c r="A284" s="31" t="str">
        <f>+VLOOKUP(Tableau2[[#This Row],[NO OF]],LISTE_OF!A:E,5,FALSE)</f>
        <v>CLIENT 3</v>
      </c>
      <c r="B284" s="50" t="s">
        <v>55</v>
      </c>
      <c r="C284" s="31" t="str">
        <f>+VLOOKUP(B284,LISTE_OF!A:B,2,FALSE)</f>
        <v>pièce 5</v>
      </c>
      <c r="D284" s="53">
        <v>42387</v>
      </c>
      <c r="E284" s="32" t="s">
        <v>3</v>
      </c>
      <c r="F284" s="33">
        <v>3</v>
      </c>
      <c r="G284" s="34" t="e">
        <f t="shared" si="30"/>
        <v>#N/A</v>
      </c>
      <c r="H284" s="34" t="e">
        <f t="shared" si="31"/>
        <v>#N/A</v>
      </c>
      <c r="I284" s="32"/>
      <c r="J284" s="35" t="str">
        <f>IF(I284="","",VLOOKUP(I284,CONSTANTES!$E$2:$F$100,2,0))</f>
        <v/>
      </c>
      <c r="K284" s="36" t="str">
        <f t="shared" si="32"/>
        <v/>
      </c>
      <c r="L284" s="50">
        <f t="shared" si="33"/>
        <v>2016</v>
      </c>
      <c r="M284" s="50">
        <f t="shared" si="34"/>
        <v>1</v>
      </c>
    </row>
    <row r="285" spans="1:13">
      <c r="A285" s="31" t="str">
        <f>+VLOOKUP(Tableau2[[#This Row],[NO OF]],LISTE_OF!A:E,5,FALSE)</f>
        <v>CLIENT 3</v>
      </c>
      <c r="B285" s="50" t="s">
        <v>55</v>
      </c>
      <c r="C285" s="31" t="str">
        <f>+VLOOKUP(B285,LISTE_OF!A:B,2,FALSE)</f>
        <v>pièce 5</v>
      </c>
      <c r="D285" s="53">
        <v>42388</v>
      </c>
      <c r="E285" s="32" t="s">
        <v>2</v>
      </c>
      <c r="F285" s="33">
        <v>2</v>
      </c>
      <c r="G285" s="34">
        <f t="shared" si="30"/>
        <v>60</v>
      </c>
      <c r="H285" s="34">
        <f t="shared" si="31"/>
        <v>120</v>
      </c>
      <c r="I285" s="32"/>
      <c r="J285" s="35" t="str">
        <f>IF(I285="","",VLOOKUP(I285,CONSTANTES!$E$2:$F$100,2,0))</f>
        <v/>
      </c>
      <c r="K285" s="36" t="str">
        <f t="shared" si="32"/>
        <v/>
      </c>
      <c r="L285" s="50">
        <f t="shared" si="33"/>
        <v>2016</v>
      </c>
      <c r="M285" s="50">
        <f t="shared" si="34"/>
        <v>1</v>
      </c>
    </row>
    <row r="286" spans="1:13">
      <c r="A286" s="31" t="str">
        <f>+VLOOKUP(Tableau2[[#This Row],[NO OF]],LISTE_OF!A:E,5,FALSE)</f>
        <v>CLIENT 3</v>
      </c>
      <c r="B286" s="50" t="s">
        <v>55</v>
      </c>
      <c r="C286" s="31" t="str">
        <f>+VLOOKUP(B286,LISTE_OF!A:B,2,FALSE)</f>
        <v>pièce 5</v>
      </c>
      <c r="D286" s="53">
        <v>42388</v>
      </c>
      <c r="E286" s="32" t="s">
        <v>3</v>
      </c>
      <c r="F286" s="33">
        <v>3</v>
      </c>
      <c r="G286" s="34" t="e">
        <f t="shared" si="30"/>
        <v>#N/A</v>
      </c>
      <c r="H286" s="34" t="e">
        <f t="shared" si="31"/>
        <v>#N/A</v>
      </c>
      <c r="I286" s="32"/>
      <c r="J286" s="35" t="str">
        <f>IF(I286="","",VLOOKUP(I286,CONSTANTES!$E$2:$F$100,2,0))</f>
        <v/>
      </c>
      <c r="K286" s="36" t="str">
        <f t="shared" si="32"/>
        <v/>
      </c>
      <c r="L286" s="50">
        <f t="shared" si="33"/>
        <v>2016</v>
      </c>
      <c r="M286" s="50">
        <f t="shared" si="34"/>
        <v>1</v>
      </c>
    </row>
    <row r="287" spans="1:13">
      <c r="A287" s="31" t="str">
        <f>+VLOOKUP(Tableau2[[#This Row],[NO OF]],LISTE_OF!A:E,5,FALSE)</f>
        <v>CLIENT 3</v>
      </c>
      <c r="B287" s="50" t="s">
        <v>55</v>
      </c>
      <c r="C287" s="31" t="str">
        <f>+VLOOKUP(B287,LISTE_OF!A:B,2,FALSE)</f>
        <v>pièce 5</v>
      </c>
      <c r="D287" s="53">
        <v>42389</v>
      </c>
      <c r="E287" s="32" t="s">
        <v>3</v>
      </c>
      <c r="F287" s="33">
        <v>8</v>
      </c>
      <c r="G287" s="34" t="e">
        <f t="shared" ref="G287:G293" si="35">IF(E287="","",VLOOKUP(E287,POSTE,2,0))</f>
        <v>#N/A</v>
      </c>
      <c r="H287" s="34" t="e">
        <f t="shared" ref="H287:H293" si="36">IF(E287="","",F287*G287)</f>
        <v>#N/A</v>
      </c>
      <c r="I287" s="32"/>
      <c r="J287" s="35" t="str">
        <f>IF(I287="","",VLOOKUP(I287,CONSTANTES!$E$2:$F$100,2,0))</f>
        <v/>
      </c>
      <c r="K287" s="36" t="str">
        <f t="shared" ref="K287:K293" si="37">IF(J287="","",J287*KM_UNITAIRE)</f>
        <v/>
      </c>
      <c r="L287" s="50">
        <f t="shared" ref="L287:L293" si="38">+YEAR(D287)</f>
        <v>2016</v>
      </c>
      <c r="M287" s="50">
        <f t="shared" ref="M287:M293" si="39">+MONTH(D287)</f>
        <v>1</v>
      </c>
    </row>
    <row r="288" spans="1:13">
      <c r="A288" s="31" t="str">
        <f>+VLOOKUP(Tableau2[[#This Row],[NO OF]],LISTE_OF!A:E,5,FALSE)</f>
        <v>CLIENT 3</v>
      </c>
      <c r="B288" s="50" t="s">
        <v>55</v>
      </c>
      <c r="C288" s="31" t="str">
        <f>+VLOOKUP(B288,LISTE_OF!A:B,2,FALSE)</f>
        <v>pièce 5</v>
      </c>
      <c r="D288" s="53">
        <v>42389</v>
      </c>
      <c r="E288" s="32" t="s">
        <v>0</v>
      </c>
      <c r="F288" s="33">
        <v>16</v>
      </c>
      <c r="G288" s="34">
        <f t="shared" si="35"/>
        <v>60</v>
      </c>
      <c r="H288" s="34">
        <f t="shared" si="36"/>
        <v>960</v>
      </c>
      <c r="I288" s="32"/>
      <c r="J288" s="35" t="str">
        <f>IF(I288="","",VLOOKUP(I288,CONSTANTES!$E$2:$F$100,2,0))</f>
        <v/>
      </c>
      <c r="K288" s="36" t="str">
        <f t="shared" si="37"/>
        <v/>
      </c>
      <c r="L288" s="50">
        <f t="shared" si="38"/>
        <v>2016</v>
      </c>
      <c r="M288" s="50">
        <f t="shared" si="39"/>
        <v>1</v>
      </c>
    </row>
    <row r="289" spans="1:13">
      <c r="A289" s="31" t="str">
        <f>+VLOOKUP(Tableau2[[#This Row],[NO OF]],LISTE_OF!A:E,5,FALSE)</f>
        <v>CLIENT 3</v>
      </c>
      <c r="B289" s="50" t="s">
        <v>55</v>
      </c>
      <c r="C289" s="31" t="str">
        <f>+VLOOKUP(B289,LISTE_OF!A:B,2,FALSE)</f>
        <v>pièce 5</v>
      </c>
      <c r="D289" s="53">
        <v>42389</v>
      </c>
      <c r="E289" s="32" t="s">
        <v>7</v>
      </c>
      <c r="F289" s="33">
        <v>1</v>
      </c>
      <c r="G289" s="34">
        <f t="shared" si="35"/>
        <v>60</v>
      </c>
      <c r="H289" s="34">
        <f t="shared" si="36"/>
        <v>60</v>
      </c>
      <c r="I289" s="32" t="s">
        <v>11</v>
      </c>
      <c r="J289" s="35" t="e">
        <f>IF(I289="","",VLOOKUP(I289,CONSTANTES!$E$2:$F$100,2,0))</f>
        <v>#N/A</v>
      </c>
      <c r="K289" s="36" t="e">
        <f t="shared" si="37"/>
        <v>#N/A</v>
      </c>
      <c r="L289" s="50">
        <f t="shared" si="38"/>
        <v>2016</v>
      </c>
      <c r="M289" s="50">
        <f t="shared" si="39"/>
        <v>1</v>
      </c>
    </row>
    <row r="290" spans="1:13">
      <c r="A290" s="31" t="str">
        <f>+VLOOKUP(Tableau2[[#This Row],[NO OF]],LISTE_OF!A:E,5,FALSE)</f>
        <v>CLIENT 3</v>
      </c>
      <c r="B290" s="50" t="s">
        <v>66</v>
      </c>
      <c r="C290" s="31" t="str">
        <f>+VLOOKUP(B290,LISTE_OF!A:B,2,FALSE)</f>
        <v>pièce 13</v>
      </c>
      <c r="D290" s="53">
        <v>42389</v>
      </c>
      <c r="E290" s="32" t="s">
        <v>1</v>
      </c>
      <c r="F290" s="33">
        <v>20</v>
      </c>
      <c r="G290" s="34">
        <f t="shared" si="35"/>
        <v>70</v>
      </c>
      <c r="H290" s="34">
        <f t="shared" si="36"/>
        <v>1400</v>
      </c>
      <c r="I290" s="32"/>
      <c r="J290" s="35" t="str">
        <f>IF(I290="","",VLOOKUP(I290,CONSTANTES!$E$2:$F$100,2,0))</f>
        <v/>
      </c>
      <c r="K290" s="36" t="str">
        <f t="shared" si="37"/>
        <v/>
      </c>
      <c r="L290" s="50">
        <f t="shared" si="38"/>
        <v>2016</v>
      </c>
      <c r="M290" s="50">
        <f t="shared" si="39"/>
        <v>1</v>
      </c>
    </row>
    <row r="291" spans="1:13">
      <c r="A291" s="31" t="str">
        <f>+VLOOKUP(Tableau2[[#This Row],[NO OF]],LISTE_OF!A:E,5,FALSE)</f>
        <v>CLIENT 3</v>
      </c>
      <c r="B291" s="50" t="s">
        <v>67</v>
      </c>
      <c r="C291" s="31" t="str">
        <f>+VLOOKUP(B291,LISTE_OF!A:B,2,FALSE)</f>
        <v>pièce 14</v>
      </c>
      <c r="D291" s="53">
        <v>42389</v>
      </c>
      <c r="E291" s="32" t="s">
        <v>1</v>
      </c>
      <c r="F291" s="33">
        <v>5</v>
      </c>
      <c r="G291" s="34">
        <f t="shared" si="35"/>
        <v>70</v>
      </c>
      <c r="H291" s="34">
        <f t="shared" si="36"/>
        <v>350</v>
      </c>
      <c r="I291" s="32"/>
      <c r="J291" s="35" t="str">
        <f>IF(I291="","",VLOOKUP(I291,CONSTANTES!$E$2:$F$100,2,0))</f>
        <v/>
      </c>
      <c r="K291" s="36" t="str">
        <f t="shared" si="37"/>
        <v/>
      </c>
      <c r="L291" s="50">
        <f t="shared" si="38"/>
        <v>2016</v>
      </c>
      <c r="M291" s="50">
        <f t="shared" si="39"/>
        <v>1</v>
      </c>
    </row>
    <row r="292" spans="1:13">
      <c r="A292" s="31" t="str">
        <f>+VLOOKUP(Tableau2[[#This Row],[NO OF]],LISTE_OF!A:E,5,FALSE)</f>
        <v>CLIENT 3</v>
      </c>
      <c r="B292" s="50" t="s">
        <v>55</v>
      </c>
      <c r="C292" s="31" t="str">
        <f>+VLOOKUP(B292,LISTE_OF!A:B,2,FALSE)</f>
        <v>pièce 5</v>
      </c>
      <c r="D292" s="53">
        <v>42390</v>
      </c>
      <c r="E292" s="32" t="s">
        <v>0</v>
      </c>
      <c r="F292" s="33">
        <v>6</v>
      </c>
      <c r="G292" s="34">
        <f t="shared" si="35"/>
        <v>60</v>
      </c>
      <c r="H292" s="34">
        <f t="shared" si="36"/>
        <v>360</v>
      </c>
      <c r="I292" s="32"/>
      <c r="J292" s="35" t="str">
        <f>IF(I292="","",VLOOKUP(I292,CONSTANTES!$E$2:$F$100,2,0))</f>
        <v/>
      </c>
      <c r="K292" s="36" t="str">
        <f t="shared" si="37"/>
        <v/>
      </c>
      <c r="L292" s="50">
        <f t="shared" si="38"/>
        <v>2016</v>
      </c>
      <c r="M292" s="50">
        <f t="shared" si="39"/>
        <v>1</v>
      </c>
    </row>
    <row r="293" spans="1:13">
      <c r="A293" s="31" t="str">
        <f>+VLOOKUP(Tableau2[[#This Row],[NO OF]],LISTE_OF!A:E,5,FALSE)</f>
        <v>CLIENT 3</v>
      </c>
      <c r="B293" s="50" t="s">
        <v>55</v>
      </c>
      <c r="C293" s="31" t="str">
        <f>+VLOOKUP(B293,LISTE_OF!A:B,2,FALSE)</f>
        <v>pièce 5</v>
      </c>
      <c r="D293" s="53">
        <v>42390</v>
      </c>
      <c r="E293" s="32" t="s">
        <v>3</v>
      </c>
      <c r="F293" s="33">
        <v>6</v>
      </c>
      <c r="G293" s="34" t="e">
        <f t="shared" si="35"/>
        <v>#N/A</v>
      </c>
      <c r="H293" s="34" t="e">
        <f t="shared" si="36"/>
        <v>#N/A</v>
      </c>
      <c r="I293" s="32"/>
      <c r="J293" s="35" t="str">
        <f>IF(I293="","",VLOOKUP(I293,CONSTANTES!$E$2:$F$100,2,0))</f>
        <v/>
      </c>
      <c r="K293" s="36" t="str">
        <f t="shared" si="37"/>
        <v/>
      </c>
      <c r="L293" s="50">
        <f t="shared" si="38"/>
        <v>2016</v>
      </c>
      <c r="M293" s="50">
        <f t="shared" si="39"/>
        <v>1</v>
      </c>
    </row>
    <row r="294" spans="1:13">
      <c r="A294" s="31" t="str">
        <f>+VLOOKUP(Tableau2[[#This Row],[NO OF]],LISTE_OF!A:E,5,FALSE)</f>
        <v>CLIENT 3</v>
      </c>
      <c r="B294" s="50" t="s">
        <v>55</v>
      </c>
      <c r="C294" s="31" t="str">
        <f>+VLOOKUP(B294,LISTE_OF!A:B,2,FALSE)</f>
        <v>pièce 5</v>
      </c>
      <c r="D294" s="53">
        <v>42391</v>
      </c>
      <c r="E294" s="32" t="s">
        <v>3</v>
      </c>
      <c r="F294" s="33">
        <v>8</v>
      </c>
      <c r="G294" s="34" t="e">
        <f t="shared" ref="G294:G304" si="40">IF(E294="","",VLOOKUP(E294,POSTE,2,0))</f>
        <v>#N/A</v>
      </c>
      <c r="H294" s="34" t="e">
        <f t="shared" ref="H294:H304" si="41">IF(E294="","",F294*G294)</f>
        <v>#N/A</v>
      </c>
      <c r="I294" s="32"/>
      <c r="J294" s="35" t="str">
        <f>IF(I294="","",VLOOKUP(I294,CONSTANTES!$E$2:$F$100,2,0))</f>
        <v/>
      </c>
      <c r="K294" s="36" t="str">
        <f t="shared" ref="K294:K304" si="42">IF(J294="","",J294*KM_UNITAIRE)</f>
        <v/>
      </c>
      <c r="L294" s="50">
        <f t="shared" ref="L294:L304" si="43">+YEAR(D294)</f>
        <v>2016</v>
      </c>
      <c r="M294" s="50">
        <f t="shared" ref="M294:M304" si="44">+MONTH(D294)</f>
        <v>1</v>
      </c>
    </row>
    <row r="295" spans="1:13">
      <c r="A295" s="31" t="str">
        <f>+VLOOKUP(Tableau2[[#This Row],[NO OF]],LISTE_OF!A:E,5,FALSE)</f>
        <v>CLIENT 3</v>
      </c>
      <c r="B295" s="50" t="s">
        <v>55</v>
      </c>
      <c r="C295" s="31" t="str">
        <f>+VLOOKUP(B295,LISTE_OF!A:B,2,FALSE)</f>
        <v>pièce 5</v>
      </c>
      <c r="D295" s="53">
        <v>42392</v>
      </c>
      <c r="E295" s="32" t="s">
        <v>3</v>
      </c>
      <c r="F295" s="33">
        <v>2</v>
      </c>
      <c r="G295" s="34" t="e">
        <f t="shared" si="40"/>
        <v>#N/A</v>
      </c>
      <c r="H295" s="34" t="e">
        <f t="shared" si="41"/>
        <v>#N/A</v>
      </c>
      <c r="I295" s="32"/>
      <c r="J295" s="35" t="str">
        <f>IF(I295="","",VLOOKUP(I295,CONSTANTES!$E$2:$F$100,2,0))</f>
        <v/>
      </c>
      <c r="K295" s="36" t="str">
        <f t="shared" si="42"/>
        <v/>
      </c>
      <c r="L295" s="50">
        <f t="shared" si="43"/>
        <v>2016</v>
      </c>
      <c r="M295" s="50">
        <f t="shared" si="44"/>
        <v>1</v>
      </c>
    </row>
    <row r="296" spans="1:13">
      <c r="A296" s="31" t="str">
        <f>+VLOOKUP(Tableau2[[#This Row],[NO OF]],LISTE_OF!A:E,5,FALSE)</f>
        <v>CLIENT 3</v>
      </c>
      <c r="B296" s="50" t="s">
        <v>55</v>
      </c>
      <c r="C296" s="31" t="str">
        <f>+VLOOKUP(B296,LISTE_OF!A:B,2,FALSE)</f>
        <v>pièce 5</v>
      </c>
      <c r="D296" s="53">
        <v>42392</v>
      </c>
      <c r="E296" s="32" t="s">
        <v>0</v>
      </c>
      <c r="F296" s="33">
        <v>2</v>
      </c>
      <c r="G296" s="34">
        <f t="shared" si="40"/>
        <v>60</v>
      </c>
      <c r="H296" s="34">
        <f t="shared" si="41"/>
        <v>120</v>
      </c>
      <c r="I296" s="32"/>
      <c r="J296" s="35" t="str">
        <f>IF(I296="","",VLOOKUP(I296,CONSTANTES!$E$2:$F$100,2,0))</f>
        <v/>
      </c>
      <c r="K296" s="36" t="str">
        <f t="shared" si="42"/>
        <v/>
      </c>
      <c r="L296" s="50">
        <f t="shared" si="43"/>
        <v>2016</v>
      </c>
      <c r="M296" s="50">
        <f t="shared" si="44"/>
        <v>1</v>
      </c>
    </row>
    <row r="297" spans="1:13">
      <c r="A297" s="31" t="str">
        <f>+VLOOKUP(Tableau2[[#This Row],[NO OF]],LISTE_OF!A:E,5,FALSE)</f>
        <v>CLIENT 3</v>
      </c>
      <c r="B297" s="50" t="s">
        <v>48</v>
      </c>
      <c r="C297" s="31" t="str">
        <f>+VLOOKUP(B297,LISTE_OF!A:B,2,FALSE)</f>
        <v>pièce 6</v>
      </c>
      <c r="D297" s="53">
        <v>42392</v>
      </c>
      <c r="E297" s="32" t="s">
        <v>3</v>
      </c>
      <c r="F297" s="33">
        <v>2</v>
      </c>
      <c r="G297" s="34" t="e">
        <f t="shared" si="40"/>
        <v>#N/A</v>
      </c>
      <c r="H297" s="34" t="e">
        <f t="shared" si="41"/>
        <v>#N/A</v>
      </c>
      <c r="I297" s="32"/>
      <c r="J297" s="35" t="str">
        <f>IF(I297="","",VLOOKUP(I297,CONSTANTES!$E$2:$F$100,2,0))</f>
        <v/>
      </c>
      <c r="K297" s="36" t="str">
        <f t="shared" si="42"/>
        <v/>
      </c>
      <c r="L297" s="50">
        <f t="shared" si="43"/>
        <v>2016</v>
      </c>
      <c r="M297" s="50">
        <f t="shared" si="44"/>
        <v>1</v>
      </c>
    </row>
    <row r="298" spans="1:13">
      <c r="A298" s="31" t="str">
        <f>+VLOOKUP(Tableau2[[#This Row],[NO OF]],LISTE_OF!A:E,5,FALSE)</f>
        <v>CLIENT 3</v>
      </c>
      <c r="B298" s="50" t="s">
        <v>48</v>
      </c>
      <c r="C298" s="31" t="str">
        <f>+VLOOKUP(B298,LISTE_OF!A:B,2,FALSE)</f>
        <v>pièce 6</v>
      </c>
      <c r="D298" s="53">
        <v>42392</v>
      </c>
      <c r="E298" s="32" t="s">
        <v>0</v>
      </c>
      <c r="F298" s="33">
        <v>2</v>
      </c>
      <c r="G298" s="34">
        <f t="shared" si="40"/>
        <v>60</v>
      </c>
      <c r="H298" s="34">
        <f t="shared" si="41"/>
        <v>120</v>
      </c>
      <c r="I298" s="32"/>
      <c r="J298" s="35" t="str">
        <f>IF(I298="","",VLOOKUP(I298,CONSTANTES!$E$2:$F$100,2,0))</f>
        <v/>
      </c>
      <c r="K298" s="36" t="str">
        <f t="shared" si="42"/>
        <v/>
      </c>
      <c r="L298" s="50">
        <f t="shared" si="43"/>
        <v>2016</v>
      </c>
      <c r="M298" s="50">
        <f t="shared" si="44"/>
        <v>1</v>
      </c>
    </row>
    <row r="299" spans="1:13">
      <c r="A299" s="31" t="str">
        <f>+VLOOKUP(Tableau2[[#This Row],[NO OF]],LISTE_OF!A:E,5,FALSE)</f>
        <v>CLIENT 3</v>
      </c>
      <c r="B299" s="50" t="s">
        <v>55</v>
      </c>
      <c r="C299" s="31" t="str">
        <f>+VLOOKUP(B299,LISTE_OF!A:B,2,FALSE)</f>
        <v>pièce 5</v>
      </c>
      <c r="D299" s="53">
        <v>42394</v>
      </c>
      <c r="E299" s="32" t="s">
        <v>3</v>
      </c>
      <c r="F299" s="33">
        <v>3</v>
      </c>
      <c r="G299" s="34" t="e">
        <f t="shared" si="40"/>
        <v>#N/A</v>
      </c>
      <c r="H299" s="34" t="e">
        <f t="shared" si="41"/>
        <v>#N/A</v>
      </c>
      <c r="I299" s="32"/>
      <c r="J299" s="35" t="str">
        <f>IF(I299="","",VLOOKUP(I299,CONSTANTES!$E$2:$F$100,2,0))</f>
        <v/>
      </c>
      <c r="K299" s="36" t="str">
        <f t="shared" si="42"/>
        <v/>
      </c>
      <c r="L299" s="50">
        <f t="shared" si="43"/>
        <v>2016</v>
      </c>
      <c r="M299" s="50">
        <f t="shared" si="44"/>
        <v>1</v>
      </c>
    </row>
    <row r="300" spans="1:13">
      <c r="A300" s="31" t="str">
        <f>+VLOOKUP(Tableau2[[#This Row],[NO OF]],LISTE_OF!A:E,5,FALSE)</f>
        <v>CLIENT 3</v>
      </c>
      <c r="B300" s="50" t="s">
        <v>55</v>
      </c>
      <c r="C300" s="31" t="str">
        <f>+VLOOKUP(B300,LISTE_OF!A:B,2,FALSE)</f>
        <v>pièce 5</v>
      </c>
      <c r="D300" s="53">
        <v>42394</v>
      </c>
      <c r="E300" s="32" t="s">
        <v>0</v>
      </c>
      <c r="F300" s="33">
        <v>2</v>
      </c>
      <c r="G300" s="34">
        <f t="shared" si="40"/>
        <v>60</v>
      </c>
      <c r="H300" s="34">
        <f t="shared" si="41"/>
        <v>120</v>
      </c>
      <c r="I300" s="32"/>
      <c r="J300" s="35" t="str">
        <f>IF(I300="","",VLOOKUP(I300,CONSTANTES!$E$2:$F$100,2,0))</f>
        <v/>
      </c>
      <c r="K300" s="36" t="str">
        <f t="shared" si="42"/>
        <v/>
      </c>
      <c r="L300" s="50">
        <f t="shared" si="43"/>
        <v>2016</v>
      </c>
      <c r="M300" s="50">
        <f t="shared" si="44"/>
        <v>1</v>
      </c>
    </row>
    <row r="301" spans="1:13">
      <c r="A301" s="31" t="str">
        <f>+VLOOKUP(Tableau2[[#This Row],[NO OF]],LISTE_OF!A:E,5,FALSE)</f>
        <v>CLIENT 3</v>
      </c>
      <c r="B301" s="50" t="s">
        <v>48</v>
      </c>
      <c r="C301" s="31" t="str">
        <f>+VLOOKUP(B301,LISTE_OF!A:B,2,FALSE)</f>
        <v>pièce 6</v>
      </c>
      <c r="D301" s="53">
        <v>42394</v>
      </c>
      <c r="E301" s="32" t="s">
        <v>3</v>
      </c>
      <c r="F301" s="33">
        <v>3</v>
      </c>
      <c r="G301" s="34" t="e">
        <f t="shared" si="40"/>
        <v>#N/A</v>
      </c>
      <c r="H301" s="34" t="e">
        <f t="shared" si="41"/>
        <v>#N/A</v>
      </c>
      <c r="I301" s="32"/>
      <c r="J301" s="35" t="str">
        <f>IF(I301="","",VLOOKUP(I301,CONSTANTES!$E$2:$F$100,2,0))</f>
        <v/>
      </c>
      <c r="K301" s="36" t="str">
        <f t="shared" si="42"/>
        <v/>
      </c>
      <c r="L301" s="50">
        <f t="shared" si="43"/>
        <v>2016</v>
      </c>
      <c r="M301" s="50">
        <f t="shared" si="44"/>
        <v>1</v>
      </c>
    </row>
    <row r="302" spans="1:13">
      <c r="A302" s="31" t="str">
        <f>+VLOOKUP(Tableau2[[#This Row],[NO OF]],LISTE_OF!A:E,5,FALSE)</f>
        <v>CLIENT 3</v>
      </c>
      <c r="B302" s="50" t="s">
        <v>48</v>
      </c>
      <c r="C302" s="31" t="str">
        <f>+VLOOKUP(B302,LISTE_OF!A:B,2,FALSE)</f>
        <v>pièce 6</v>
      </c>
      <c r="D302" s="53">
        <v>42394</v>
      </c>
      <c r="E302" s="32" t="s">
        <v>0</v>
      </c>
      <c r="F302" s="33">
        <v>2</v>
      </c>
      <c r="G302" s="34">
        <f t="shared" si="40"/>
        <v>60</v>
      </c>
      <c r="H302" s="34">
        <f t="shared" si="41"/>
        <v>120</v>
      </c>
      <c r="I302" s="32"/>
      <c r="J302" s="35" t="str">
        <f>IF(I302="","",VLOOKUP(I302,CONSTANTES!$E$2:$F$100,2,0))</f>
        <v/>
      </c>
      <c r="K302" s="36" t="str">
        <f t="shared" si="42"/>
        <v/>
      </c>
      <c r="L302" s="50">
        <f t="shared" si="43"/>
        <v>2016</v>
      </c>
      <c r="M302" s="50">
        <f t="shared" si="44"/>
        <v>1</v>
      </c>
    </row>
    <row r="303" spans="1:13">
      <c r="A303" s="31" t="str">
        <f>+VLOOKUP(Tableau2[[#This Row],[NO OF]],LISTE_OF!A:E,5,FALSE)</f>
        <v>CLIENT 3</v>
      </c>
      <c r="B303" s="50" t="s">
        <v>68</v>
      </c>
      <c r="C303" s="31" t="str">
        <f>+VLOOKUP(B303,LISTE_OF!A:B,2,FALSE)</f>
        <v>pièce 15</v>
      </c>
      <c r="D303" s="53">
        <v>42394</v>
      </c>
      <c r="E303" s="32" t="s">
        <v>1</v>
      </c>
      <c r="F303" s="33">
        <v>2</v>
      </c>
      <c r="G303" s="34">
        <f t="shared" si="40"/>
        <v>70</v>
      </c>
      <c r="H303" s="34">
        <f t="shared" si="41"/>
        <v>140</v>
      </c>
      <c r="I303" s="32"/>
      <c r="J303" s="35" t="str">
        <f>IF(I303="","",VLOOKUP(I303,CONSTANTES!$E$2:$F$100,2,0))</f>
        <v/>
      </c>
      <c r="K303" s="36" t="str">
        <f t="shared" si="42"/>
        <v/>
      </c>
      <c r="L303" s="50">
        <f t="shared" si="43"/>
        <v>2016</v>
      </c>
      <c r="M303" s="50">
        <f t="shared" si="44"/>
        <v>1</v>
      </c>
    </row>
    <row r="304" spans="1:13">
      <c r="A304" s="31" t="str">
        <f>+VLOOKUP(Tableau2[[#This Row],[NO OF]],LISTE_OF!A:E,5,FALSE)</f>
        <v>CLIENT 3</v>
      </c>
      <c r="B304" s="50" t="s">
        <v>68</v>
      </c>
      <c r="C304" s="31" t="str">
        <f>+VLOOKUP(B304,LISTE_OF!A:B,2,FALSE)</f>
        <v>pièce 15</v>
      </c>
      <c r="D304" s="53">
        <v>42395</v>
      </c>
      <c r="E304" s="32" t="s">
        <v>1</v>
      </c>
      <c r="F304" s="33">
        <v>1</v>
      </c>
      <c r="G304" s="34">
        <f t="shared" si="40"/>
        <v>70</v>
      </c>
      <c r="H304" s="34">
        <f t="shared" si="41"/>
        <v>70</v>
      </c>
      <c r="I304" s="32"/>
      <c r="J304" s="35" t="str">
        <f>IF(I304="","",VLOOKUP(I304,CONSTANTES!$E$2:$F$100,2,0))</f>
        <v/>
      </c>
      <c r="K304" s="36" t="str">
        <f t="shared" si="42"/>
        <v/>
      </c>
      <c r="L304" s="50">
        <f t="shared" si="43"/>
        <v>2016</v>
      </c>
      <c r="M304" s="50">
        <f t="shared" si="44"/>
        <v>1</v>
      </c>
    </row>
    <row r="305" spans="1:13">
      <c r="A305" s="31" t="str">
        <f>+VLOOKUP(Tableau2[[#This Row],[NO OF]],LISTE_OF!A:E,5,FALSE)</f>
        <v>CLIENT 3</v>
      </c>
      <c r="B305" s="50" t="s">
        <v>55</v>
      </c>
      <c r="C305" s="31" t="str">
        <f>+VLOOKUP(B305,LISTE_OF!A:B,2,FALSE)</f>
        <v>pièce 5</v>
      </c>
      <c r="D305" s="53">
        <v>42396</v>
      </c>
      <c r="E305" s="32" t="s">
        <v>3</v>
      </c>
      <c r="F305" s="33">
        <v>8</v>
      </c>
      <c r="G305" s="34" t="e">
        <f t="shared" ref="G305:G312" si="45">IF(E305="","",VLOOKUP(E305,POSTE,2,0))</f>
        <v>#N/A</v>
      </c>
      <c r="H305" s="34" t="e">
        <f t="shared" ref="H305:H312" si="46">IF(E305="","",F305*G305)</f>
        <v>#N/A</v>
      </c>
      <c r="I305" s="32"/>
      <c r="J305" s="35" t="str">
        <f>IF(I305="","",VLOOKUP(I305,CONSTANTES!$E$2:$F$100,2,0))</f>
        <v/>
      </c>
      <c r="K305" s="36" t="str">
        <f t="shared" ref="K305:K312" si="47">IF(J305="","",J305*KM_UNITAIRE)</f>
        <v/>
      </c>
      <c r="L305" s="50">
        <f t="shared" ref="L305:L312" si="48">+YEAR(D305)</f>
        <v>2016</v>
      </c>
      <c r="M305" s="50">
        <f t="shared" ref="M305:M312" si="49">+MONTH(D305)</f>
        <v>1</v>
      </c>
    </row>
    <row r="306" spans="1:13">
      <c r="A306" s="31" t="str">
        <f>+VLOOKUP(Tableau2[[#This Row],[NO OF]],LISTE_OF!A:E,5,FALSE)</f>
        <v>CLIENT 3</v>
      </c>
      <c r="B306" s="50" t="s">
        <v>55</v>
      </c>
      <c r="C306" s="31" t="str">
        <f>+VLOOKUP(B306,LISTE_OF!A:B,2,FALSE)</f>
        <v>pièce 5</v>
      </c>
      <c r="D306" s="53">
        <v>42396</v>
      </c>
      <c r="E306" s="32" t="s">
        <v>6</v>
      </c>
      <c r="F306" s="33">
        <v>2</v>
      </c>
      <c r="G306" s="34">
        <f t="shared" si="45"/>
        <v>50</v>
      </c>
      <c r="H306" s="34">
        <f t="shared" si="46"/>
        <v>100</v>
      </c>
      <c r="I306" s="32"/>
      <c r="J306" s="35" t="str">
        <f>IF(I306="","",VLOOKUP(I306,CONSTANTES!$E$2:$F$100,2,0))</f>
        <v/>
      </c>
      <c r="K306" s="36" t="str">
        <f t="shared" si="47"/>
        <v/>
      </c>
      <c r="L306" s="50">
        <f t="shared" si="48"/>
        <v>2016</v>
      </c>
      <c r="M306" s="50">
        <f t="shared" si="49"/>
        <v>1</v>
      </c>
    </row>
    <row r="307" spans="1:13">
      <c r="A307" s="31" t="str">
        <f>+VLOOKUP(Tableau2[[#This Row],[NO OF]],LISTE_OF!A:E,5,FALSE)</f>
        <v>CLIENT 3</v>
      </c>
      <c r="B307" s="50" t="s">
        <v>55</v>
      </c>
      <c r="C307" s="31" t="str">
        <f>+VLOOKUP(B307,LISTE_OF!A:B,2,FALSE)</f>
        <v>pièce 5</v>
      </c>
      <c r="D307" s="53">
        <v>42396</v>
      </c>
      <c r="E307" s="32" t="s">
        <v>0</v>
      </c>
      <c r="F307" s="33">
        <v>6</v>
      </c>
      <c r="G307" s="34">
        <f t="shared" si="45"/>
        <v>60</v>
      </c>
      <c r="H307" s="34">
        <f t="shared" si="46"/>
        <v>360</v>
      </c>
      <c r="I307" s="32"/>
      <c r="J307" s="35" t="str">
        <f>IF(I307="","",VLOOKUP(I307,CONSTANTES!$E$2:$F$100,2,0))</f>
        <v/>
      </c>
      <c r="K307" s="36" t="str">
        <f t="shared" si="47"/>
        <v/>
      </c>
      <c r="L307" s="50">
        <f t="shared" si="48"/>
        <v>2016</v>
      </c>
      <c r="M307" s="50">
        <f t="shared" si="49"/>
        <v>1</v>
      </c>
    </row>
    <row r="308" spans="1:13">
      <c r="A308" s="31" t="str">
        <f>+VLOOKUP(Tableau2[[#This Row],[NO OF]],LISTE_OF!A:E,5,FALSE)</f>
        <v>CLIENT 3</v>
      </c>
      <c r="B308" s="50" t="s">
        <v>48</v>
      </c>
      <c r="C308" s="31" t="str">
        <f>+VLOOKUP(B308,LISTE_OF!A:B,2,FALSE)</f>
        <v>pièce 6</v>
      </c>
      <c r="D308" s="53">
        <v>42397</v>
      </c>
      <c r="E308" s="32" t="s">
        <v>3</v>
      </c>
      <c r="F308" s="33">
        <v>6</v>
      </c>
      <c r="G308" s="34" t="e">
        <f t="shared" si="45"/>
        <v>#N/A</v>
      </c>
      <c r="H308" s="34" t="e">
        <f t="shared" si="46"/>
        <v>#N/A</v>
      </c>
      <c r="I308" s="32"/>
      <c r="J308" s="35" t="str">
        <f>IF(I308="","",VLOOKUP(I308,CONSTANTES!$E$2:$F$100,2,0))</f>
        <v/>
      </c>
      <c r="K308" s="36" t="str">
        <f t="shared" si="47"/>
        <v/>
      </c>
      <c r="L308" s="50">
        <f t="shared" si="48"/>
        <v>2016</v>
      </c>
      <c r="M308" s="50">
        <f t="shared" si="49"/>
        <v>1</v>
      </c>
    </row>
    <row r="309" spans="1:13">
      <c r="A309" s="31" t="str">
        <f>+VLOOKUP(Tableau2[[#This Row],[NO OF]],LISTE_OF!A:E,5,FALSE)</f>
        <v>CLIENT 3</v>
      </c>
      <c r="B309" s="50" t="s">
        <v>55</v>
      </c>
      <c r="C309" s="31" t="str">
        <f>+VLOOKUP(B309,LISTE_OF!A:B,2,FALSE)</f>
        <v>pièce 5</v>
      </c>
      <c r="D309" s="53">
        <v>42397</v>
      </c>
      <c r="E309" s="32" t="s">
        <v>3</v>
      </c>
      <c r="F309" s="33">
        <v>1</v>
      </c>
      <c r="G309" s="34" t="e">
        <f t="shared" si="45"/>
        <v>#N/A</v>
      </c>
      <c r="H309" s="34" t="e">
        <f t="shared" si="46"/>
        <v>#N/A</v>
      </c>
      <c r="I309" s="32"/>
      <c r="J309" s="35" t="str">
        <f>IF(I309="","",VLOOKUP(I309,CONSTANTES!$E$2:$F$100,2,0))</f>
        <v/>
      </c>
      <c r="K309" s="36" t="str">
        <f t="shared" si="47"/>
        <v/>
      </c>
      <c r="L309" s="50">
        <f t="shared" si="48"/>
        <v>2016</v>
      </c>
      <c r="M309" s="50">
        <f t="shared" si="49"/>
        <v>1</v>
      </c>
    </row>
    <row r="310" spans="1:13">
      <c r="A310" s="31" t="str">
        <f>+VLOOKUP(Tableau2[[#This Row],[NO OF]],LISTE_OF!A:E,5,FALSE)</f>
        <v>CLIENT 3</v>
      </c>
      <c r="B310" s="50" t="s">
        <v>48</v>
      </c>
      <c r="C310" s="31" t="str">
        <f>+VLOOKUP(B310,LISTE_OF!A:B,2,FALSE)</f>
        <v>pièce 6</v>
      </c>
      <c r="D310" s="53">
        <v>42397</v>
      </c>
      <c r="E310" s="32" t="s">
        <v>0</v>
      </c>
      <c r="F310" s="33">
        <v>6</v>
      </c>
      <c r="G310" s="34">
        <f t="shared" si="45"/>
        <v>60</v>
      </c>
      <c r="H310" s="34">
        <f t="shared" si="46"/>
        <v>360</v>
      </c>
      <c r="I310" s="32"/>
      <c r="J310" s="35" t="str">
        <f>IF(I310="","",VLOOKUP(I310,CONSTANTES!$E$2:$F$100,2,0))</f>
        <v/>
      </c>
      <c r="K310" s="36" t="str">
        <f t="shared" si="47"/>
        <v/>
      </c>
      <c r="L310" s="50">
        <f t="shared" si="48"/>
        <v>2016</v>
      </c>
      <c r="M310" s="50">
        <f t="shared" si="49"/>
        <v>1</v>
      </c>
    </row>
    <row r="311" spans="1:13">
      <c r="A311" s="31" t="str">
        <f>+VLOOKUP(Tableau2[[#This Row],[NO OF]],LISTE_OF!A:E,5,FALSE)</f>
        <v>CLIENT 3</v>
      </c>
      <c r="B311" s="50" t="s">
        <v>55</v>
      </c>
      <c r="C311" s="31" t="str">
        <f>+VLOOKUP(B311,LISTE_OF!A:B,2,FALSE)</f>
        <v>pièce 5</v>
      </c>
      <c r="D311" s="53">
        <v>42397</v>
      </c>
      <c r="E311" s="32" t="s">
        <v>0</v>
      </c>
      <c r="F311" s="33">
        <v>1</v>
      </c>
      <c r="G311" s="34">
        <f t="shared" si="45"/>
        <v>60</v>
      </c>
      <c r="H311" s="34">
        <f t="shared" si="46"/>
        <v>60</v>
      </c>
      <c r="I311" s="32"/>
      <c r="J311" s="35" t="str">
        <f>IF(I311="","",VLOOKUP(I311,CONSTANTES!$E$2:$F$100,2,0))</f>
        <v/>
      </c>
      <c r="K311" s="36" t="str">
        <f t="shared" si="47"/>
        <v/>
      </c>
      <c r="L311" s="50">
        <f t="shared" si="48"/>
        <v>2016</v>
      </c>
      <c r="M311" s="50">
        <f t="shared" si="49"/>
        <v>1</v>
      </c>
    </row>
    <row r="312" spans="1:13">
      <c r="A312" s="31" t="str">
        <f>+VLOOKUP(Tableau2[[#This Row],[NO OF]],LISTE_OF!A:E,5,FALSE)</f>
        <v>CLIENT 3</v>
      </c>
      <c r="B312" s="50" t="s">
        <v>55</v>
      </c>
      <c r="C312" s="31" t="str">
        <f>+VLOOKUP(B312,LISTE_OF!A:B,2,FALSE)</f>
        <v>pièce 5</v>
      </c>
      <c r="D312" s="53">
        <v>42397</v>
      </c>
      <c r="E312" s="32" t="s">
        <v>6</v>
      </c>
      <c r="F312" s="33">
        <v>2</v>
      </c>
      <c r="G312" s="34">
        <f t="shared" si="45"/>
        <v>50</v>
      </c>
      <c r="H312" s="34">
        <f t="shared" si="46"/>
        <v>100</v>
      </c>
      <c r="I312" s="32"/>
      <c r="J312" s="35" t="str">
        <f>IF(I312="","",VLOOKUP(I312,CONSTANTES!$E$2:$F$100,2,0))</f>
        <v/>
      </c>
      <c r="K312" s="36" t="str">
        <f t="shared" si="47"/>
        <v/>
      </c>
      <c r="L312" s="50">
        <f t="shared" si="48"/>
        <v>2016</v>
      </c>
      <c r="M312" s="50">
        <f t="shared" si="49"/>
        <v>1</v>
      </c>
    </row>
    <row r="313" spans="1:13">
      <c r="A313" s="31" t="str">
        <f>+VLOOKUP(Tableau2[[#This Row],[NO OF]],LISTE_OF!A:E,5,FALSE)</f>
        <v>CLIENT 3</v>
      </c>
      <c r="B313" s="50" t="s">
        <v>55</v>
      </c>
      <c r="C313" s="31" t="str">
        <f>+VLOOKUP(B313,LISTE_OF!A:B,2,FALSE)</f>
        <v>pièce 5</v>
      </c>
      <c r="D313" s="53">
        <v>42398</v>
      </c>
      <c r="E313" s="32" t="s">
        <v>3</v>
      </c>
      <c r="F313" s="33">
        <v>3</v>
      </c>
      <c r="G313" s="34" t="e">
        <f t="shared" ref="G313:G318" si="50">IF(E313="","",VLOOKUP(E313,POSTE,2,0))</f>
        <v>#N/A</v>
      </c>
      <c r="H313" s="34" t="e">
        <f t="shared" ref="H313:H318" si="51">IF(E313="","",F313*G313)</f>
        <v>#N/A</v>
      </c>
      <c r="I313" s="32"/>
      <c r="J313" s="35" t="str">
        <f>IF(I313="","",VLOOKUP(I313,CONSTANTES!$E$2:$F$100,2,0))</f>
        <v/>
      </c>
      <c r="K313" s="36" t="str">
        <f t="shared" ref="K313:K318" si="52">IF(J313="","",J313*KM_UNITAIRE)</f>
        <v/>
      </c>
      <c r="L313" s="50">
        <f t="shared" ref="L313:L318" si="53">+YEAR(D313)</f>
        <v>2016</v>
      </c>
      <c r="M313" s="50">
        <f t="shared" ref="M313:M318" si="54">+MONTH(D313)</f>
        <v>1</v>
      </c>
    </row>
    <row r="314" spans="1:13">
      <c r="A314" s="31" t="str">
        <f>+VLOOKUP(Tableau2[[#This Row],[NO OF]],LISTE_OF!A:E,5,FALSE)</f>
        <v>CLIENT 3</v>
      </c>
      <c r="B314" s="50" t="s">
        <v>55</v>
      </c>
      <c r="C314" s="31" t="str">
        <f>+VLOOKUP(B314,LISTE_OF!A:B,2,FALSE)</f>
        <v>pièce 5</v>
      </c>
      <c r="D314" s="53">
        <v>42398</v>
      </c>
      <c r="E314" s="32" t="s">
        <v>0</v>
      </c>
      <c r="F314" s="33">
        <v>5</v>
      </c>
      <c r="G314" s="34">
        <f t="shared" si="50"/>
        <v>60</v>
      </c>
      <c r="H314" s="34">
        <f t="shared" si="51"/>
        <v>300</v>
      </c>
      <c r="I314" s="32"/>
      <c r="J314" s="35" t="str">
        <f>IF(I314="","",VLOOKUP(I314,CONSTANTES!$E$2:$F$100,2,0))</f>
        <v/>
      </c>
      <c r="K314" s="36" t="str">
        <f t="shared" si="52"/>
        <v/>
      </c>
      <c r="L314" s="50">
        <f t="shared" si="53"/>
        <v>2016</v>
      </c>
      <c r="M314" s="50">
        <f t="shared" si="54"/>
        <v>1</v>
      </c>
    </row>
    <row r="315" spans="1:13">
      <c r="A315" s="31" t="str">
        <f>+VLOOKUP(Tableau2[[#This Row],[NO OF]],LISTE_OF!A:E,5,FALSE)</f>
        <v>CLIENT 3</v>
      </c>
      <c r="B315" s="50" t="s">
        <v>48</v>
      </c>
      <c r="C315" s="31" t="str">
        <f>+VLOOKUP(B315,LISTE_OF!A:B,2,FALSE)</f>
        <v>pièce 6</v>
      </c>
      <c r="D315" s="53">
        <v>42398</v>
      </c>
      <c r="E315" s="32" t="s">
        <v>3</v>
      </c>
      <c r="F315" s="33">
        <v>3</v>
      </c>
      <c r="G315" s="34" t="e">
        <f t="shared" si="50"/>
        <v>#N/A</v>
      </c>
      <c r="H315" s="34" t="e">
        <f t="shared" si="51"/>
        <v>#N/A</v>
      </c>
      <c r="I315" s="32"/>
      <c r="J315" s="35" t="str">
        <f>IF(I315="","",VLOOKUP(I315,CONSTANTES!$E$2:$F$100,2,0))</f>
        <v/>
      </c>
      <c r="K315" s="36" t="str">
        <f t="shared" si="52"/>
        <v/>
      </c>
      <c r="L315" s="50">
        <f t="shared" si="53"/>
        <v>2016</v>
      </c>
      <c r="M315" s="50">
        <f t="shared" si="54"/>
        <v>1</v>
      </c>
    </row>
    <row r="316" spans="1:13">
      <c r="A316" s="31" t="str">
        <f>+VLOOKUP(Tableau2[[#This Row],[NO OF]],LISTE_OF!A:E,5,FALSE)</f>
        <v>CLIENT 3</v>
      </c>
      <c r="B316" s="50" t="s">
        <v>48</v>
      </c>
      <c r="C316" s="31" t="str">
        <f>+VLOOKUP(B316,LISTE_OF!A:B,2,FALSE)</f>
        <v>pièce 6</v>
      </c>
      <c r="D316" s="53">
        <v>42398</v>
      </c>
      <c r="E316" s="32" t="s">
        <v>0</v>
      </c>
      <c r="F316" s="33">
        <v>5</v>
      </c>
      <c r="G316" s="34">
        <f t="shared" si="50"/>
        <v>60</v>
      </c>
      <c r="H316" s="34">
        <f t="shared" si="51"/>
        <v>300</v>
      </c>
      <c r="I316" s="32"/>
      <c r="J316" s="35" t="str">
        <f>IF(I316="","",VLOOKUP(I316,CONSTANTES!$E$2:$F$100,2,0))</f>
        <v/>
      </c>
      <c r="K316" s="36" t="str">
        <f t="shared" si="52"/>
        <v/>
      </c>
      <c r="L316" s="50">
        <f t="shared" si="53"/>
        <v>2016</v>
      </c>
      <c r="M316" s="50">
        <f t="shared" si="54"/>
        <v>1</v>
      </c>
    </row>
    <row r="317" spans="1:13">
      <c r="A317" s="31" t="str">
        <f>+VLOOKUP(Tableau2[[#This Row],[NO OF]],LISTE_OF!A:E,5,FALSE)</f>
        <v>CLIENT 1</v>
      </c>
      <c r="B317" s="50" t="s">
        <v>30</v>
      </c>
      <c r="C317" s="31" t="str">
        <f>+VLOOKUP(B317,LISTE_OF!A:B,2,FALSE)</f>
        <v>pièce 2</v>
      </c>
      <c r="D317" s="53">
        <v>42398</v>
      </c>
      <c r="E317" s="32" t="s">
        <v>6</v>
      </c>
      <c r="F317" s="33">
        <v>1</v>
      </c>
      <c r="G317" s="34">
        <f t="shared" si="50"/>
        <v>50</v>
      </c>
      <c r="H317" s="34">
        <f t="shared" si="51"/>
        <v>50</v>
      </c>
      <c r="I317" s="32"/>
      <c r="J317" s="35" t="str">
        <f>IF(I317="","",VLOOKUP(I317,CONSTANTES!$E$2:$F$100,2,0))</f>
        <v/>
      </c>
      <c r="K317" s="36" t="str">
        <f t="shared" si="52"/>
        <v/>
      </c>
      <c r="L317" s="50">
        <f t="shared" si="53"/>
        <v>2016</v>
      </c>
      <c r="M317" s="50">
        <f t="shared" si="54"/>
        <v>1</v>
      </c>
    </row>
    <row r="318" spans="1:13">
      <c r="A318" s="31" t="str">
        <f>+VLOOKUP(Tableau2[[#This Row],[NO OF]],LISTE_OF!A:E,5,FALSE)</f>
        <v>CLIENT 1</v>
      </c>
      <c r="B318" s="50" t="s">
        <v>50</v>
      </c>
      <c r="C318" s="31" t="str">
        <f>+VLOOKUP(B318,LISTE_OF!A:B,2,FALSE)</f>
        <v>pièce 8</v>
      </c>
      <c r="D318" s="53">
        <v>42398</v>
      </c>
      <c r="E318" s="32" t="s">
        <v>6</v>
      </c>
      <c r="F318" s="33">
        <v>1</v>
      </c>
      <c r="G318" s="34">
        <f t="shared" si="50"/>
        <v>50</v>
      </c>
      <c r="H318" s="34">
        <f t="shared" si="51"/>
        <v>50</v>
      </c>
      <c r="I318" s="32"/>
      <c r="J318" s="35" t="str">
        <f>IF(I318="","",VLOOKUP(I318,CONSTANTES!$E$2:$F$100,2,0))</f>
        <v/>
      </c>
      <c r="K318" s="36" t="str">
        <f t="shared" si="52"/>
        <v/>
      </c>
      <c r="L318" s="50">
        <f t="shared" si="53"/>
        <v>2016</v>
      </c>
      <c r="M318" s="50">
        <f t="shared" si="54"/>
        <v>1</v>
      </c>
    </row>
    <row r="319" spans="1:13">
      <c r="A319" s="31" t="str">
        <f>+VLOOKUP(Tableau2[[#This Row],[NO OF]],LISTE_OF!A:E,5,FALSE)</f>
        <v>CLIENT 3</v>
      </c>
      <c r="B319" s="50" t="s">
        <v>48</v>
      </c>
      <c r="C319" s="31" t="str">
        <f>+VLOOKUP(B319,LISTE_OF!A:B,2,FALSE)</f>
        <v>pièce 6</v>
      </c>
      <c r="D319" s="53">
        <v>42399</v>
      </c>
      <c r="E319" s="32" t="s">
        <v>0</v>
      </c>
      <c r="F319" s="33">
        <v>2</v>
      </c>
      <c r="G319" s="34">
        <f t="shared" ref="G319:G335" si="55">IF(E319="","",VLOOKUP(E319,POSTE,2,0))</f>
        <v>60</v>
      </c>
      <c r="H319" s="34">
        <f t="shared" ref="H319:H335" si="56">IF(E319="","",F319*G319)</f>
        <v>120</v>
      </c>
      <c r="I319" s="32"/>
      <c r="J319" s="35" t="str">
        <f>IF(I319="","",VLOOKUP(I319,CONSTANTES!$E$2:$F$100,2,0))</f>
        <v/>
      </c>
      <c r="K319" s="36" t="str">
        <f t="shared" ref="K319:K335" si="57">IF(J319="","",J319*KM_UNITAIRE)</f>
        <v/>
      </c>
      <c r="L319" s="50">
        <f t="shared" ref="L319:L335" si="58">+YEAR(D319)</f>
        <v>2016</v>
      </c>
      <c r="M319" s="50">
        <f t="shared" ref="M319:M335" si="59">+MONTH(D319)</f>
        <v>1</v>
      </c>
    </row>
    <row r="320" spans="1:13">
      <c r="A320" s="31" t="str">
        <f>+VLOOKUP(Tableau2[[#This Row],[NO OF]],LISTE_OF!A:E,5,FALSE)</f>
        <v>CLIENT 3</v>
      </c>
      <c r="B320" s="50" t="s">
        <v>48</v>
      </c>
      <c r="C320" s="31" t="str">
        <f>+VLOOKUP(B320,LISTE_OF!A:B,2,FALSE)</f>
        <v>pièce 6</v>
      </c>
      <c r="D320" s="53">
        <v>42399</v>
      </c>
      <c r="E320" s="32" t="s">
        <v>6</v>
      </c>
      <c r="F320" s="33">
        <v>2</v>
      </c>
      <c r="G320" s="34">
        <f t="shared" si="55"/>
        <v>50</v>
      </c>
      <c r="H320" s="34">
        <f t="shared" si="56"/>
        <v>100</v>
      </c>
      <c r="I320" s="32"/>
      <c r="J320" s="35" t="str">
        <f>IF(I320="","",VLOOKUP(I320,CONSTANTES!$E$2:$F$100,2,0))</f>
        <v/>
      </c>
      <c r="K320" s="36" t="str">
        <f t="shared" si="57"/>
        <v/>
      </c>
      <c r="L320" s="50">
        <f t="shared" si="58"/>
        <v>2016</v>
      </c>
      <c r="M320" s="50">
        <f t="shared" si="59"/>
        <v>1</v>
      </c>
    </row>
    <row r="321" spans="1:13">
      <c r="A321" s="31" t="str">
        <f>+VLOOKUP(Tableau2[[#This Row],[NO OF]],LISTE_OF!A:E,5,FALSE)</f>
        <v>CLIENT 3</v>
      </c>
      <c r="B321" s="50" t="s">
        <v>55</v>
      </c>
      <c r="C321" s="31" t="str">
        <f>+VLOOKUP(B321,LISTE_OF!A:B,2,FALSE)</f>
        <v>pièce 5</v>
      </c>
      <c r="D321" s="53">
        <v>42401</v>
      </c>
      <c r="E321" s="32" t="s">
        <v>7</v>
      </c>
      <c r="F321" s="33">
        <v>1</v>
      </c>
      <c r="G321" s="34">
        <f t="shared" si="55"/>
        <v>60</v>
      </c>
      <c r="H321" s="34">
        <f t="shared" si="56"/>
        <v>60</v>
      </c>
      <c r="I321" s="32" t="s">
        <v>11</v>
      </c>
      <c r="J321" s="35" t="e">
        <f>IF(I321="","",VLOOKUP(I321,CONSTANTES!$E$2:$F$100,2,0))</f>
        <v>#N/A</v>
      </c>
      <c r="K321" s="36" t="e">
        <f t="shared" si="57"/>
        <v>#N/A</v>
      </c>
      <c r="L321" s="50">
        <f t="shared" si="58"/>
        <v>2016</v>
      </c>
      <c r="M321" s="50">
        <f t="shared" si="59"/>
        <v>2</v>
      </c>
    </row>
    <row r="322" spans="1:13">
      <c r="A322" s="31" t="str">
        <f>+VLOOKUP(Tableau2[[#This Row],[NO OF]],LISTE_OF!A:E,5,FALSE)</f>
        <v>CLIENT 3</v>
      </c>
      <c r="B322" s="50" t="s">
        <v>55</v>
      </c>
      <c r="C322" s="31" t="str">
        <f>+VLOOKUP(B322,LISTE_OF!A:B,2,FALSE)</f>
        <v>pièce 5</v>
      </c>
      <c r="D322" s="53">
        <v>42401</v>
      </c>
      <c r="E322" s="32" t="s">
        <v>0</v>
      </c>
      <c r="F322" s="33">
        <v>4</v>
      </c>
      <c r="G322" s="34">
        <f t="shared" si="55"/>
        <v>60</v>
      </c>
      <c r="H322" s="34">
        <f t="shared" si="56"/>
        <v>240</v>
      </c>
      <c r="I322" s="32"/>
      <c r="J322" s="35" t="str">
        <f>IF(I322="","",VLOOKUP(I322,CONSTANTES!$E$2:$F$100,2,0))</f>
        <v/>
      </c>
      <c r="K322" s="36" t="str">
        <f t="shared" si="57"/>
        <v/>
      </c>
      <c r="L322" s="50">
        <f t="shared" si="58"/>
        <v>2016</v>
      </c>
      <c r="M322" s="50">
        <f t="shared" si="59"/>
        <v>2</v>
      </c>
    </row>
    <row r="323" spans="1:13">
      <c r="A323" s="31" t="str">
        <f>+VLOOKUP(Tableau2[[#This Row],[NO OF]],LISTE_OF!A:E,5,FALSE)</f>
        <v>CLIENT 3</v>
      </c>
      <c r="B323" s="50" t="s">
        <v>48</v>
      </c>
      <c r="C323" s="31" t="str">
        <f>+VLOOKUP(B323,LISTE_OF!A:B,2,FALSE)</f>
        <v>pièce 6</v>
      </c>
      <c r="D323" s="53">
        <v>42401</v>
      </c>
      <c r="E323" s="32" t="s">
        <v>0</v>
      </c>
      <c r="F323" s="33">
        <v>4</v>
      </c>
      <c r="G323" s="34">
        <f t="shared" si="55"/>
        <v>60</v>
      </c>
      <c r="H323" s="34">
        <f t="shared" si="56"/>
        <v>240</v>
      </c>
      <c r="I323" s="32"/>
      <c r="J323" s="35" t="str">
        <f>IF(I323="","",VLOOKUP(I323,CONSTANTES!$E$2:$F$100,2,0))</f>
        <v/>
      </c>
      <c r="K323" s="36" t="str">
        <f t="shared" si="57"/>
        <v/>
      </c>
      <c r="L323" s="50">
        <f t="shared" si="58"/>
        <v>2016</v>
      </c>
      <c r="M323" s="50">
        <f t="shared" si="59"/>
        <v>2</v>
      </c>
    </row>
    <row r="324" spans="1:13">
      <c r="A324" s="31" t="str">
        <f>+VLOOKUP(Tableau2[[#This Row],[NO OF]],LISTE_OF!A:E,5,FALSE)</f>
        <v>CLIENT 3</v>
      </c>
      <c r="B324" s="50" t="s">
        <v>55</v>
      </c>
      <c r="C324" s="31" t="str">
        <f>+VLOOKUP(B324,LISTE_OF!A:B,2,FALSE)</f>
        <v>pièce 5</v>
      </c>
      <c r="D324" s="53">
        <v>42401</v>
      </c>
      <c r="E324" s="32" t="s">
        <v>3</v>
      </c>
      <c r="F324" s="33">
        <v>3</v>
      </c>
      <c r="G324" s="34" t="e">
        <f t="shared" si="55"/>
        <v>#N/A</v>
      </c>
      <c r="H324" s="34" t="e">
        <f t="shared" si="56"/>
        <v>#N/A</v>
      </c>
      <c r="I324" s="32"/>
      <c r="J324" s="35" t="str">
        <f>IF(I324="","",VLOOKUP(I324,CONSTANTES!$E$2:$F$100,2,0))</f>
        <v/>
      </c>
      <c r="K324" s="36" t="str">
        <f t="shared" si="57"/>
        <v/>
      </c>
      <c r="L324" s="50">
        <f t="shared" si="58"/>
        <v>2016</v>
      </c>
      <c r="M324" s="50">
        <f t="shared" si="59"/>
        <v>2</v>
      </c>
    </row>
    <row r="325" spans="1:13">
      <c r="A325" s="31" t="str">
        <f>+VLOOKUP(Tableau2[[#This Row],[NO OF]],LISTE_OF!A:E,5,FALSE)</f>
        <v>CLIENT 3</v>
      </c>
      <c r="B325" s="50" t="s">
        <v>48</v>
      </c>
      <c r="C325" s="31" t="str">
        <f>+VLOOKUP(B325,LISTE_OF!A:B,2,FALSE)</f>
        <v>pièce 6</v>
      </c>
      <c r="D325" s="53">
        <v>42401</v>
      </c>
      <c r="E325" s="32" t="s">
        <v>3</v>
      </c>
      <c r="F325" s="33">
        <v>3</v>
      </c>
      <c r="G325" s="34" t="e">
        <f t="shared" si="55"/>
        <v>#N/A</v>
      </c>
      <c r="H325" s="34" t="e">
        <f t="shared" si="56"/>
        <v>#N/A</v>
      </c>
      <c r="I325" s="32"/>
      <c r="J325" s="35" t="str">
        <f>IF(I325="","",VLOOKUP(I325,CONSTANTES!$E$2:$F$100,2,0))</f>
        <v/>
      </c>
      <c r="K325" s="36" t="str">
        <f t="shared" si="57"/>
        <v/>
      </c>
      <c r="L325" s="50">
        <f t="shared" si="58"/>
        <v>2016</v>
      </c>
      <c r="M325" s="50">
        <f t="shared" si="59"/>
        <v>2</v>
      </c>
    </row>
    <row r="326" spans="1:13">
      <c r="A326" s="31" t="str">
        <f>+VLOOKUP(Tableau2[[#This Row],[NO OF]],LISTE_OF!A:E,5,FALSE)</f>
        <v>CLIENT 3</v>
      </c>
      <c r="B326" s="50" t="s">
        <v>55</v>
      </c>
      <c r="C326" s="31" t="str">
        <f>+VLOOKUP(B326,LISTE_OF!A:B,2,FALSE)</f>
        <v>pièce 5</v>
      </c>
      <c r="D326" s="53">
        <v>42402</v>
      </c>
      <c r="E326" s="32" t="s">
        <v>3</v>
      </c>
      <c r="F326" s="33">
        <v>4</v>
      </c>
      <c r="G326" s="34" t="e">
        <f t="shared" si="55"/>
        <v>#N/A</v>
      </c>
      <c r="H326" s="34" t="e">
        <f t="shared" si="56"/>
        <v>#N/A</v>
      </c>
      <c r="I326" s="32"/>
      <c r="J326" s="35" t="str">
        <f>IF(I326="","",VLOOKUP(I326,CONSTANTES!$E$2:$F$100,2,0))</f>
        <v/>
      </c>
      <c r="K326" s="36" t="str">
        <f t="shared" si="57"/>
        <v/>
      </c>
      <c r="L326" s="50">
        <f t="shared" si="58"/>
        <v>2016</v>
      </c>
      <c r="M326" s="50">
        <f t="shared" si="59"/>
        <v>2</v>
      </c>
    </row>
    <row r="327" spans="1:13">
      <c r="A327" s="31" t="str">
        <f>+VLOOKUP(Tableau2[[#This Row],[NO OF]],LISTE_OF!A:E,5,FALSE)</f>
        <v>CLIENT 3</v>
      </c>
      <c r="B327" s="50" t="s">
        <v>48</v>
      </c>
      <c r="C327" s="31" t="str">
        <f>+VLOOKUP(B327,LISTE_OF!A:B,2,FALSE)</f>
        <v>pièce 6</v>
      </c>
      <c r="D327" s="53">
        <v>42402</v>
      </c>
      <c r="E327" s="32" t="s">
        <v>3</v>
      </c>
      <c r="F327" s="33">
        <v>4</v>
      </c>
      <c r="G327" s="34" t="e">
        <f t="shared" si="55"/>
        <v>#N/A</v>
      </c>
      <c r="H327" s="34" t="e">
        <f t="shared" si="56"/>
        <v>#N/A</v>
      </c>
      <c r="I327" s="32"/>
      <c r="J327" s="35" t="str">
        <f>IF(I327="","",VLOOKUP(I327,CONSTANTES!$E$2:$F$100,2,0))</f>
        <v/>
      </c>
      <c r="K327" s="36" t="str">
        <f t="shared" si="57"/>
        <v/>
      </c>
      <c r="L327" s="50">
        <f t="shared" si="58"/>
        <v>2016</v>
      </c>
      <c r="M327" s="50">
        <f t="shared" si="59"/>
        <v>2</v>
      </c>
    </row>
    <row r="328" spans="1:13">
      <c r="A328" s="31" t="str">
        <f>+VLOOKUP(Tableau2[[#This Row],[NO OF]],LISTE_OF!A:E,5,FALSE)</f>
        <v>CLIENT 3</v>
      </c>
      <c r="B328" s="50" t="s">
        <v>55</v>
      </c>
      <c r="C328" s="31" t="str">
        <f>+VLOOKUP(B328,LISTE_OF!A:B,2,FALSE)</f>
        <v>pièce 5</v>
      </c>
      <c r="D328" s="53">
        <v>42402</v>
      </c>
      <c r="E328" s="32" t="s">
        <v>0</v>
      </c>
      <c r="F328" s="33">
        <v>2</v>
      </c>
      <c r="G328" s="34">
        <f t="shared" si="55"/>
        <v>60</v>
      </c>
      <c r="H328" s="34">
        <f t="shared" si="56"/>
        <v>120</v>
      </c>
      <c r="I328" s="32"/>
      <c r="J328" s="35" t="str">
        <f>IF(I328="","",VLOOKUP(I328,CONSTANTES!$E$2:$F$100,2,0))</f>
        <v/>
      </c>
      <c r="K328" s="36" t="str">
        <f t="shared" si="57"/>
        <v/>
      </c>
      <c r="L328" s="50">
        <f t="shared" si="58"/>
        <v>2016</v>
      </c>
      <c r="M328" s="50">
        <f t="shared" si="59"/>
        <v>2</v>
      </c>
    </row>
    <row r="329" spans="1:13">
      <c r="A329" s="31" t="str">
        <f>+VLOOKUP(Tableau2[[#This Row],[NO OF]],LISTE_OF!A:E,5,FALSE)</f>
        <v>CLIENT 3</v>
      </c>
      <c r="B329" s="50" t="s">
        <v>48</v>
      </c>
      <c r="C329" s="31" t="str">
        <f>+VLOOKUP(B329,LISTE_OF!A:B,2,FALSE)</f>
        <v>pièce 6</v>
      </c>
      <c r="D329" s="53">
        <v>42402</v>
      </c>
      <c r="E329" s="32" t="s">
        <v>0</v>
      </c>
      <c r="F329" s="33">
        <v>2</v>
      </c>
      <c r="G329" s="34">
        <f t="shared" si="55"/>
        <v>60</v>
      </c>
      <c r="H329" s="34">
        <f t="shared" si="56"/>
        <v>120</v>
      </c>
      <c r="I329" s="32"/>
      <c r="J329" s="35" t="str">
        <f>IF(I329="","",VLOOKUP(I329,CONSTANTES!$E$2:$F$100,2,0))</f>
        <v/>
      </c>
      <c r="K329" s="36" t="str">
        <f t="shared" si="57"/>
        <v/>
      </c>
      <c r="L329" s="50">
        <f t="shared" si="58"/>
        <v>2016</v>
      </c>
      <c r="M329" s="50">
        <f t="shared" si="59"/>
        <v>2</v>
      </c>
    </row>
    <row r="330" spans="1:13">
      <c r="A330" s="31" t="str">
        <f>+VLOOKUP(Tableau2[[#This Row],[NO OF]],LISTE_OF!A:E,5,FALSE)</f>
        <v>CLIENT 3</v>
      </c>
      <c r="B330" s="50" t="s">
        <v>55</v>
      </c>
      <c r="C330" s="31" t="str">
        <f>+VLOOKUP(B330,LISTE_OF!A:B,2,FALSE)</f>
        <v>pièce 5</v>
      </c>
      <c r="D330" s="53">
        <v>42402</v>
      </c>
      <c r="E330" s="32" t="s">
        <v>6</v>
      </c>
      <c r="F330" s="33">
        <v>2</v>
      </c>
      <c r="G330" s="34">
        <f t="shared" si="55"/>
        <v>50</v>
      </c>
      <c r="H330" s="34">
        <f t="shared" si="56"/>
        <v>100</v>
      </c>
      <c r="I330" s="32"/>
      <c r="J330" s="35" t="str">
        <f>IF(I330="","",VLOOKUP(I330,CONSTANTES!$E$2:$F$100,2,0))</f>
        <v/>
      </c>
      <c r="K330" s="36" t="str">
        <f t="shared" si="57"/>
        <v/>
      </c>
      <c r="L330" s="50">
        <f t="shared" si="58"/>
        <v>2016</v>
      </c>
      <c r="M330" s="50">
        <f t="shared" si="59"/>
        <v>2</v>
      </c>
    </row>
    <row r="331" spans="1:13">
      <c r="A331" s="31" t="str">
        <f>+VLOOKUP(Tableau2[[#This Row],[NO OF]],LISTE_OF!A:E,5,FALSE)</f>
        <v>CLIENT 3</v>
      </c>
      <c r="B331" s="50" t="s">
        <v>48</v>
      </c>
      <c r="C331" s="31" t="str">
        <f>+VLOOKUP(B331,LISTE_OF!A:B,2,FALSE)</f>
        <v>pièce 6</v>
      </c>
      <c r="D331" s="53">
        <v>42402</v>
      </c>
      <c r="E331" s="32" t="s">
        <v>6</v>
      </c>
      <c r="F331" s="33">
        <v>2</v>
      </c>
      <c r="G331" s="34">
        <f t="shared" si="55"/>
        <v>50</v>
      </c>
      <c r="H331" s="34">
        <f t="shared" si="56"/>
        <v>100</v>
      </c>
      <c r="I331" s="32"/>
      <c r="J331" s="35" t="str">
        <f>IF(I331="","",VLOOKUP(I331,CONSTANTES!$E$2:$F$100,2,0))</f>
        <v/>
      </c>
      <c r="K331" s="36" t="str">
        <f t="shared" si="57"/>
        <v/>
      </c>
      <c r="L331" s="50">
        <f t="shared" si="58"/>
        <v>2016</v>
      </c>
      <c r="M331" s="50">
        <f t="shared" si="59"/>
        <v>2</v>
      </c>
    </row>
    <row r="332" spans="1:13">
      <c r="A332" s="31" t="str">
        <f>+VLOOKUP(Tableau2[[#This Row],[NO OF]],LISTE_OF!A:E,5,FALSE)</f>
        <v>CLIENT 4</v>
      </c>
      <c r="B332" s="50" t="s">
        <v>69</v>
      </c>
      <c r="C332" s="31" t="str">
        <f>+VLOOKUP(B332,LISTE_OF!A:B,2,FALSE)</f>
        <v>pièce 16</v>
      </c>
      <c r="D332" s="53">
        <v>42402</v>
      </c>
      <c r="E332" s="32" t="s">
        <v>3</v>
      </c>
      <c r="F332" s="33">
        <v>2</v>
      </c>
      <c r="G332" s="34" t="e">
        <f t="shared" si="55"/>
        <v>#N/A</v>
      </c>
      <c r="H332" s="34" t="e">
        <f t="shared" si="56"/>
        <v>#N/A</v>
      </c>
      <c r="I332" s="32"/>
      <c r="J332" s="35" t="str">
        <f>IF(I332="","",VLOOKUP(I332,CONSTANTES!$E$2:$F$100,2,0))</f>
        <v/>
      </c>
      <c r="K332" s="36" t="str">
        <f t="shared" si="57"/>
        <v/>
      </c>
      <c r="L332" s="50">
        <f t="shared" si="58"/>
        <v>2016</v>
      </c>
      <c r="M332" s="50">
        <f t="shared" si="59"/>
        <v>2</v>
      </c>
    </row>
    <row r="333" spans="1:13">
      <c r="A333" s="31" t="str">
        <f>+VLOOKUP(Tableau2[[#This Row],[NO OF]],LISTE_OF!A:E,5,FALSE)</f>
        <v>CLIENT 4</v>
      </c>
      <c r="B333" s="50" t="s">
        <v>69</v>
      </c>
      <c r="C333" s="31" t="str">
        <f>+VLOOKUP(B333,LISTE_OF!A:B,2,FALSE)</f>
        <v>pièce 16</v>
      </c>
      <c r="D333" s="53">
        <v>42403</v>
      </c>
      <c r="E333" s="32" t="s">
        <v>1</v>
      </c>
      <c r="F333" s="33">
        <v>2</v>
      </c>
      <c r="G333" s="34">
        <f t="shared" si="55"/>
        <v>70</v>
      </c>
      <c r="H333" s="34">
        <f t="shared" si="56"/>
        <v>140</v>
      </c>
      <c r="I333" s="32"/>
      <c r="J333" s="35" t="str">
        <f>IF(I333="","",VLOOKUP(I333,CONSTANTES!$E$2:$F$100,2,0))</f>
        <v/>
      </c>
      <c r="K333" s="36" t="str">
        <f t="shared" si="57"/>
        <v/>
      </c>
      <c r="L333" s="50">
        <f t="shared" si="58"/>
        <v>2016</v>
      </c>
      <c r="M333" s="50">
        <f t="shared" si="59"/>
        <v>2</v>
      </c>
    </row>
    <row r="334" spans="1:13">
      <c r="A334" s="31" t="str">
        <f>+VLOOKUP(Tableau2[[#This Row],[NO OF]],LISTE_OF!A:E,5,FALSE)</f>
        <v>CLIENT 4</v>
      </c>
      <c r="B334" s="50" t="s">
        <v>69</v>
      </c>
      <c r="C334" s="31" t="str">
        <f>+VLOOKUP(B334,LISTE_OF!A:B,2,FALSE)</f>
        <v>pièce 16</v>
      </c>
      <c r="D334" s="53">
        <v>42403</v>
      </c>
      <c r="E334" s="32" t="s">
        <v>3</v>
      </c>
      <c r="F334" s="33">
        <v>2</v>
      </c>
      <c r="G334" s="34" t="e">
        <f t="shared" si="55"/>
        <v>#N/A</v>
      </c>
      <c r="H334" s="34" t="e">
        <f t="shared" si="56"/>
        <v>#N/A</v>
      </c>
      <c r="I334" s="32"/>
      <c r="J334" s="35" t="str">
        <f>IF(I334="","",VLOOKUP(I334,CONSTANTES!$E$2:$F$100,2,0))</f>
        <v/>
      </c>
      <c r="K334" s="36" t="str">
        <f t="shared" si="57"/>
        <v/>
      </c>
      <c r="L334" s="50">
        <f t="shared" si="58"/>
        <v>2016</v>
      </c>
      <c r="M334" s="50">
        <f t="shared" si="59"/>
        <v>2</v>
      </c>
    </row>
    <row r="335" spans="1:13">
      <c r="A335" s="31" t="str">
        <f>+VLOOKUP(Tableau2[[#This Row],[NO OF]],LISTE_OF!A:E,5,FALSE)</f>
        <v>CLIENT 4</v>
      </c>
      <c r="B335" s="50" t="s">
        <v>69</v>
      </c>
      <c r="C335" s="31" t="str">
        <f>+VLOOKUP(B335,LISTE_OF!A:B,2,FALSE)</f>
        <v>pièce 16</v>
      </c>
      <c r="D335" s="53">
        <v>42403</v>
      </c>
      <c r="E335" s="32" t="s">
        <v>0</v>
      </c>
      <c r="F335" s="33">
        <v>3</v>
      </c>
      <c r="G335" s="34">
        <f t="shared" si="55"/>
        <v>60</v>
      </c>
      <c r="H335" s="34">
        <f t="shared" si="56"/>
        <v>180</v>
      </c>
      <c r="I335" s="32"/>
      <c r="J335" s="35" t="str">
        <f>IF(I335="","",VLOOKUP(I335,CONSTANTES!$E$2:$F$100,2,0))</f>
        <v/>
      </c>
      <c r="K335" s="36" t="str">
        <f t="shared" si="57"/>
        <v/>
      </c>
      <c r="L335" s="50">
        <f t="shared" si="58"/>
        <v>2016</v>
      </c>
      <c r="M335" s="50">
        <f t="shared" si="59"/>
        <v>2</v>
      </c>
    </row>
    <row r="336" spans="1:13">
      <c r="A336" s="31" t="str">
        <f>+VLOOKUP(Tableau2[[#This Row],[NO OF]],LISTE_OF!A:E,5,FALSE)</f>
        <v>CLIENT 4</v>
      </c>
      <c r="B336" s="50" t="s">
        <v>69</v>
      </c>
      <c r="C336" s="31" t="str">
        <f>+VLOOKUP(B336,LISTE_OF!A:B,2,FALSE)</f>
        <v>pièce 16</v>
      </c>
      <c r="D336" s="53">
        <v>42404</v>
      </c>
      <c r="E336" s="32" t="s">
        <v>3</v>
      </c>
      <c r="F336" s="33">
        <v>1</v>
      </c>
      <c r="G336" s="34" t="e">
        <f t="shared" ref="G336:G367" si="60">IF(E336="","",VLOOKUP(E336,POSTE,2,0))</f>
        <v>#N/A</v>
      </c>
      <c r="H336" s="34" t="e">
        <f t="shared" ref="H336:H367" si="61">IF(E336="","",F336*G336)</f>
        <v>#N/A</v>
      </c>
      <c r="I336" s="32"/>
      <c r="J336" s="35" t="str">
        <f>IF(I336="","",VLOOKUP(I336,CONSTANTES!$E$2:$F$100,2,0))</f>
        <v/>
      </c>
      <c r="K336" s="36" t="str">
        <f t="shared" ref="K336:K367" si="62">IF(J336="","",J336*KM_UNITAIRE)</f>
        <v/>
      </c>
      <c r="L336" s="50">
        <f t="shared" ref="L336:L367" si="63">+YEAR(D336)</f>
        <v>2016</v>
      </c>
      <c r="M336" s="50">
        <f t="shared" ref="M336:M367" si="64">+MONTH(D336)</f>
        <v>2</v>
      </c>
    </row>
    <row r="337" spans="1:13">
      <c r="A337" s="31" t="str">
        <f>+VLOOKUP(Tableau2[[#This Row],[NO OF]],LISTE_OF!A:E,5,FALSE)</f>
        <v>CLIENT 4</v>
      </c>
      <c r="B337" s="50" t="s">
        <v>69</v>
      </c>
      <c r="C337" s="31" t="str">
        <f>+VLOOKUP(B337,LISTE_OF!A:B,2,FALSE)</f>
        <v>pièce 16</v>
      </c>
      <c r="D337" s="53">
        <v>42404</v>
      </c>
      <c r="E337" s="32" t="s">
        <v>0</v>
      </c>
      <c r="F337" s="33">
        <v>1</v>
      </c>
      <c r="G337" s="34">
        <f t="shared" si="60"/>
        <v>60</v>
      </c>
      <c r="H337" s="34">
        <f t="shared" si="61"/>
        <v>60</v>
      </c>
      <c r="I337" s="32"/>
      <c r="J337" s="35" t="str">
        <f>IF(I337="","",VLOOKUP(I337,CONSTANTES!$E$2:$F$100,2,0))</f>
        <v/>
      </c>
      <c r="K337" s="36" t="str">
        <f t="shared" si="62"/>
        <v/>
      </c>
      <c r="L337" s="50">
        <f t="shared" si="63"/>
        <v>2016</v>
      </c>
      <c r="M337" s="50">
        <f t="shared" si="64"/>
        <v>2</v>
      </c>
    </row>
    <row r="338" spans="1:13">
      <c r="A338" s="31" t="str">
        <f>+VLOOKUP(Tableau2[[#This Row],[NO OF]],LISTE_OF!A:E,5,FALSE)</f>
        <v>CLIENT 3</v>
      </c>
      <c r="B338" s="50" t="s">
        <v>48</v>
      </c>
      <c r="C338" s="31" t="str">
        <f>+VLOOKUP(B338,LISTE_OF!A:B,2,FALSE)</f>
        <v>pièce 6</v>
      </c>
      <c r="D338" s="53">
        <v>42404</v>
      </c>
      <c r="E338" s="32" t="s">
        <v>3</v>
      </c>
      <c r="F338" s="33">
        <v>3</v>
      </c>
      <c r="G338" s="34" t="e">
        <f t="shared" si="60"/>
        <v>#N/A</v>
      </c>
      <c r="H338" s="34" t="e">
        <f t="shared" si="61"/>
        <v>#N/A</v>
      </c>
      <c r="I338" s="32"/>
      <c r="J338" s="35" t="str">
        <f>IF(I338="","",VLOOKUP(I338,CONSTANTES!$E$2:$F$100,2,0))</f>
        <v/>
      </c>
      <c r="K338" s="36" t="str">
        <f t="shared" si="62"/>
        <v/>
      </c>
      <c r="L338" s="50">
        <f t="shared" si="63"/>
        <v>2016</v>
      </c>
      <c r="M338" s="50">
        <f t="shared" si="64"/>
        <v>2</v>
      </c>
    </row>
    <row r="339" spans="1:13">
      <c r="A339" s="31" t="str">
        <f>+VLOOKUP(Tableau2[[#This Row],[NO OF]],LISTE_OF!A:E,5,FALSE)</f>
        <v>CLIENT 3</v>
      </c>
      <c r="B339" s="50" t="s">
        <v>48</v>
      </c>
      <c r="C339" s="31" t="str">
        <f>+VLOOKUP(B339,LISTE_OF!A:B,2,FALSE)</f>
        <v>pièce 6</v>
      </c>
      <c r="D339" s="53">
        <v>42404</v>
      </c>
      <c r="E339" s="32" t="s">
        <v>0</v>
      </c>
      <c r="F339" s="33">
        <v>3</v>
      </c>
      <c r="G339" s="34">
        <f t="shared" si="60"/>
        <v>60</v>
      </c>
      <c r="H339" s="34">
        <f t="shared" si="61"/>
        <v>180</v>
      </c>
      <c r="I339" s="32"/>
      <c r="J339" s="35" t="str">
        <f>IF(I339="","",VLOOKUP(I339,CONSTANTES!$E$2:$F$100,2,0))</f>
        <v/>
      </c>
      <c r="K339" s="36" t="str">
        <f t="shared" si="62"/>
        <v/>
      </c>
      <c r="L339" s="50">
        <f t="shared" si="63"/>
        <v>2016</v>
      </c>
      <c r="M339" s="50">
        <f t="shared" si="64"/>
        <v>2</v>
      </c>
    </row>
    <row r="340" spans="1:13">
      <c r="A340" s="31" t="str">
        <f>+VLOOKUP(Tableau2[[#This Row],[NO OF]],LISTE_OF!A:E,5,FALSE)</f>
        <v>CLIENT 3</v>
      </c>
      <c r="B340" s="50" t="s">
        <v>48</v>
      </c>
      <c r="C340" s="31" t="str">
        <f>+VLOOKUP(B340,LISTE_OF!A:B,2,FALSE)</f>
        <v>pièce 6</v>
      </c>
      <c r="D340" s="53">
        <v>42405</v>
      </c>
      <c r="E340" s="32" t="s">
        <v>3</v>
      </c>
      <c r="F340" s="33">
        <v>3</v>
      </c>
      <c r="G340" s="34" t="e">
        <f t="shared" si="60"/>
        <v>#N/A</v>
      </c>
      <c r="H340" s="34" t="e">
        <f t="shared" si="61"/>
        <v>#N/A</v>
      </c>
      <c r="I340" s="32"/>
      <c r="J340" s="35" t="str">
        <f>IF(I340="","",VLOOKUP(I340,CONSTANTES!$E$2:$F$100,2,0))</f>
        <v/>
      </c>
      <c r="K340" s="36" t="str">
        <f t="shared" si="62"/>
        <v/>
      </c>
      <c r="L340" s="50">
        <f t="shared" si="63"/>
        <v>2016</v>
      </c>
      <c r="M340" s="50">
        <f t="shared" si="64"/>
        <v>2</v>
      </c>
    </row>
    <row r="341" spans="1:13">
      <c r="A341" s="31" t="str">
        <f>+VLOOKUP(Tableau2[[#This Row],[NO OF]],LISTE_OF!A:E,5,FALSE)</f>
        <v>CLIENT 3</v>
      </c>
      <c r="B341" s="50" t="s">
        <v>48</v>
      </c>
      <c r="C341" s="31" t="str">
        <f>+VLOOKUP(B341,LISTE_OF!A:B,2,FALSE)</f>
        <v>pièce 6</v>
      </c>
      <c r="D341" s="53">
        <v>42405</v>
      </c>
      <c r="E341" s="32" t="s">
        <v>6</v>
      </c>
      <c r="F341" s="33">
        <v>2</v>
      </c>
      <c r="G341" s="34">
        <f t="shared" si="60"/>
        <v>50</v>
      </c>
      <c r="H341" s="34">
        <f t="shared" si="61"/>
        <v>100</v>
      </c>
      <c r="I341" s="32"/>
      <c r="J341" s="35" t="str">
        <f>IF(I341="","",VLOOKUP(I341,CONSTANTES!$E$2:$F$100,2,0))</f>
        <v/>
      </c>
      <c r="K341" s="36" t="str">
        <f t="shared" si="62"/>
        <v/>
      </c>
      <c r="L341" s="50">
        <f t="shared" si="63"/>
        <v>2016</v>
      </c>
      <c r="M341" s="50">
        <f t="shared" si="64"/>
        <v>2</v>
      </c>
    </row>
    <row r="342" spans="1:13">
      <c r="A342" s="31" t="str">
        <f>+VLOOKUP(Tableau2[[#This Row],[NO OF]],LISTE_OF!A:E,5,FALSE)</f>
        <v>CLIENT 3</v>
      </c>
      <c r="B342" s="50" t="s">
        <v>48</v>
      </c>
      <c r="C342" s="31" t="str">
        <f>+VLOOKUP(B342,LISTE_OF!A:B,2,FALSE)</f>
        <v>pièce 6</v>
      </c>
      <c r="D342" s="53">
        <v>42405</v>
      </c>
      <c r="E342" s="32" t="s">
        <v>0</v>
      </c>
      <c r="F342" s="33">
        <v>2</v>
      </c>
      <c r="G342" s="34">
        <f t="shared" si="60"/>
        <v>60</v>
      </c>
      <c r="H342" s="34">
        <f t="shared" si="61"/>
        <v>120</v>
      </c>
      <c r="I342" s="32"/>
      <c r="J342" s="35" t="str">
        <f>IF(I342="","",VLOOKUP(I342,CONSTANTES!$E$2:$F$100,2,0))</f>
        <v/>
      </c>
      <c r="K342" s="36" t="str">
        <f t="shared" si="62"/>
        <v/>
      </c>
      <c r="L342" s="50">
        <f t="shared" si="63"/>
        <v>2016</v>
      </c>
      <c r="M342" s="50">
        <f t="shared" si="64"/>
        <v>2</v>
      </c>
    </row>
    <row r="343" spans="1:13">
      <c r="A343" s="31" t="str">
        <f>+VLOOKUP(Tableau2[[#This Row],[NO OF]],LISTE_OF!A:E,5,FALSE)</f>
        <v>CLIENT 3</v>
      </c>
      <c r="B343" s="50" t="s">
        <v>55</v>
      </c>
      <c r="C343" s="31" t="str">
        <f>+VLOOKUP(B343,LISTE_OF!A:B,2,FALSE)</f>
        <v>pièce 5</v>
      </c>
      <c r="D343" s="53">
        <v>42405</v>
      </c>
      <c r="E343" s="32" t="s">
        <v>3</v>
      </c>
      <c r="F343" s="33">
        <v>3</v>
      </c>
      <c r="G343" s="34" t="e">
        <f t="shared" si="60"/>
        <v>#N/A</v>
      </c>
      <c r="H343" s="34" t="e">
        <f t="shared" si="61"/>
        <v>#N/A</v>
      </c>
      <c r="I343" s="32"/>
      <c r="J343" s="35" t="str">
        <f>IF(I343="","",VLOOKUP(I343,CONSTANTES!$E$2:$F$100,2,0))</f>
        <v/>
      </c>
      <c r="K343" s="36" t="str">
        <f t="shared" si="62"/>
        <v/>
      </c>
      <c r="L343" s="50">
        <f t="shared" si="63"/>
        <v>2016</v>
      </c>
      <c r="M343" s="50">
        <f t="shared" si="64"/>
        <v>2</v>
      </c>
    </row>
    <row r="344" spans="1:13">
      <c r="A344" s="31" t="str">
        <f>+VLOOKUP(Tableau2[[#This Row],[NO OF]],LISTE_OF!A:E,5,FALSE)</f>
        <v>CLIENT 3</v>
      </c>
      <c r="B344" s="50" t="s">
        <v>55</v>
      </c>
      <c r="C344" s="31" t="str">
        <f>+VLOOKUP(B344,LISTE_OF!A:B,2,FALSE)</f>
        <v>pièce 5</v>
      </c>
      <c r="D344" s="53">
        <v>42405</v>
      </c>
      <c r="E344" s="32" t="s">
        <v>6</v>
      </c>
      <c r="F344" s="33">
        <v>2</v>
      </c>
      <c r="G344" s="34">
        <f t="shared" si="60"/>
        <v>50</v>
      </c>
      <c r="H344" s="34">
        <f t="shared" si="61"/>
        <v>100</v>
      </c>
      <c r="I344" s="32"/>
      <c r="J344" s="35" t="str">
        <f>IF(I344="","",VLOOKUP(I344,CONSTANTES!$E$2:$F$100,2,0))</f>
        <v/>
      </c>
      <c r="K344" s="36" t="str">
        <f t="shared" si="62"/>
        <v/>
      </c>
      <c r="L344" s="50">
        <f t="shared" si="63"/>
        <v>2016</v>
      </c>
      <c r="M344" s="50">
        <f t="shared" si="64"/>
        <v>2</v>
      </c>
    </row>
    <row r="345" spans="1:13">
      <c r="A345" s="31" t="str">
        <f>+VLOOKUP(Tableau2[[#This Row],[NO OF]],LISTE_OF!A:E,5,FALSE)</f>
        <v>CLIENT 3</v>
      </c>
      <c r="B345" s="50" t="s">
        <v>55</v>
      </c>
      <c r="C345" s="31" t="str">
        <f>+VLOOKUP(B345,LISTE_OF!A:B,2,FALSE)</f>
        <v>pièce 5</v>
      </c>
      <c r="D345" s="53">
        <v>42405</v>
      </c>
      <c r="E345" s="32" t="s">
        <v>0</v>
      </c>
      <c r="F345" s="33">
        <v>2</v>
      </c>
      <c r="G345" s="34">
        <f t="shared" si="60"/>
        <v>60</v>
      </c>
      <c r="H345" s="34">
        <f t="shared" si="61"/>
        <v>120</v>
      </c>
      <c r="I345" s="32"/>
      <c r="J345" s="35" t="str">
        <f>IF(I345="","",VLOOKUP(I345,CONSTANTES!$E$2:$F$100,2,0))</f>
        <v/>
      </c>
      <c r="K345" s="36" t="str">
        <f t="shared" si="62"/>
        <v/>
      </c>
      <c r="L345" s="50">
        <f t="shared" si="63"/>
        <v>2016</v>
      </c>
      <c r="M345" s="50">
        <f t="shared" si="64"/>
        <v>2</v>
      </c>
    </row>
    <row r="346" spans="1:13">
      <c r="A346" s="31" t="str">
        <f>+VLOOKUP(Tableau2[[#This Row],[NO OF]],LISTE_OF!A:E,5,FALSE)</f>
        <v>CLIENT 3</v>
      </c>
      <c r="B346" s="50" t="s">
        <v>55</v>
      </c>
      <c r="C346" s="31" t="str">
        <f>+VLOOKUP(B346,LISTE_OF!A:B,2,FALSE)</f>
        <v>pièce 5</v>
      </c>
      <c r="D346" s="53">
        <v>42406</v>
      </c>
      <c r="E346" s="32" t="s">
        <v>3</v>
      </c>
      <c r="F346" s="33">
        <v>2</v>
      </c>
      <c r="G346" s="34" t="e">
        <f t="shared" si="60"/>
        <v>#N/A</v>
      </c>
      <c r="H346" s="34" t="e">
        <f t="shared" si="61"/>
        <v>#N/A</v>
      </c>
      <c r="I346" s="32"/>
      <c r="J346" s="35" t="str">
        <f>IF(I346="","",VLOOKUP(I346,CONSTANTES!$E$2:$F$100,2,0))</f>
        <v/>
      </c>
      <c r="K346" s="36" t="str">
        <f t="shared" si="62"/>
        <v/>
      </c>
      <c r="L346" s="50">
        <f t="shared" si="63"/>
        <v>2016</v>
      </c>
      <c r="M346" s="50">
        <f t="shared" si="64"/>
        <v>2</v>
      </c>
    </row>
    <row r="347" spans="1:13">
      <c r="A347" s="31" t="str">
        <f>+VLOOKUP(Tableau2[[#This Row],[NO OF]],LISTE_OF!A:E,5,FALSE)</f>
        <v>CLIENT 3</v>
      </c>
      <c r="B347" s="50" t="s">
        <v>55</v>
      </c>
      <c r="C347" s="31" t="str">
        <f>+VLOOKUP(B347,LISTE_OF!A:B,2,FALSE)</f>
        <v>pièce 5</v>
      </c>
      <c r="D347" s="53">
        <v>42406</v>
      </c>
      <c r="E347" s="32" t="s">
        <v>0</v>
      </c>
      <c r="F347" s="33">
        <v>2</v>
      </c>
      <c r="G347" s="34">
        <f t="shared" si="60"/>
        <v>60</v>
      </c>
      <c r="H347" s="34">
        <f t="shared" si="61"/>
        <v>120</v>
      </c>
      <c r="I347" s="32"/>
      <c r="J347" s="35" t="str">
        <f>IF(I347="","",VLOOKUP(I347,CONSTANTES!$E$2:$F$100,2,0))</f>
        <v/>
      </c>
      <c r="K347" s="36" t="str">
        <f t="shared" si="62"/>
        <v/>
      </c>
      <c r="L347" s="50">
        <f t="shared" si="63"/>
        <v>2016</v>
      </c>
      <c r="M347" s="50">
        <f t="shared" si="64"/>
        <v>2</v>
      </c>
    </row>
    <row r="348" spans="1:13">
      <c r="A348" s="31" t="str">
        <f>+VLOOKUP(Tableau2[[#This Row],[NO OF]],LISTE_OF!A:E,5,FALSE)</f>
        <v>CLIENT 3</v>
      </c>
      <c r="B348" s="50" t="s">
        <v>70</v>
      </c>
      <c r="C348" s="31" t="str">
        <f>+VLOOKUP(B348,LISTE_OF!A:B,2,FALSE)</f>
        <v>pièce 17</v>
      </c>
      <c r="D348" s="53">
        <v>42712</v>
      </c>
      <c r="E348" s="32" t="s">
        <v>1</v>
      </c>
      <c r="F348" s="33">
        <v>4</v>
      </c>
      <c r="G348" s="34">
        <f t="shared" si="60"/>
        <v>70</v>
      </c>
      <c r="H348" s="34">
        <f t="shared" si="61"/>
        <v>280</v>
      </c>
      <c r="I348" s="32"/>
      <c r="J348" s="35" t="str">
        <f>IF(I348="","",VLOOKUP(I348,CONSTANTES!$E$2:$F$100,2,0))</f>
        <v/>
      </c>
      <c r="K348" s="36" t="str">
        <f t="shared" si="62"/>
        <v/>
      </c>
      <c r="L348" s="50">
        <f t="shared" si="63"/>
        <v>2016</v>
      </c>
      <c r="M348" s="50">
        <f t="shared" si="64"/>
        <v>12</v>
      </c>
    </row>
    <row r="349" spans="1:13">
      <c r="A349" s="31" t="str">
        <f>+VLOOKUP(Tableau2[[#This Row],[NO OF]],LISTE_OF!A:E,5,FALSE)</f>
        <v>CLIENT 3</v>
      </c>
      <c r="B349" s="50" t="s">
        <v>55</v>
      </c>
      <c r="C349" s="31" t="str">
        <f>+VLOOKUP(B349,LISTE_OF!A:B,2,FALSE)</f>
        <v>pièce 5</v>
      </c>
      <c r="D349" s="53">
        <v>42408</v>
      </c>
      <c r="E349" s="32" t="s">
        <v>3</v>
      </c>
      <c r="F349" s="33">
        <v>4</v>
      </c>
      <c r="G349" s="34" t="e">
        <f t="shared" si="60"/>
        <v>#N/A</v>
      </c>
      <c r="H349" s="34" t="e">
        <f t="shared" si="61"/>
        <v>#N/A</v>
      </c>
      <c r="I349" s="32"/>
      <c r="J349" s="35" t="str">
        <f>IF(I349="","",VLOOKUP(I349,CONSTANTES!$E$2:$F$100,2,0))</f>
        <v/>
      </c>
      <c r="K349" s="36" t="str">
        <f t="shared" si="62"/>
        <v/>
      </c>
      <c r="L349" s="50">
        <f t="shared" si="63"/>
        <v>2016</v>
      </c>
      <c r="M349" s="50">
        <f t="shared" si="64"/>
        <v>2</v>
      </c>
    </row>
    <row r="350" spans="1:13">
      <c r="A350" s="31" t="str">
        <f>+VLOOKUP(Tableau2[[#This Row],[NO OF]],LISTE_OF!A:E,5,FALSE)</f>
        <v>CLIENT 3</v>
      </c>
      <c r="B350" s="50" t="s">
        <v>55</v>
      </c>
      <c r="C350" s="31" t="str">
        <f>+VLOOKUP(B350,LISTE_OF!A:B,2,FALSE)</f>
        <v>pièce 5</v>
      </c>
      <c r="D350" s="53">
        <v>42408</v>
      </c>
      <c r="E350" s="32" t="s">
        <v>0</v>
      </c>
      <c r="F350" s="33">
        <v>2</v>
      </c>
      <c r="G350" s="34">
        <f t="shared" si="60"/>
        <v>60</v>
      </c>
      <c r="H350" s="34">
        <f t="shared" si="61"/>
        <v>120</v>
      </c>
      <c r="I350" s="32"/>
      <c r="J350" s="35" t="str">
        <f>IF(I350="","",VLOOKUP(I350,CONSTANTES!$E$2:$F$100,2,0))</f>
        <v/>
      </c>
      <c r="K350" s="36" t="str">
        <f t="shared" si="62"/>
        <v/>
      </c>
      <c r="L350" s="50">
        <f t="shared" si="63"/>
        <v>2016</v>
      </c>
      <c r="M350" s="50">
        <f t="shared" si="64"/>
        <v>2</v>
      </c>
    </row>
    <row r="351" spans="1:13">
      <c r="A351" s="31" t="str">
        <f>+VLOOKUP(Tableau2[[#This Row],[NO OF]],LISTE_OF!A:E,5,FALSE)</f>
        <v>CLIENT 3</v>
      </c>
      <c r="B351" s="50" t="s">
        <v>48</v>
      </c>
      <c r="C351" s="31" t="str">
        <f>+VLOOKUP(B351,LISTE_OF!A:B,2,FALSE)</f>
        <v>pièce 6</v>
      </c>
      <c r="D351" s="53">
        <v>42409</v>
      </c>
      <c r="E351" s="32" t="s">
        <v>3</v>
      </c>
      <c r="F351" s="33">
        <v>4</v>
      </c>
      <c r="G351" s="34" t="e">
        <f t="shared" si="60"/>
        <v>#N/A</v>
      </c>
      <c r="H351" s="34" t="e">
        <f t="shared" si="61"/>
        <v>#N/A</v>
      </c>
      <c r="I351" s="32"/>
      <c r="J351" s="35" t="str">
        <f>IF(I351="","",VLOOKUP(I351,CONSTANTES!$E$2:$F$100,2,0))</f>
        <v/>
      </c>
      <c r="K351" s="36" t="str">
        <f t="shared" si="62"/>
        <v/>
      </c>
      <c r="L351" s="50">
        <f t="shared" si="63"/>
        <v>2016</v>
      </c>
      <c r="M351" s="50">
        <f t="shared" si="64"/>
        <v>2</v>
      </c>
    </row>
    <row r="352" spans="1:13">
      <c r="A352" s="31" t="str">
        <f>+VLOOKUP(Tableau2[[#This Row],[NO OF]],LISTE_OF!A:E,5,FALSE)</f>
        <v>CLIENT 3</v>
      </c>
      <c r="B352" s="50" t="s">
        <v>48</v>
      </c>
      <c r="C352" s="31" t="str">
        <f>+VLOOKUP(B352,LISTE_OF!A:B,2,FALSE)</f>
        <v>pièce 6</v>
      </c>
      <c r="D352" s="53">
        <v>42409</v>
      </c>
      <c r="E352" s="32" t="s">
        <v>0</v>
      </c>
      <c r="F352" s="33">
        <v>3</v>
      </c>
      <c r="G352" s="34">
        <f t="shared" si="60"/>
        <v>60</v>
      </c>
      <c r="H352" s="34">
        <f t="shared" si="61"/>
        <v>180</v>
      </c>
      <c r="I352" s="32"/>
      <c r="J352" s="35" t="str">
        <f>IF(I352="","",VLOOKUP(I352,CONSTANTES!$E$2:$F$100,2,0))</f>
        <v/>
      </c>
      <c r="K352" s="36" t="str">
        <f t="shared" si="62"/>
        <v/>
      </c>
      <c r="L352" s="50">
        <f t="shared" si="63"/>
        <v>2016</v>
      </c>
      <c r="M352" s="50">
        <f t="shared" si="64"/>
        <v>2</v>
      </c>
    </row>
    <row r="353" spans="1:13">
      <c r="A353" s="31" t="str">
        <f>+VLOOKUP(Tableau2[[#This Row],[NO OF]],LISTE_OF!A:E,5,FALSE)</f>
        <v>CLIENT 3</v>
      </c>
      <c r="B353" s="50" t="s">
        <v>48</v>
      </c>
      <c r="C353" s="31" t="str">
        <f>+VLOOKUP(B353,LISTE_OF!A:B,2,FALSE)</f>
        <v>pièce 6</v>
      </c>
      <c r="D353" s="53">
        <v>42409</v>
      </c>
      <c r="E353" s="32" t="s">
        <v>6</v>
      </c>
      <c r="F353" s="33">
        <v>2</v>
      </c>
      <c r="G353" s="34">
        <f t="shared" si="60"/>
        <v>50</v>
      </c>
      <c r="H353" s="34">
        <f t="shared" si="61"/>
        <v>100</v>
      </c>
      <c r="I353" s="32"/>
      <c r="J353" s="35" t="str">
        <f>IF(I353="","",VLOOKUP(I353,CONSTANTES!$E$2:$F$100,2,0))</f>
        <v/>
      </c>
      <c r="K353" s="36" t="str">
        <f t="shared" si="62"/>
        <v/>
      </c>
      <c r="L353" s="50">
        <f t="shared" si="63"/>
        <v>2016</v>
      </c>
      <c r="M353" s="50">
        <f t="shared" si="64"/>
        <v>2</v>
      </c>
    </row>
    <row r="354" spans="1:13">
      <c r="A354" s="31" t="str">
        <f>+VLOOKUP(Tableau2[[#This Row],[NO OF]],LISTE_OF!A:E,5,FALSE)</f>
        <v>CLIENT 3</v>
      </c>
      <c r="B354" s="50" t="s">
        <v>55</v>
      </c>
      <c r="C354" s="31" t="str">
        <f>+VLOOKUP(B354,LISTE_OF!A:B,2,FALSE)</f>
        <v>pièce 5</v>
      </c>
      <c r="D354" s="53">
        <v>42409</v>
      </c>
      <c r="E354" s="32" t="s">
        <v>6</v>
      </c>
      <c r="F354" s="33">
        <v>1</v>
      </c>
      <c r="G354" s="34">
        <f t="shared" si="60"/>
        <v>50</v>
      </c>
      <c r="H354" s="34">
        <f t="shared" si="61"/>
        <v>50</v>
      </c>
      <c r="I354" s="32"/>
      <c r="J354" s="35" t="str">
        <f>IF(I354="","",VLOOKUP(I354,CONSTANTES!$E$2:$F$100,2,0))</f>
        <v/>
      </c>
      <c r="K354" s="36" t="str">
        <f t="shared" si="62"/>
        <v/>
      </c>
      <c r="L354" s="50">
        <f t="shared" si="63"/>
        <v>2016</v>
      </c>
      <c r="M354" s="50">
        <f t="shared" si="64"/>
        <v>2</v>
      </c>
    </row>
    <row r="355" spans="1:13">
      <c r="A355" s="31" t="str">
        <f>+VLOOKUP(Tableau2[[#This Row],[NO OF]],LISTE_OF!A:E,5,FALSE)</f>
        <v>CLIENT 3</v>
      </c>
      <c r="B355" s="50" t="s">
        <v>55</v>
      </c>
      <c r="C355" s="31" t="str">
        <f>+VLOOKUP(B355,LISTE_OF!A:B,2,FALSE)</f>
        <v>pièce 5</v>
      </c>
      <c r="D355" s="53">
        <v>42410</v>
      </c>
      <c r="E355" s="32" t="s">
        <v>6</v>
      </c>
      <c r="F355" s="33">
        <v>3</v>
      </c>
      <c r="G355" s="34">
        <f t="shared" si="60"/>
        <v>50</v>
      </c>
      <c r="H355" s="34">
        <f t="shared" si="61"/>
        <v>150</v>
      </c>
      <c r="I355" s="32"/>
      <c r="J355" s="35" t="str">
        <f>IF(I355="","",VLOOKUP(I355,CONSTANTES!$E$2:$F$100,2,0))</f>
        <v/>
      </c>
      <c r="K355" s="36" t="str">
        <f t="shared" si="62"/>
        <v/>
      </c>
      <c r="L355" s="50">
        <f t="shared" si="63"/>
        <v>2016</v>
      </c>
      <c r="M355" s="50">
        <f t="shared" si="64"/>
        <v>2</v>
      </c>
    </row>
    <row r="356" spans="1:13">
      <c r="A356" s="31" t="str">
        <f>+VLOOKUP(Tableau2[[#This Row],[NO OF]],LISTE_OF!A:E,5,FALSE)</f>
        <v>CLIENT 3</v>
      </c>
      <c r="B356" s="50" t="s">
        <v>48</v>
      </c>
      <c r="C356" s="31" t="str">
        <f>+VLOOKUP(B356,LISTE_OF!A:B,2,FALSE)</f>
        <v>pièce 6</v>
      </c>
      <c r="D356" s="53">
        <v>42410</v>
      </c>
      <c r="E356" s="32" t="s">
        <v>6</v>
      </c>
      <c r="F356" s="33">
        <v>3</v>
      </c>
      <c r="G356" s="34">
        <f t="shared" si="60"/>
        <v>50</v>
      </c>
      <c r="H356" s="34">
        <f t="shared" si="61"/>
        <v>150</v>
      </c>
      <c r="I356" s="32"/>
      <c r="J356" s="35" t="str">
        <f>IF(I356="","",VLOOKUP(I356,CONSTANTES!$E$2:$F$100,2,0))</f>
        <v/>
      </c>
      <c r="K356" s="36" t="str">
        <f t="shared" si="62"/>
        <v/>
      </c>
      <c r="L356" s="50">
        <f t="shared" si="63"/>
        <v>2016</v>
      </c>
      <c r="M356" s="50">
        <f t="shared" si="64"/>
        <v>2</v>
      </c>
    </row>
    <row r="357" spans="1:13">
      <c r="A357" s="31" t="str">
        <f>+VLOOKUP(Tableau2[[#This Row],[NO OF]],LISTE_OF!A:E,5,FALSE)</f>
        <v>CLIENT 3</v>
      </c>
      <c r="B357" s="50" t="s">
        <v>48</v>
      </c>
      <c r="C357" s="31" t="str">
        <f>+VLOOKUP(B357,LISTE_OF!A:B,2,FALSE)</f>
        <v>pièce 6</v>
      </c>
      <c r="D357" s="53">
        <v>42410</v>
      </c>
      <c r="E357" s="32" t="s">
        <v>7</v>
      </c>
      <c r="F357" s="33">
        <v>2</v>
      </c>
      <c r="G357" s="34">
        <f t="shared" si="60"/>
        <v>60</v>
      </c>
      <c r="H357" s="34">
        <f t="shared" si="61"/>
        <v>120</v>
      </c>
      <c r="I357" s="32" t="s">
        <v>11</v>
      </c>
      <c r="J357" s="35" t="e">
        <f>IF(I357="","",VLOOKUP(I357,CONSTANTES!$E$2:$F$100,2,0))</f>
        <v>#N/A</v>
      </c>
      <c r="K357" s="36" t="e">
        <f t="shared" si="62"/>
        <v>#N/A</v>
      </c>
      <c r="L357" s="50">
        <f t="shared" si="63"/>
        <v>2016</v>
      </c>
      <c r="M357" s="50">
        <f t="shared" si="64"/>
        <v>2</v>
      </c>
    </row>
    <row r="358" spans="1:13">
      <c r="A358" s="31" t="str">
        <f>+VLOOKUP(Tableau2[[#This Row],[NO OF]],LISTE_OF!A:E,5,FALSE)</f>
        <v>CLIENT 3</v>
      </c>
      <c r="B358" s="50" t="s">
        <v>55</v>
      </c>
      <c r="C358" s="31" t="str">
        <f>+VLOOKUP(B358,LISTE_OF!A:B,2,FALSE)</f>
        <v>pièce 5</v>
      </c>
      <c r="D358" s="53">
        <v>42411</v>
      </c>
      <c r="E358" s="32" t="s">
        <v>6</v>
      </c>
      <c r="F358" s="33">
        <v>4</v>
      </c>
      <c r="G358" s="34">
        <f t="shared" si="60"/>
        <v>50</v>
      </c>
      <c r="H358" s="34">
        <f t="shared" si="61"/>
        <v>200</v>
      </c>
      <c r="I358" s="32"/>
      <c r="J358" s="35" t="str">
        <f>IF(I358="","",VLOOKUP(I358,CONSTANTES!$E$2:$F$100,2,0))</f>
        <v/>
      </c>
      <c r="K358" s="36" t="str">
        <f t="shared" si="62"/>
        <v/>
      </c>
      <c r="L358" s="50">
        <f t="shared" si="63"/>
        <v>2016</v>
      </c>
      <c r="M358" s="50">
        <f t="shared" si="64"/>
        <v>2</v>
      </c>
    </row>
    <row r="359" spans="1:13">
      <c r="A359" s="31" t="str">
        <f>+VLOOKUP(Tableau2[[#This Row],[NO OF]],LISTE_OF!A:E,5,FALSE)</f>
        <v>CLIENT 3</v>
      </c>
      <c r="B359" s="50" t="s">
        <v>48</v>
      </c>
      <c r="C359" s="31" t="str">
        <f>+VLOOKUP(B359,LISTE_OF!A:B,2,FALSE)</f>
        <v>pièce 6</v>
      </c>
      <c r="D359" s="53">
        <v>42411</v>
      </c>
      <c r="E359" s="32" t="s">
        <v>6</v>
      </c>
      <c r="F359" s="33">
        <v>4</v>
      </c>
      <c r="G359" s="34">
        <f t="shared" si="60"/>
        <v>50</v>
      </c>
      <c r="H359" s="34">
        <f t="shared" si="61"/>
        <v>200</v>
      </c>
      <c r="I359" s="32"/>
      <c r="J359" s="35" t="str">
        <f>IF(I359="","",VLOOKUP(I359,CONSTANTES!$E$2:$F$100,2,0))</f>
        <v/>
      </c>
      <c r="K359" s="36" t="str">
        <f t="shared" si="62"/>
        <v/>
      </c>
      <c r="L359" s="50">
        <f t="shared" si="63"/>
        <v>2016</v>
      </c>
      <c r="M359" s="50">
        <f t="shared" si="64"/>
        <v>2</v>
      </c>
    </row>
    <row r="360" spans="1:13">
      <c r="A360" s="31" t="str">
        <f>+VLOOKUP(Tableau2[[#This Row],[NO OF]],LISTE_OF!A:E,5,FALSE)</f>
        <v>CLIENT 3</v>
      </c>
      <c r="B360" s="50" t="s">
        <v>55</v>
      </c>
      <c r="C360" s="31" t="str">
        <f>+VLOOKUP(B360,LISTE_OF!A:B,2,FALSE)</f>
        <v>pièce 5</v>
      </c>
      <c r="D360" s="53">
        <v>42412</v>
      </c>
      <c r="E360" s="32" t="s">
        <v>6</v>
      </c>
      <c r="F360" s="33">
        <v>5</v>
      </c>
      <c r="G360" s="34">
        <f t="shared" si="60"/>
        <v>50</v>
      </c>
      <c r="H360" s="34">
        <f t="shared" si="61"/>
        <v>250</v>
      </c>
      <c r="I360" s="32"/>
      <c r="J360" s="35" t="str">
        <f>IF(I360="","",VLOOKUP(I360,CONSTANTES!$E$2:$F$100,2,0))</f>
        <v/>
      </c>
      <c r="K360" s="36" t="str">
        <f t="shared" si="62"/>
        <v/>
      </c>
      <c r="L360" s="50">
        <f t="shared" si="63"/>
        <v>2016</v>
      </c>
      <c r="M360" s="50">
        <f t="shared" si="64"/>
        <v>2</v>
      </c>
    </row>
    <row r="361" spans="1:13">
      <c r="A361" s="31" t="str">
        <f>+VLOOKUP(Tableau2[[#This Row],[NO OF]],LISTE_OF!A:E,5,FALSE)</f>
        <v>CLIENT 3</v>
      </c>
      <c r="B361" s="50" t="s">
        <v>48</v>
      </c>
      <c r="C361" s="31" t="str">
        <f>+VLOOKUP(B361,LISTE_OF!A:B,2,FALSE)</f>
        <v>pièce 6</v>
      </c>
      <c r="D361" s="53">
        <v>42412</v>
      </c>
      <c r="E361" s="32" t="s">
        <v>6</v>
      </c>
      <c r="F361" s="33">
        <v>5</v>
      </c>
      <c r="G361" s="34">
        <f t="shared" si="60"/>
        <v>50</v>
      </c>
      <c r="H361" s="34">
        <f t="shared" si="61"/>
        <v>250</v>
      </c>
      <c r="I361" s="32"/>
      <c r="J361" s="35" t="str">
        <f>IF(I361="","",VLOOKUP(I361,CONSTANTES!$E$2:$F$100,2,0))</f>
        <v/>
      </c>
      <c r="K361" s="36" t="str">
        <f t="shared" si="62"/>
        <v/>
      </c>
      <c r="L361" s="50">
        <f t="shared" si="63"/>
        <v>2016</v>
      </c>
      <c r="M361" s="50">
        <f t="shared" si="64"/>
        <v>2</v>
      </c>
    </row>
    <row r="362" spans="1:13">
      <c r="A362" s="31" t="str">
        <f>+VLOOKUP(Tableau2[[#This Row],[NO OF]],LISTE_OF!A:E,5,FALSE)</f>
        <v>CLIENT 3</v>
      </c>
      <c r="B362" s="50" t="s">
        <v>55</v>
      </c>
      <c r="C362" s="31" t="str">
        <f>+VLOOKUP(B362,LISTE_OF!A:B,2,FALSE)</f>
        <v>pièce 5</v>
      </c>
      <c r="D362" s="53">
        <v>42412</v>
      </c>
      <c r="E362" s="32" t="s">
        <v>7</v>
      </c>
      <c r="F362" s="33">
        <v>1</v>
      </c>
      <c r="G362" s="34">
        <f t="shared" si="60"/>
        <v>60</v>
      </c>
      <c r="H362" s="34">
        <f t="shared" si="61"/>
        <v>60</v>
      </c>
      <c r="I362" s="32" t="s">
        <v>11</v>
      </c>
      <c r="J362" s="35" t="e">
        <f>IF(I362="","",VLOOKUP(I362,CONSTANTES!$E$2:$F$100,2,0))</f>
        <v>#N/A</v>
      </c>
      <c r="K362" s="36" t="e">
        <f t="shared" si="62"/>
        <v>#N/A</v>
      </c>
      <c r="L362" s="50">
        <f t="shared" si="63"/>
        <v>2016</v>
      </c>
      <c r="M362" s="50">
        <f t="shared" si="64"/>
        <v>2</v>
      </c>
    </row>
    <row r="363" spans="1:13">
      <c r="A363" s="31" t="str">
        <f>+VLOOKUP(Tableau2[[#This Row],[NO OF]],LISTE_OF!A:E,5,FALSE)</f>
        <v>CLIENT 3</v>
      </c>
      <c r="B363" s="50" t="s">
        <v>55</v>
      </c>
      <c r="C363" s="31" t="str">
        <f>+VLOOKUP(B363,LISTE_OF!A:B,2,FALSE)</f>
        <v>pièce 5</v>
      </c>
      <c r="D363" s="53">
        <v>42413</v>
      </c>
      <c r="E363" s="32" t="s">
        <v>1</v>
      </c>
      <c r="F363" s="33">
        <v>2</v>
      </c>
      <c r="G363" s="34">
        <f t="shared" si="60"/>
        <v>70</v>
      </c>
      <c r="H363" s="34">
        <f t="shared" si="61"/>
        <v>140</v>
      </c>
      <c r="I363" s="32"/>
      <c r="J363" s="35" t="str">
        <f>IF(I363="","",VLOOKUP(I363,CONSTANTES!$E$2:$F$100,2,0))</f>
        <v/>
      </c>
      <c r="K363" s="36" t="str">
        <f t="shared" si="62"/>
        <v/>
      </c>
      <c r="L363" s="50">
        <f t="shared" si="63"/>
        <v>2016</v>
      </c>
      <c r="M363" s="50">
        <f t="shared" si="64"/>
        <v>2</v>
      </c>
    </row>
    <row r="364" spans="1:13">
      <c r="A364" s="31" t="str">
        <f>+VLOOKUP(Tableau2[[#This Row],[NO OF]],LISTE_OF!A:E,5,FALSE)</f>
        <v>CLIENT 3</v>
      </c>
      <c r="B364" s="50" t="s">
        <v>48</v>
      </c>
      <c r="C364" s="31" t="str">
        <f>+VLOOKUP(B364,LISTE_OF!A:B,2,FALSE)</f>
        <v>pièce 6</v>
      </c>
      <c r="D364" s="53">
        <v>42413</v>
      </c>
      <c r="E364" s="32" t="s">
        <v>1</v>
      </c>
      <c r="F364" s="33">
        <v>2</v>
      </c>
      <c r="G364" s="34">
        <f t="shared" si="60"/>
        <v>70</v>
      </c>
      <c r="H364" s="34">
        <f t="shared" si="61"/>
        <v>140</v>
      </c>
      <c r="I364" s="32"/>
      <c r="J364" s="35" t="str">
        <f>IF(I364="","",VLOOKUP(I364,CONSTANTES!$E$2:$F$100,2,0))</f>
        <v/>
      </c>
      <c r="K364" s="36" t="str">
        <f t="shared" si="62"/>
        <v/>
      </c>
      <c r="L364" s="50">
        <f t="shared" si="63"/>
        <v>2016</v>
      </c>
      <c r="M364" s="50">
        <f t="shared" si="64"/>
        <v>2</v>
      </c>
    </row>
    <row r="365" spans="1:13">
      <c r="A365" s="31" t="str">
        <f>+VLOOKUP(Tableau2[[#This Row],[NO OF]],LISTE_OF!A:E,5,FALSE)</f>
        <v>CLIENT 5</v>
      </c>
      <c r="B365" s="50" t="s">
        <v>71</v>
      </c>
      <c r="C365" s="31" t="str">
        <f>+VLOOKUP(B365,LISTE_OF!A:B,2,FALSE)</f>
        <v>pièce 18</v>
      </c>
      <c r="D365" s="53">
        <v>42414</v>
      </c>
      <c r="E365" s="32" t="s">
        <v>3</v>
      </c>
      <c r="F365" s="33">
        <v>1</v>
      </c>
      <c r="G365" s="34" t="e">
        <f t="shared" si="60"/>
        <v>#N/A</v>
      </c>
      <c r="H365" s="34" t="e">
        <f t="shared" si="61"/>
        <v>#N/A</v>
      </c>
      <c r="I365" s="32"/>
      <c r="J365" s="35" t="str">
        <f>IF(I365="","",VLOOKUP(I365,CONSTANTES!$E$2:$F$100,2,0))</f>
        <v/>
      </c>
      <c r="K365" s="36" t="str">
        <f t="shared" si="62"/>
        <v/>
      </c>
      <c r="L365" s="50">
        <f t="shared" si="63"/>
        <v>2016</v>
      </c>
      <c r="M365" s="50">
        <f t="shared" si="64"/>
        <v>2</v>
      </c>
    </row>
    <row r="366" spans="1:13">
      <c r="A366" s="31" t="str">
        <f>+VLOOKUP(Tableau2[[#This Row],[NO OF]],LISTE_OF!A:E,5,FALSE)</f>
        <v>CLIENT 5</v>
      </c>
      <c r="B366" s="50" t="s">
        <v>71</v>
      </c>
      <c r="C366" s="31" t="str">
        <f>+VLOOKUP(B366,LISTE_OF!A:B,2,FALSE)</f>
        <v>pièce 18</v>
      </c>
      <c r="D366" s="53">
        <v>42414</v>
      </c>
      <c r="E366" s="32" t="s">
        <v>0</v>
      </c>
      <c r="F366" s="33">
        <v>5</v>
      </c>
      <c r="G366" s="34">
        <f t="shared" si="60"/>
        <v>60</v>
      </c>
      <c r="H366" s="34">
        <f t="shared" si="61"/>
        <v>300</v>
      </c>
      <c r="I366" s="32"/>
      <c r="J366" s="35" t="str">
        <f>IF(I366="","",VLOOKUP(I366,CONSTANTES!$E$2:$F$100,2,0))</f>
        <v/>
      </c>
      <c r="K366" s="36" t="str">
        <f t="shared" si="62"/>
        <v/>
      </c>
      <c r="L366" s="50">
        <f t="shared" si="63"/>
        <v>2016</v>
      </c>
      <c r="M366" s="50">
        <f t="shared" si="64"/>
        <v>2</v>
      </c>
    </row>
    <row r="367" spans="1:13">
      <c r="A367" s="31" t="str">
        <f>+VLOOKUP(Tableau2[[#This Row],[NO OF]],LISTE_OF!A:E,5,FALSE)</f>
        <v>CLIENT 5</v>
      </c>
      <c r="B367" s="50" t="s">
        <v>71</v>
      </c>
      <c r="C367" s="31" t="str">
        <f>+VLOOKUP(B367,LISTE_OF!A:B,2,FALSE)</f>
        <v>pièce 18</v>
      </c>
      <c r="D367" s="53">
        <v>42414</v>
      </c>
      <c r="E367" s="32" t="s">
        <v>6</v>
      </c>
      <c r="F367" s="33">
        <v>2</v>
      </c>
      <c r="G367" s="34">
        <f t="shared" si="60"/>
        <v>50</v>
      </c>
      <c r="H367" s="34">
        <f t="shared" si="61"/>
        <v>100</v>
      </c>
      <c r="I367" s="32"/>
      <c r="J367" s="35" t="str">
        <f>IF(I367="","",VLOOKUP(I367,CONSTANTES!$E$2:$F$100,2,0))</f>
        <v/>
      </c>
      <c r="K367" s="36" t="str">
        <f t="shared" si="62"/>
        <v/>
      </c>
      <c r="L367" s="50">
        <f t="shared" si="63"/>
        <v>2016</v>
      </c>
      <c r="M367" s="50">
        <f t="shared" si="64"/>
        <v>2</v>
      </c>
    </row>
    <row r="368" spans="1:13">
      <c r="A368" s="31" t="str">
        <f>+VLOOKUP(Tableau2[[#This Row],[NO OF]],LISTE_OF!A:E,5,FALSE)</f>
        <v>CLIENT 3</v>
      </c>
      <c r="B368" s="50" t="s">
        <v>72</v>
      </c>
      <c r="C368" s="31" t="str">
        <f>+VLOOKUP(B368,LISTE_OF!A:B,2,FALSE)</f>
        <v>pièce 19</v>
      </c>
      <c r="D368" s="53">
        <v>42414</v>
      </c>
      <c r="E368" s="32" t="s">
        <v>1</v>
      </c>
      <c r="F368" s="33">
        <v>1</v>
      </c>
      <c r="G368" s="34">
        <f t="shared" ref="G368:G387" si="65">IF(E368="","",VLOOKUP(E368,POSTE,2,0))</f>
        <v>70</v>
      </c>
      <c r="H368" s="34">
        <f t="shared" ref="H368:H387" si="66">IF(E368="","",F368*G368)</f>
        <v>70</v>
      </c>
      <c r="I368" s="32"/>
      <c r="J368" s="35" t="str">
        <f>IF(I368="","",VLOOKUP(I368,CONSTANTES!$E$2:$F$100,2,0))</f>
        <v/>
      </c>
      <c r="K368" s="36" t="str">
        <f t="shared" ref="K368:K387" si="67">IF(J368="","",J368*KM_UNITAIRE)</f>
        <v/>
      </c>
      <c r="L368" s="50">
        <f t="shared" ref="L368:L387" si="68">+YEAR(D368)</f>
        <v>2016</v>
      </c>
      <c r="M368" s="50">
        <f t="shared" ref="M368:M387" si="69">+MONTH(D368)</f>
        <v>2</v>
      </c>
    </row>
    <row r="369" spans="1:13">
      <c r="A369" s="31" t="str">
        <f>+VLOOKUP(Tableau2[[#This Row],[NO OF]],LISTE_OF!A:E,5,FALSE)</f>
        <v>CLIENT 5</v>
      </c>
      <c r="B369" s="50" t="s">
        <v>71</v>
      </c>
      <c r="C369" s="31" t="str">
        <f>+VLOOKUP(B369,LISTE_OF!A:B,2,FALSE)</f>
        <v>pièce 18</v>
      </c>
      <c r="D369" s="53">
        <v>42415</v>
      </c>
      <c r="E369" s="32" t="s">
        <v>3</v>
      </c>
      <c r="F369" s="33">
        <v>1</v>
      </c>
      <c r="G369" s="34" t="e">
        <f t="shared" si="65"/>
        <v>#N/A</v>
      </c>
      <c r="H369" s="34" t="e">
        <f t="shared" si="66"/>
        <v>#N/A</v>
      </c>
      <c r="I369" s="32"/>
      <c r="J369" s="35" t="str">
        <f>IF(I369="","",VLOOKUP(I369,CONSTANTES!$E$2:$F$100,2,0))</f>
        <v/>
      </c>
      <c r="K369" s="36" t="str">
        <f t="shared" si="67"/>
        <v/>
      </c>
      <c r="L369" s="50">
        <f t="shared" si="68"/>
        <v>2016</v>
      </c>
      <c r="M369" s="50">
        <f t="shared" si="69"/>
        <v>2</v>
      </c>
    </row>
    <row r="370" spans="1:13">
      <c r="A370" s="31" t="str">
        <f>+VLOOKUP(Tableau2[[#This Row],[NO OF]],LISTE_OF!A:E,5,FALSE)</f>
        <v>CLIENT 5</v>
      </c>
      <c r="B370" s="50" t="s">
        <v>71</v>
      </c>
      <c r="C370" s="31" t="str">
        <f>+VLOOKUP(B370,LISTE_OF!A:B,2,FALSE)</f>
        <v>pièce 18</v>
      </c>
      <c r="D370" s="53">
        <v>42050</v>
      </c>
      <c r="E370" s="32" t="s">
        <v>0</v>
      </c>
      <c r="F370" s="33">
        <v>2</v>
      </c>
      <c r="G370" s="34">
        <f t="shared" si="65"/>
        <v>60</v>
      </c>
      <c r="H370" s="34">
        <f t="shared" si="66"/>
        <v>120</v>
      </c>
      <c r="I370" s="32"/>
      <c r="J370" s="35" t="str">
        <f>IF(I370="","",VLOOKUP(I370,CONSTANTES!$E$2:$F$100,2,0))</f>
        <v/>
      </c>
      <c r="K370" s="36" t="str">
        <f t="shared" si="67"/>
        <v/>
      </c>
      <c r="L370" s="50">
        <f t="shared" si="68"/>
        <v>2015</v>
      </c>
      <c r="M370" s="50">
        <f t="shared" si="69"/>
        <v>2</v>
      </c>
    </row>
    <row r="371" spans="1:13">
      <c r="A371" s="31" t="str">
        <f>+VLOOKUP(Tableau2[[#This Row],[NO OF]],LISTE_OF!A:E,5,FALSE)</f>
        <v>CLIENT 5</v>
      </c>
      <c r="B371" s="50" t="s">
        <v>71</v>
      </c>
      <c r="C371" s="31" t="str">
        <f>+VLOOKUP(B371,LISTE_OF!A:B,2,FALSE)</f>
        <v>pièce 18</v>
      </c>
      <c r="D371" s="53">
        <v>42415</v>
      </c>
      <c r="E371" s="32" t="s">
        <v>6</v>
      </c>
      <c r="F371" s="33">
        <v>1</v>
      </c>
      <c r="G371" s="34">
        <f t="shared" si="65"/>
        <v>50</v>
      </c>
      <c r="H371" s="34">
        <f t="shared" si="66"/>
        <v>50</v>
      </c>
      <c r="I371" s="32"/>
      <c r="J371" s="35" t="str">
        <f>IF(I371="","",VLOOKUP(I371,CONSTANTES!$E$2:$F$100,2,0))</f>
        <v/>
      </c>
      <c r="K371" s="36" t="str">
        <f t="shared" si="67"/>
        <v/>
      </c>
      <c r="L371" s="50">
        <f t="shared" si="68"/>
        <v>2016</v>
      </c>
      <c r="M371" s="50">
        <f t="shared" si="69"/>
        <v>2</v>
      </c>
    </row>
    <row r="372" spans="1:13">
      <c r="A372" s="31" t="str">
        <f>+VLOOKUP(Tableau2[[#This Row],[NO OF]],LISTE_OF!A:E,5,FALSE)</f>
        <v>CLIENT 3</v>
      </c>
      <c r="B372" s="50" t="s">
        <v>55</v>
      </c>
      <c r="C372" s="31" t="str">
        <f>+VLOOKUP(B372,LISTE_OF!A:B,2,FALSE)</f>
        <v>pièce 5</v>
      </c>
      <c r="D372" s="53">
        <v>42415</v>
      </c>
      <c r="E372" s="32" t="s">
        <v>1</v>
      </c>
      <c r="F372" s="33">
        <v>2</v>
      </c>
      <c r="G372" s="34">
        <f t="shared" si="65"/>
        <v>70</v>
      </c>
      <c r="H372" s="34">
        <f t="shared" si="66"/>
        <v>140</v>
      </c>
      <c r="I372" s="32"/>
      <c r="J372" s="35" t="str">
        <f>IF(I372="","",VLOOKUP(I372,CONSTANTES!$E$2:$F$100,2,0))</f>
        <v/>
      </c>
      <c r="K372" s="36" t="str">
        <f t="shared" si="67"/>
        <v/>
      </c>
      <c r="L372" s="50">
        <f t="shared" si="68"/>
        <v>2016</v>
      </c>
      <c r="M372" s="50">
        <f t="shared" si="69"/>
        <v>2</v>
      </c>
    </row>
    <row r="373" spans="1:13">
      <c r="A373" s="31" t="str">
        <f>+VLOOKUP(Tableau2[[#This Row],[NO OF]],LISTE_OF!A:E,5,FALSE)</f>
        <v>CLIENT 3</v>
      </c>
      <c r="B373" s="50" t="s">
        <v>55</v>
      </c>
      <c r="C373" s="31" t="str">
        <f>+VLOOKUP(B373,LISTE_OF!A:B,2,FALSE)</f>
        <v>pièce 5</v>
      </c>
      <c r="D373" s="53">
        <v>42415</v>
      </c>
      <c r="E373" s="32" t="s">
        <v>7</v>
      </c>
      <c r="F373" s="33">
        <v>5</v>
      </c>
      <c r="G373" s="34">
        <f t="shared" si="65"/>
        <v>60</v>
      </c>
      <c r="H373" s="34">
        <f t="shared" si="66"/>
        <v>300</v>
      </c>
      <c r="I373" s="32" t="s">
        <v>73</v>
      </c>
      <c r="J373" s="35" t="e">
        <f>IF(I373="","",VLOOKUP(I373,CONSTANTES!$E$2:$F$100,2,0))</f>
        <v>#N/A</v>
      </c>
      <c r="K373" s="36" t="e">
        <f t="shared" si="67"/>
        <v>#N/A</v>
      </c>
      <c r="L373" s="50">
        <f t="shared" si="68"/>
        <v>2016</v>
      </c>
      <c r="M373" s="50">
        <f t="shared" si="69"/>
        <v>2</v>
      </c>
    </row>
    <row r="374" spans="1:13">
      <c r="A374" s="31" t="str">
        <f>+VLOOKUP(Tableau2[[#This Row],[NO OF]],LISTE_OF!A:E,5,FALSE)</f>
        <v>CLIENT 3</v>
      </c>
      <c r="B374" s="50" t="s">
        <v>48</v>
      </c>
      <c r="C374" s="31" t="str">
        <f>+VLOOKUP(B374,LISTE_OF!A:B,2,FALSE)</f>
        <v>pièce 6</v>
      </c>
      <c r="D374" s="53">
        <v>42415</v>
      </c>
      <c r="E374" s="32" t="s">
        <v>7</v>
      </c>
      <c r="F374" s="33">
        <v>1</v>
      </c>
      <c r="G374" s="34">
        <f t="shared" si="65"/>
        <v>60</v>
      </c>
      <c r="H374" s="34">
        <f t="shared" si="66"/>
        <v>60</v>
      </c>
      <c r="I374" s="32" t="s">
        <v>11</v>
      </c>
      <c r="J374" s="35" t="e">
        <f>IF(I374="","",VLOOKUP(I374,CONSTANTES!$E$2:$F$100,2,0))</f>
        <v>#N/A</v>
      </c>
      <c r="K374" s="36" t="e">
        <f t="shared" si="67"/>
        <v>#N/A</v>
      </c>
      <c r="L374" s="50">
        <f t="shared" si="68"/>
        <v>2016</v>
      </c>
      <c r="M374" s="50">
        <f t="shared" si="69"/>
        <v>2</v>
      </c>
    </row>
    <row r="375" spans="1:13">
      <c r="A375" s="31" t="str">
        <f>+VLOOKUP(Tableau2[[#This Row],[NO OF]],LISTE_OF!A:E,5,FALSE)</f>
        <v>CLIENT 3</v>
      </c>
      <c r="B375" s="50" t="s">
        <v>48</v>
      </c>
      <c r="C375" s="31" t="str">
        <f>+VLOOKUP(B375,LISTE_OF!A:B,2,FALSE)</f>
        <v>pièce 6</v>
      </c>
      <c r="D375" s="53">
        <v>42416</v>
      </c>
      <c r="E375" s="32" t="s">
        <v>1</v>
      </c>
      <c r="F375" s="33">
        <v>4</v>
      </c>
      <c r="G375" s="34">
        <f t="shared" si="65"/>
        <v>70</v>
      </c>
      <c r="H375" s="34">
        <f t="shared" si="66"/>
        <v>280</v>
      </c>
      <c r="I375" s="32"/>
      <c r="J375" s="35" t="str">
        <f>IF(I375="","",VLOOKUP(I375,CONSTANTES!$E$2:$F$100,2,0))</f>
        <v/>
      </c>
      <c r="K375" s="36" t="str">
        <f t="shared" si="67"/>
        <v/>
      </c>
      <c r="L375" s="50">
        <f t="shared" si="68"/>
        <v>2016</v>
      </c>
      <c r="M375" s="50">
        <f t="shared" si="69"/>
        <v>2</v>
      </c>
    </row>
    <row r="376" spans="1:13">
      <c r="A376" s="31" t="str">
        <f>+VLOOKUP(Tableau2[[#This Row],[NO OF]],LISTE_OF!A:E,5,FALSE)</f>
        <v>CLIENT 3</v>
      </c>
      <c r="B376" s="50" t="s">
        <v>55</v>
      </c>
      <c r="C376" s="31" t="str">
        <f>+VLOOKUP(B376,LISTE_OF!A:B,2,FALSE)</f>
        <v>pièce 5</v>
      </c>
      <c r="D376" s="53">
        <v>16</v>
      </c>
      <c r="E376" s="32" t="s">
        <v>7</v>
      </c>
      <c r="F376" s="33">
        <v>1</v>
      </c>
      <c r="G376" s="34">
        <f t="shared" si="65"/>
        <v>60</v>
      </c>
      <c r="H376" s="34">
        <f t="shared" si="66"/>
        <v>60</v>
      </c>
      <c r="I376" s="32" t="s">
        <v>12</v>
      </c>
      <c r="J376" s="35" t="e">
        <f>IF(I376="","",VLOOKUP(I376,CONSTANTES!$E$2:$F$100,2,0))</f>
        <v>#N/A</v>
      </c>
      <c r="K376" s="36" t="e">
        <f t="shared" si="67"/>
        <v>#N/A</v>
      </c>
      <c r="L376" s="50">
        <f t="shared" si="68"/>
        <v>1900</v>
      </c>
      <c r="M376" s="50">
        <f t="shared" si="69"/>
        <v>1</v>
      </c>
    </row>
    <row r="377" spans="1:13">
      <c r="A377" s="31" t="str">
        <f>+VLOOKUP(Tableau2[[#This Row],[NO OF]],LISTE_OF!A:E,5,FALSE)</f>
        <v>CLIENT 3</v>
      </c>
      <c r="B377" s="50" t="s">
        <v>55</v>
      </c>
      <c r="C377" s="31" t="str">
        <f>+VLOOKUP(B377,LISTE_OF!A:B,2,FALSE)</f>
        <v>pièce 5</v>
      </c>
      <c r="D377" s="53">
        <v>42416</v>
      </c>
      <c r="E377" s="32" t="s">
        <v>1</v>
      </c>
      <c r="F377" s="33">
        <v>5</v>
      </c>
      <c r="G377" s="34">
        <f t="shared" si="65"/>
        <v>70</v>
      </c>
      <c r="H377" s="34">
        <f t="shared" si="66"/>
        <v>350</v>
      </c>
      <c r="I377" s="32"/>
      <c r="J377" s="35" t="str">
        <f>IF(I377="","",VLOOKUP(I377,CONSTANTES!$E$2:$F$100,2,0))</f>
        <v/>
      </c>
      <c r="K377" s="36" t="str">
        <f t="shared" si="67"/>
        <v/>
      </c>
      <c r="L377" s="50">
        <f t="shared" si="68"/>
        <v>2016</v>
      </c>
      <c r="M377" s="50">
        <f t="shared" si="69"/>
        <v>2</v>
      </c>
    </row>
    <row r="378" spans="1:13">
      <c r="A378" s="31" t="str">
        <f>+VLOOKUP(Tableau2[[#This Row],[NO OF]],LISTE_OF!A:E,5,FALSE)</f>
        <v>CLIENT 4</v>
      </c>
      <c r="B378" s="50" t="s">
        <v>69</v>
      </c>
      <c r="C378" s="31" t="str">
        <f>+VLOOKUP(B378,LISTE_OF!A:B,2,FALSE)</f>
        <v>pièce 16</v>
      </c>
      <c r="D378" s="53">
        <v>42416</v>
      </c>
      <c r="E378" s="32" t="s">
        <v>2</v>
      </c>
      <c r="F378" s="33">
        <v>2</v>
      </c>
      <c r="G378" s="34">
        <f t="shared" si="65"/>
        <v>60</v>
      </c>
      <c r="H378" s="34">
        <f t="shared" si="66"/>
        <v>120</v>
      </c>
      <c r="I378" s="32"/>
      <c r="J378" s="35" t="str">
        <f>IF(I378="","",VLOOKUP(I378,CONSTANTES!$E$2:$F$100,2,0))</f>
        <v/>
      </c>
      <c r="K378" s="36" t="str">
        <f t="shared" si="67"/>
        <v/>
      </c>
      <c r="L378" s="50">
        <f t="shared" si="68"/>
        <v>2016</v>
      </c>
      <c r="M378" s="50">
        <f t="shared" si="69"/>
        <v>2</v>
      </c>
    </row>
    <row r="379" spans="1:13">
      <c r="A379" s="31" t="str">
        <f>+VLOOKUP(Tableau2[[#This Row],[NO OF]],LISTE_OF!A:E,5,FALSE)</f>
        <v>CLIENT 3</v>
      </c>
      <c r="B379" s="50" t="s">
        <v>70</v>
      </c>
      <c r="C379" s="31" t="str">
        <f>+VLOOKUP(B379,LISTE_OF!A:B,2,FALSE)</f>
        <v>pièce 17</v>
      </c>
      <c r="D379" s="53">
        <v>42417</v>
      </c>
      <c r="E379" s="32" t="s">
        <v>3</v>
      </c>
      <c r="F379" s="33">
        <v>3</v>
      </c>
      <c r="G379" s="34" t="e">
        <f t="shared" si="65"/>
        <v>#N/A</v>
      </c>
      <c r="H379" s="34" t="e">
        <f t="shared" si="66"/>
        <v>#N/A</v>
      </c>
      <c r="I379" s="32"/>
      <c r="J379" s="35" t="str">
        <f>IF(I379="","",VLOOKUP(I379,CONSTANTES!$E$2:$F$100,2,0))</f>
        <v/>
      </c>
      <c r="K379" s="36" t="str">
        <f t="shared" si="67"/>
        <v/>
      </c>
      <c r="L379" s="50">
        <f t="shared" si="68"/>
        <v>2016</v>
      </c>
      <c r="M379" s="50">
        <f t="shared" si="69"/>
        <v>2</v>
      </c>
    </row>
    <row r="380" spans="1:13">
      <c r="A380" s="31" t="str">
        <f>+VLOOKUP(Tableau2[[#This Row],[NO OF]],LISTE_OF!A:E,5,FALSE)</f>
        <v>CLIENT 3</v>
      </c>
      <c r="B380" s="50" t="s">
        <v>70</v>
      </c>
      <c r="C380" s="31" t="str">
        <f>+VLOOKUP(B380,LISTE_OF!A:B,2,FALSE)</f>
        <v>pièce 17</v>
      </c>
      <c r="D380" s="53">
        <v>42417</v>
      </c>
      <c r="E380" s="32" t="s">
        <v>0</v>
      </c>
      <c r="F380" s="33">
        <v>5</v>
      </c>
      <c r="G380" s="34">
        <f t="shared" si="65"/>
        <v>60</v>
      </c>
      <c r="H380" s="34">
        <f t="shared" si="66"/>
        <v>300</v>
      </c>
      <c r="I380" s="32"/>
      <c r="J380" s="35" t="str">
        <f>IF(I380="","",VLOOKUP(I380,CONSTANTES!$E$2:$F$100,2,0))</f>
        <v/>
      </c>
      <c r="K380" s="36" t="str">
        <f t="shared" si="67"/>
        <v/>
      </c>
      <c r="L380" s="50">
        <f t="shared" si="68"/>
        <v>2016</v>
      </c>
      <c r="M380" s="50">
        <f t="shared" si="69"/>
        <v>2</v>
      </c>
    </row>
    <row r="381" spans="1:13">
      <c r="A381" s="31" t="str">
        <f>+VLOOKUP(Tableau2[[#This Row],[NO OF]],LISTE_OF!A:E,5,FALSE)</f>
        <v>CLIENT 3</v>
      </c>
      <c r="B381" s="50" t="s">
        <v>70</v>
      </c>
      <c r="C381" s="31" t="str">
        <f>+VLOOKUP(B381,LISTE_OF!A:B,2,FALSE)</f>
        <v>pièce 17</v>
      </c>
      <c r="D381" s="53">
        <v>42417</v>
      </c>
      <c r="E381" s="32" t="s">
        <v>1</v>
      </c>
      <c r="F381" s="33">
        <v>2</v>
      </c>
      <c r="G381" s="34">
        <f t="shared" si="65"/>
        <v>70</v>
      </c>
      <c r="H381" s="34">
        <f t="shared" si="66"/>
        <v>140</v>
      </c>
      <c r="I381" s="32"/>
      <c r="J381" s="35" t="str">
        <f>IF(I381="","",VLOOKUP(I381,CONSTANTES!$E$2:$F$100,2,0))</f>
        <v/>
      </c>
      <c r="K381" s="36" t="str">
        <f t="shared" si="67"/>
        <v/>
      </c>
      <c r="L381" s="50">
        <f t="shared" si="68"/>
        <v>2016</v>
      </c>
      <c r="M381" s="50">
        <f t="shared" si="69"/>
        <v>2</v>
      </c>
    </row>
    <row r="382" spans="1:13">
      <c r="A382" s="31" t="str">
        <f>+VLOOKUP(Tableau2[[#This Row],[NO OF]],LISTE_OF!A:E,5,FALSE)</f>
        <v>CLIENT 3</v>
      </c>
      <c r="B382" s="50" t="s">
        <v>48</v>
      </c>
      <c r="C382" s="31" t="str">
        <f>+VLOOKUP(B382,LISTE_OF!A:B,2,FALSE)</f>
        <v>pièce 6</v>
      </c>
      <c r="D382" s="53">
        <v>42417</v>
      </c>
      <c r="E382" s="32" t="s">
        <v>2</v>
      </c>
      <c r="F382" s="33">
        <v>2</v>
      </c>
      <c r="G382" s="34">
        <f t="shared" si="65"/>
        <v>60</v>
      </c>
      <c r="H382" s="34">
        <f t="shared" si="66"/>
        <v>120</v>
      </c>
      <c r="I382" s="32"/>
      <c r="J382" s="35" t="str">
        <f>IF(I382="","",VLOOKUP(I382,CONSTANTES!$E$2:$F$100,2,0))</f>
        <v/>
      </c>
      <c r="K382" s="36" t="str">
        <f t="shared" si="67"/>
        <v/>
      </c>
      <c r="L382" s="50">
        <f t="shared" si="68"/>
        <v>2016</v>
      </c>
      <c r="M382" s="50">
        <f t="shared" si="69"/>
        <v>2</v>
      </c>
    </row>
    <row r="383" spans="1:13">
      <c r="A383" s="31" t="str">
        <f>+VLOOKUP(Tableau2[[#This Row],[NO OF]],LISTE_OF!A:E,5,FALSE)</f>
        <v>CLIENT 3</v>
      </c>
      <c r="B383" s="50" t="s">
        <v>55</v>
      </c>
      <c r="C383" s="31" t="str">
        <f>+VLOOKUP(B383,LISTE_OF!A:B,2,FALSE)</f>
        <v>pièce 5</v>
      </c>
      <c r="D383" s="53">
        <v>42417</v>
      </c>
      <c r="E383" s="32" t="s">
        <v>3</v>
      </c>
      <c r="F383" s="33">
        <v>1</v>
      </c>
      <c r="G383" s="34" t="e">
        <f t="shared" si="65"/>
        <v>#N/A</v>
      </c>
      <c r="H383" s="34" t="e">
        <f t="shared" si="66"/>
        <v>#N/A</v>
      </c>
      <c r="I383" s="32"/>
      <c r="J383" s="35" t="str">
        <f>IF(I383="","",VLOOKUP(I383,CONSTANTES!$E$2:$F$100,2,0))</f>
        <v/>
      </c>
      <c r="K383" s="36" t="str">
        <f t="shared" si="67"/>
        <v/>
      </c>
      <c r="L383" s="50">
        <f t="shared" si="68"/>
        <v>2016</v>
      </c>
      <c r="M383" s="50">
        <f t="shared" si="69"/>
        <v>2</v>
      </c>
    </row>
    <row r="384" spans="1:13">
      <c r="A384" s="31" t="str">
        <f>+VLOOKUP(Tableau2[[#This Row],[NO OF]],LISTE_OF!A:E,5,FALSE)</f>
        <v>CLIENT 3</v>
      </c>
      <c r="B384" s="50" t="s">
        <v>55</v>
      </c>
      <c r="C384" s="31" t="str">
        <f>+VLOOKUP(B384,LISTE_OF!A:B,2,FALSE)</f>
        <v>pièce 5</v>
      </c>
      <c r="D384" s="53">
        <v>42417</v>
      </c>
      <c r="E384" s="32" t="s">
        <v>0</v>
      </c>
      <c r="F384" s="33">
        <v>1</v>
      </c>
      <c r="G384" s="34">
        <f t="shared" si="65"/>
        <v>60</v>
      </c>
      <c r="H384" s="34">
        <f t="shared" si="66"/>
        <v>60</v>
      </c>
      <c r="I384" s="32"/>
      <c r="J384" s="35" t="str">
        <f>IF(I384="","",VLOOKUP(I384,CONSTANTES!$E$2:$F$100,2,0))</f>
        <v/>
      </c>
      <c r="K384" s="36" t="str">
        <f t="shared" si="67"/>
        <v/>
      </c>
      <c r="L384" s="50">
        <f t="shared" si="68"/>
        <v>2016</v>
      </c>
      <c r="M384" s="50">
        <f t="shared" si="69"/>
        <v>2</v>
      </c>
    </row>
    <row r="385" spans="1:13">
      <c r="A385" s="31" t="str">
        <f>+VLOOKUP(Tableau2[[#This Row],[NO OF]],LISTE_OF!A:E,5,FALSE)</f>
        <v>CLIENT 3</v>
      </c>
      <c r="B385" s="50" t="s">
        <v>48</v>
      </c>
      <c r="C385" s="31" t="str">
        <f>+VLOOKUP(B385,LISTE_OF!A:B,2,FALSE)</f>
        <v>pièce 6</v>
      </c>
      <c r="D385" s="53">
        <v>42417</v>
      </c>
      <c r="E385" s="32" t="s">
        <v>3</v>
      </c>
      <c r="F385" s="33">
        <v>2</v>
      </c>
      <c r="G385" s="34" t="e">
        <f t="shared" si="65"/>
        <v>#N/A</v>
      </c>
      <c r="H385" s="34" t="e">
        <f t="shared" si="66"/>
        <v>#N/A</v>
      </c>
      <c r="I385" s="32"/>
      <c r="J385" s="35" t="str">
        <f>IF(I385="","",VLOOKUP(I385,CONSTANTES!$E$2:$F$100,2,0))</f>
        <v/>
      </c>
      <c r="K385" s="36" t="str">
        <f t="shared" si="67"/>
        <v/>
      </c>
      <c r="L385" s="50">
        <f t="shared" si="68"/>
        <v>2016</v>
      </c>
      <c r="M385" s="50">
        <f t="shared" si="69"/>
        <v>2</v>
      </c>
    </row>
    <row r="386" spans="1:13">
      <c r="A386" s="31" t="str">
        <f>+VLOOKUP(Tableau2[[#This Row],[NO OF]],LISTE_OF!A:E,5,FALSE)</f>
        <v>CLIENT 3</v>
      </c>
      <c r="B386" s="50" t="s">
        <v>55</v>
      </c>
      <c r="C386" s="31" t="str">
        <f>+VLOOKUP(B386,LISTE_OF!A:B,2,FALSE)</f>
        <v>pièce 5</v>
      </c>
      <c r="D386" s="53">
        <v>42417</v>
      </c>
      <c r="E386" s="32" t="s">
        <v>7</v>
      </c>
      <c r="F386" s="33">
        <v>1</v>
      </c>
      <c r="G386" s="34">
        <f t="shared" si="65"/>
        <v>60</v>
      </c>
      <c r="H386" s="34">
        <f t="shared" si="66"/>
        <v>60</v>
      </c>
      <c r="I386" s="32" t="s">
        <v>19</v>
      </c>
      <c r="J386" s="35" t="e">
        <f>IF(I386="","",VLOOKUP(I386,CONSTANTES!$E$2:$F$100,2,0))</f>
        <v>#N/A</v>
      </c>
      <c r="K386" s="36" t="e">
        <f t="shared" si="67"/>
        <v>#N/A</v>
      </c>
      <c r="L386" s="50">
        <f t="shared" si="68"/>
        <v>2016</v>
      </c>
      <c r="M386" s="50">
        <f t="shared" si="69"/>
        <v>2</v>
      </c>
    </row>
    <row r="387" spans="1:13">
      <c r="A387" s="31" t="str">
        <f>+VLOOKUP(Tableau2[[#This Row],[NO OF]],LISTE_OF!A:E,5,FALSE)</f>
        <v>CLIENT 3</v>
      </c>
      <c r="B387" s="50" t="s">
        <v>55</v>
      </c>
      <c r="C387" s="31" t="str">
        <f>+VLOOKUP(B387,LISTE_OF!A:B,2,FALSE)</f>
        <v>pièce 5</v>
      </c>
      <c r="D387" s="53">
        <v>42417</v>
      </c>
      <c r="E387" s="32" t="s">
        <v>7</v>
      </c>
      <c r="F387" s="33">
        <v>1</v>
      </c>
      <c r="G387" s="34">
        <f t="shared" si="65"/>
        <v>60</v>
      </c>
      <c r="H387" s="34">
        <f t="shared" si="66"/>
        <v>60</v>
      </c>
      <c r="I387" s="32" t="s">
        <v>11</v>
      </c>
      <c r="J387" s="35" t="e">
        <f>IF(I387="","",VLOOKUP(I387,CONSTANTES!$E$2:$F$100,2,0))</f>
        <v>#N/A</v>
      </c>
      <c r="K387" s="36" t="e">
        <f t="shared" si="67"/>
        <v>#N/A</v>
      </c>
      <c r="L387" s="50">
        <f t="shared" si="68"/>
        <v>2016</v>
      </c>
      <c r="M387" s="50">
        <f t="shared" si="69"/>
        <v>2</v>
      </c>
    </row>
    <row r="388" spans="1:13">
      <c r="A388" s="31" t="str">
        <f>+VLOOKUP(Tableau2[[#This Row],[NO OF]],LISTE_OF!A:E,5,FALSE)</f>
        <v>CLIENT 3</v>
      </c>
      <c r="B388" s="50" t="s">
        <v>55</v>
      </c>
      <c r="C388" s="31" t="str">
        <f>+VLOOKUP(B388,LISTE_OF!A:B,2,FALSE)</f>
        <v>pièce 5</v>
      </c>
      <c r="D388" s="53">
        <v>42418</v>
      </c>
      <c r="E388" s="32" t="s">
        <v>3</v>
      </c>
      <c r="F388" s="33">
        <v>8</v>
      </c>
      <c r="G388" s="34" t="e">
        <f t="shared" ref="G388:G400" si="70">IF(E388="","",VLOOKUP(E388,POSTE,2,0))</f>
        <v>#N/A</v>
      </c>
      <c r="H388" s="34" t="e">
        <f t="shared" ref="H388:H400" si="71">IF(E388="","",F388*G388)</f>
        <v>#N/A</v>
      </c>
      <c r="I388" s="32"/>
      <c r="J388" s="35" t="str">
        <f>IF(I388="","",VLOOKUP(I388,CONSTANTES!$E$2:$F$100,2,0))</f>
        <v/>
      </c>
      <c r="K388" s="36" t="str">
        <f t="shared" ref="K388:K400" si="72">IF(J388="","",J388*KM_UNITAIRE)</f>
        <v/>
      </c>
      <c r="L388" s="50">
        <f t="shared" ref="L388:L400" si="73">+YEAR(D388)</f>
        <v>2016</v>
      </c>
      <c r="M388" s="50">
        <f t="shared" ref="M388:M400" si="74">+MONTH(D388)</f>
        <v>2</v>
      </c>
    </row>
    <row r="389" spans="1:13">
      <c r="A389" s="31" t="str">
        <f>+VLOOKUP(Tableau2[[#This Row],[NO OF]],LISTE_OF!A:E,5,FALSE)</f>
        <v>CLIENT 3</v>
      </c>
      <c r="B389" s="50" t="s">
        <v>55</v>
      </c>
      <c r="C389" s="31" t="str">
        <f>+VLOOKUP(B389,LISTE_OF!A:B,2,FALSE)</f>
        <v>pièce 5</v>
      </c>
      <c r="D389" s="53">
        <v>42418</v>
      </c>
      <c r="E389" s="32" t="s">
        <v>6</v>
      </c>
      <c r="F389" s="33">
        <v>4</v>
      </c>
      <c r="G389" s="34">
        <f t="shared" si="70"/>
        <v>50</v>
      </c>
      <c r="H389" s="34">
        <f t="shared" si="71"/>
        <v>200</v>
      </c>
      <c r="I389" s="32"/>
      <c r="J389" s="35" t="str">
        <f>IF(I389="","",VLOOKUP(I389,CONSTANTES!$E$2:$F$100,2,0))</f>
        <v/>
      </c>
      <c r="K389" s="36" t="str">
        <f t="shared" si="72"/>
        <v/>
      </c>
      <c r="L389" s="50">
        <f t="shared" si="73"/>
        <v>2016</v>
      </c>
      <c r="M389" s="50">
        <f t="shared" si="74"/>
        <v>2</v>
      </c>
    </row>
    <row r="390" spans="1:13">
      <c r="A390" s="31" t="str">
        <f>+VLOOKUP(Tableau2[[#This Row],[NO OF]],LISTE_OF!A:E,5,FALSE)</f>
        <v>CLIENT 3</v>
      </c>
      <c r="B390" s="50" t="s">
        <v>55</v>
      </c>
      <c r="C390" s="31" t="str">
        <f>+VLOOKUP(B390,LISTE_OF!A:B,2,FALSE)</f>
        <v>pièce 5</v>
      </c>
      <c r="D390" s="53">
        <v>42418</v>
      </c>
      <c r="E390" s="32" t="s">
        <v>0</v>
      </c>
      <c r="F390" s="33">
        <v>8</v>
      </c>
      <c r="G390" s="34">
        <f t="shared" si="70"/>
        <v>60</v>
      </c>
      <c r="H390" s="34">
        <f t="shared" si="71"/>
        <v>480</v>
      </c>
      <c r="I390" s="32"/>
      <c r="J390" s="35" t="str">
        <f>IF(I390="","",VLOOKUP(I390,CONSTANTES!$E$2:$F$100,2,0))</f>
        <v/>
      </c>
      <c r="K390" s="36" t="str">
        <f t="shared" si="72"/>
        <v/>
      </c>
      <c r="L390" s="50">
        <f t="shared" si="73"/>
        <v>2016</v>
      </c>
      <c r="M390" s="50">
        <f t="shared" si="74"/>
        <v>2</v>
      </c>
    </row>
    <row r="391" spans="1:13">
      <c r="A391" s="31" t="str">
        <f>+VLOOKUP(Tableau2[[#This Row],[NO OF]],LISTE_OF!A:E,5,FALSE)</f>
        <v>CLIENT 3</v>
      </c>
      <c r="B391" s="50" t="s">
        <v>48</v>
      </c>
      <c r="C391" s="31" t="str">
        <f>+VLOOKUP(B391,LISTE_OF!A:B,2,FALSE)</f>
        <v>pièce 6</v>
      </c>
      <c r="D391" s="53">
        <v>42419</v>
      </c>
      <c r="E391" s="32" t="s">
        <v>3</v>
      </c>
      <c r="F391" s="33">
        <v>4</v>
      </c>
      <c r="G391" s="34" t="e">
        <f t="shared" si="70"/>
        <v>#N/A</v>
      </c>
      <c r="H391" s="34" t="e">
        <f t="shared" si="71"/>
        <v>#N/A</v>
      </c>
      <c r="I391" s="32"/>
      <c r="J391" s="35" t="str">
        <f>IF(I391="","",VLOOKUP(I391,CONSTANTES!$E$2:$F$100,2,0))</f>
        <v/>
      </c>
      <c r="K391" s="36" t="str">
        <f t="shared" si="72"/>
        <v/>
      </c>
      <c r="L391" s="50">
        <f t="shared" si="73"/>
        <v>2016</v>
      </c>
      <c r="M391" s="50">
        <f t="shared" si="74"/>
        <v>2</v>
      </c>
    </row>
    <row r="392" spans="1:13">
      <c r="A392" s="31" t="str">
        <f>+VLOOKUP(Tableau2[[#This Row],[NO OF]],LISTE_OF!A:E,5,FALSE)</f>
        <v>CLIENT 3</v>
      </c>
      <c r="B392" s="50" t="s">
        <v>48</v>
      </c>
      <c r="C392" s="31" t="str">
        <f>+VLOOKUP(B392,LISTE_OF!A:B,2,FALSE)</f>
        <v>pièce 6</v>
      </c>
      <c r="D392" s="53">
        <v>42419</v>
      </c>
      <c r="E392" s="32" t="s">
        <v>0</v>
      </c>
      <c r="F392" s="33">
        <v>2</v>
      </c>
      <c r="G392" s="34">
        <f t="shared" si="70"/>
        <v>60</v>
      </c>
      <c r="H392" s="34">
        <f t="shared" si="71"/>
        <v>120</v>
      </c>
      <c r="I392" s="32"/>
      <c r="J392" s="35" t="str">
        <f>IF(I392="","",VLOOKUP(I392,CONSTANTES!$E$2:$F$100,2,0))</f>
        <v/>
      </c>
      <c r="K392" s="36" t="str">
        <f t="shared" si="72"/>
        <v/>
      </c>
      <c r="L392" s="50">
        <f t="shared" si="73"/>
        <v>2016</v>
      </c>
      <c r="M392" s="50">
        <f t="shared" si="74"/>
        <v>2</v>
      </c>
    </row>
    <row r="393" spans="1:13">
      <c r="A393" s="31" t="str">
        <f>+VLOOKUP(Tableau2[[#This Row],[NO OF]],LISTE_OF!A:E,5,FALSE)</f>
        <v>CLIENT 3</v>
      </c>
      <c r="B393" s="50" t="s">
        <v>55</v>
      </c>
      <c r="C393" s="31" t="str">
        <f>+VLOOKUP(B393,LISTE_OF!A:B,2,FALSE)</f>
        <v>pièce 5</v>
      </c>
      <c r="D393" s="53">
        <v>42419</v>
      </c>
      <c r="E393" s="32" t="s">
        <v>3</v>
      </c>
      <c r="F393" s="33">
        <v>8</v>
      </c>
      <c r="G393" s="34" t="e">
        <f t="shared" si="70"/>
        <v>#N/A</v>
      </c>
      <c r="H393" s="34" t="e">
        <f t="shared" si="71"/>
        <v>#N/A</v>
      </c>
      <c r="I393" s="32"/>
      <c r="J393" s="35" t="str">
        <f>IF(I393="","",VLOOKUP(I393,CONSTANTES!$E$2:$F$100,2,0))</f>
        <v/>
      </c>
      <c r="K393" s="36" t="str">
        <f t="shared" si="72"/>
        <v/>
      </c>
      <c r="L393" s="50">
        <f t="shared" si="73"/>
        <v>2016</v>
      </c>
      <c r="M393" s="50">
        <f t="shared" si="74"/>
        <v>2</v>
      </c>
    </row>
    <row r="394" spans="1:13">
      <c r="A394" s="31" t="str">
        <f>+VLOOKUP(Tableau2[[#This Row],[NO OF]],LISTE_OF!A:E,5,FALSE)</f>
        <v>CLIENT 3</v>
      </c>
      <c r="B394" s="50" t="s">
        <v>55</v>
      </c>
      <c r="C394" s="31" t="str">
        <f>+VLOOKUP(B394,LISTE_OF!A:B,2,FALSE)</f>
        <v>pièce 5</v>
      </c>
      <c r="D394" s="53">
        <v>42419</v>
      </c>
      <c r="E394" s="32" t="s">
        <v>0</v>
      </c>
      <c r="F394" s="33">
        <v>10</v>
      </c>
      <c r="G394" s="34">
        <f t="shared" si="70"/>
        <v>60</v>
      </c>
      <c r="H394" s="34">
        <f t="shared" si="71"/>
        <v>600</v>
      </c>
      <c r="I394" s="32"/>
      <c r="J394" s="35" t="str">
        <f>IF(I394="","",VLOOKUP(I394,CONSTANTES!$E$2:$F$100,2,0))</f>
        <v/>
      </c>
      <c r="K394" s="36" t="str">
        <f t="shared" si="72"/>
        <v/>
      </c>
      <c r="L394" s="50">
        <f t="shared" si="73"/>
        <v>2016</v>
      </c>
      <c r="M394" s="50">
        <f t="shared" si="74"/>
        <v>2</v>
      </c>
    </row>
    <row r="395" spans="1:13">
      <c r="A395" s="31" t="str">
        <f>+VLOOKUP(Tableau2[[#This Row],[NO OF]],LISTE_OF!A:E,5,FALSE)</f>
        <v>CLIENT 3</v>
      </c>
      <c r="B395" s="50" t="s">
        <v>55</v>
      </c>
      <c r="C395" s="31" t="str">
        <f>+VLOOKUP(B395,LISTE_OF!A:B,2,FALSE)</f>
        <v>pièce 5</v>
      </c>
      <c r="D395" s="53">
        <v>42420</v>
      </c>
      <c r="E395" s="32" t="s">
        <v>3</v>
      </c>
      <c r="F395" s="33">
        <v>2</v>
      </c>
      <c r="G395" s="34" t="e">
        <f t="shared" si="70"/>
        <v>#N/A</v>
      </c>
      <c r="H395" s="34" t="e">
        <f t="shared" si="71"/>
        <v>#N/A</v>
      </c>
      <c r="I395" s="32"/>
      <c r="J395" s="35" t="str">
        <f>IF(I395="","",VLOOKUP(I395,CONSTANTES!$E$2:$F$100,2,0))</f>
        <v/>
      </c>
      <c r="K395" s="36" t="str">
        <f t="shared" si="72"/>
        <v/>
      </c>
      <c r="L395" s="50">
        <f t="shared" si="73"/>
        <v>2016</v>
      </c>
      <c r="M395" s="50">
        <f t="shared" si="74"/>
        <v>2</v>
      </c>
    </row>
    <row r="396" spans="1:13">
      <c r="A396" s="31" t="str">
        <f>+VLOOKUP(Tableau2[[#This Row],[NO OF]],LISTE_OF!A:E,5,FALSE)</f>
        <v>CLIENT 3</v>
      </c>
      <c r="B396" s="50" t="s">
        <v>55</v>
      </c>
      <c r="C396" s="31" t="str">
        <f>+VLOOKUP(B396,LISTE_OF!A:B,2,FALSE)</f>
        <v>pièce 5</v>
      </c>
      <c r="D396" s="53">
        <v>42420</v>
      </c>
      <c r="E396" s="32" t="s">
        <v>0</v>
      </c>
      <c r="F396" s="33">
        <v>2</v>
      </c>
      <c r="G396" s="34">
        <f t="shared" si="70"/>
        <v>60</v>
      </c>
      <c r="H396" s="34">
        <f t="shared" si="71"/>
        <v>120</v>
      </c>
      <c r="I396" s="32"/>
      <c r="J396" s="35" t="str">
        <f>IF(I396="","",VLOOKUP(I396,CONSTANTES!$E$2:$F$100,2,0))</f>
        <v/>
      </c>
      <c r="K396" s="36" t="str">
        <f t="shared" si="72"/>
        <v/>
      </c>
      <c r="L396" s="50">
        <f t="shared" si="73"/>
        <v>2016</v>
      </c>
      <c r="M396" s="50">
        <f t="shared" si="74"/>
        <v>2</v>
      </c>
    </row>
    <row r="397" spans="1:13">
      <c r="A397" s="31" t="str">
        <f>+VLOOKUP(Tableau2[[#This Row],[NO OF]],LISTE_OF!A:E,5,FALSE)</f>
        <v>CLIENT 3</v>
      </c>
      <c r="B397" s="50" t="s">
        <v>55</v>
      </c>
      <c r="C397" s="31" t="str">
        <f>+VLOOKUP(B397,LISTE_OF!A:B,2,FALSE)</f>
        <v>pièce 5</v>
      </c>
      <c r="D397" s="53">
        <v>42420</v>
      </c>
      <c r="E397" s="32" t="s">
        <v>6</v>
      </c>
      <c r="F397" s="33">
        <v>3</v>
      </c>
      <c r="G397" s="34">
        <f t="shared" si="70"/>
        <v>50</v>
      </c>
      <c r="H397" s="34">
        <f t="shared" si="71"/>
        <v>150</v>
      </c>
      <c r="I397" s="32"/>
      <c r="J397" s="35" t="str">
        <f>IF(I397="","",VLOOKUP(I397,CONSTANTES!$E$2:$F$100,2,0))</f>
        <v/>
      </c>
      <c r="K397" s="36" t="str">
        <f t="shared" si="72"/>
        <v/>
      </c>
      <c r="L397" s="50">
        <f t="shared" si="73"/>
        <v>2016</v>
      </c>
      <c r="M397" s="50">
        <f t="shared" si="74"/>
        <v>2</v>
      </c>
    </row>
    <row r="398" spans="1:13">
      <c r="A398" s="31" t="str">
        <f>+VLOOKUP(Tableau2[[#This Row],[NO OF]],LISTE_OF!A:E,5,FALSE)</f>
        <v>CLIENT 3</v>
      </c>
      <c r="B398" s="50" t="s">
        <v>48</v>
      </c>
      <c r="C398" s="31" t="str">
        <f>+VLOOKUP(B398,LISTE_OF!A:B,2,FALSE)</f>
        <v>pièce 6</v>
      </c>
      <c r="D398" s="53">
        <v>42422</v>
      </c>
      <c r="E398" s="32" t="s">
        <v>3</v>
      </c>
      <c r="F398" s="33">
        <v>3</v>
      </c>
      <c r="G398" s="34" t="e">
        <f t="shared" si="70"/>
        <v>#N/A</v>
      </c>
      <c r="H398" s="34" t="e">
        <f t="shared" si="71"/>
        <v>#N/A</v>
      </c>
      <c r="I398" s="32"/>
      <c r="J398" s="35" t="str">
        <f>IF(I398="","",VLOOKUP(I398,CONSTANTES!$E$2:$F$100,2,0))</f>
        <v/>
      </c>
      <c r="K398" s="36" t="str">
        <f t="shared" si="72"/>
        <v/>
      </c>
      <c r="L398" s="50">
        <f t="shared" si="73"/>
        <v>2016</v>
      </c>
      <c r="M398" s="50">
        <f t="shared" si="74"/>
        <v>2</v>
      </c>
    </row>
    <row r="399" spans="1:13">
      <c r="A399" s="31" t="str">
        <f>+VLOOKUP(Tableau2[[#This Row],[NO OF]],LISTE_OF!A:E,5,FALSE)</f>
        <v>CLIENT 3</v>
      </c>
      <c r="B399" s="50" t="s">
        <v>48</v>
      </c>
      <c r="C399" s="31" t="str">
        <f>+VLOOKUP(B399,LISTE_OF!A:B,2,FALSE)</f>
        <v>pièce 6</v>
      </c>
      <c r="D399" s="53">
        <v>42422</v>
      </c>
      <c r="E399" s="32" t="s">
        <v>0</v>
      </c>
      <c r="F399" s="33">
        <v>2</v>
      </c>
      <c r="G399" s="34">
        <f t="shared" si="70"/>
        <v>60</v>
      </c>
      <c r="H399" s="34">
        <f t="shared" si="71"/>
        <v>120</v>
      </c>
      <c r="I399" s="32"/>
      <c r="J399" s="35" t="str">
        <f>IF(I399="","",VLOOKUP(I399,CONSTANTES!$E$2:$F$100,2,0))</f>
        <v/>
      </c>
      <c r="K399" s="36" t="str">
        <f t="shared" si="72"/>
        <v/>
      </c>
      <c r="L399" s="50">
        <f t="shared" si="73"/>
        <v>2016</v>
      </c>
      <c r="M399" s="50">
        <f t="shared" si="74"/>
        <v>2</v>
      </c>
    </row>
    <row r="400" spans="1:13">
      <c r="A400" s="31" t="str">
        <f>+VLOOKUP(Tableau2[[#This Row],[NO OF]],LISTE_OF!A:E,5,FALSE)</f>
        <v>CLIENT 3</v>
      </c>
      <c r="B400" s="50" t="s">
        <v>48</v>
      </c>
      <c r="C400" s="31" t="str">
        <f>+VLOOKUP(B400,LISTE_OF!A:B,2,FALSE)</f>
        <v>pièce 6</v>
      </c>
      <c r="D400" s="53">
        <v>42422</v>
      </c>
      <c r="E400" s="32" t="s">
        <v>6</v>
      </c>
      <c r="F400" s="33">
        <v>3</v>
      </c>
      <c r="G400" s="34">
        <f t="shared" si="70"/>
        <v>50</v>
      </c>
      <c r="H400" s="34">
        <f t="shared" si="71"/>
        <v>150</v>
      </c>
      <c r="I400" s="32"/>
      <c r="J400" s="35" t="str">
        <f>IF(I400="","",VLOOKUP(I400,CONSTANTES!$E$2:$F$100,2,0))</f>
        <v/>
      </c>
      <c r="K400" s="36" t="str">
        <f t="shared" si="72"/>
        <v/>
      </c>
      <c r="L400" s="50">
        <f t="shared" si="73"/>
        <v>2016</v>
      </c>
      <c r="M400" s="50">
        <f t="shared" si="74"/>
        <v>2</v>
      </c>
    </row>
    <row r="401" spans="1:13">
      <c r="A401" s="31" t="str">
        <f>+VLOOKUP(Tableau2[[#This Row],[NO OF]],LISTE_OF!A:E,5,FALSE)</f>
        <v>CLIENT 3</v>
      </c>
      <c r="B401" s="50" t="s">
        <v>48</v>
      </c>
      <c r="C401" s="31" t="str">
        <f>+VLOOKUP(B401,LISTE_OF!A:B,2,FALSE)</f>
        <v>pièce 6</v>
      </c>
      <c r="D401" s="53">
        <v>42422</v>
      </c>
      <c r="E401" s="32" t="s">
        <v>1</v>
      </c>
      <c r="F401" s="33">
        <v>4</v>
      </c>
      <c r="G401" s="34">
        <f t="shared" ref="G401:G412" si="75">IF(E401="","",VLOOKUP(E401,POSTE,2,0))</f>
        <v>70</v>
      </c>
      <c r="H401" s="34">
        <f t="shared" ref="H401:H412" si="76">IF(E401="","",F401*G401)</f>
        <v>280</v>
      </c>
      <c r="I401" s="32"/>
      <c r="J401" s="35" t="str">
        <f>IF(I401="","",VLOOKUP(I401,CONSTANTES!$E$2:$F$100,2,0))</f>
        <v/>
      </c>
      <c r="K401" s="36" t="str">
        <f t="shared" ref="K401:K412" si="77">IF(J401="","",J401*KM_UNITAIRE)</f>
        <v/>
      </c>
      <c r="L401" s="50">
        <f t="shared" ref="L401:L412" si="78">+YEAR(D401)</f>
        <v>2016</v>
      </c>
      <c r="M401" s="50">
        <f t="shared" ref="M401:M412" si="79">+MONTH(D401)</f>
        <v>2</v>
      </c>
    </row>
    <row r="402" spans="1:13">
      <c r="A402" s="31" t="str">
        <f>+VLOOKUP(Tableau2[[#This Row],[NO OF]],LISTE_OF!A:E,5,FALSE)</f>
        <v>CLIENT 3</v>
      </c>
      <c r="B402" s="50" t="s">
        <v>55</v>
      </c>
      <c r="C402" s="31" t="str">
        <f>+VLOOKUP(B402,LISTE_OF!A:B,2,FALSE)</f>
        <v>pièce 5</v>
      </c>
      <c r="D402" s="53">
        <v>42423</v>
      </c>
      <c r="E402" s="32" t="s">
        <v>1</v>
      </c>
      <c r="F402" s="33">
        <v>4</v>
      </c>
      <c r="G402" s="34">
        <f t="shared" si="75"/>
        <v>70</v>
      </c>
      <c r="H402" s="34">
        <f t="shared" si="76"/>
        <v>280</v>
      </c>
      <c r="I402" s="32"/>
      <c r="J402" s="35" t="str">
        <f>IF(I402="","",VLOOKUP(I402,CONSTANTES!$E$2:$F$100,2,0))</f>
        <v/>
      </c>
      <c r="K402" s="36" t="str">
        <f t="shared" si="77"/>
        <v/>
      </c>
      <c r="L402" s="50">
        <f t="shared" si="78"/>
        <v>2016</v>
      </c>
      <c r="M402" s="50">
        <f t="shared" si="79"/>
        <v>2</v>
      </c>
    </row>
    <row r="403" spans="1:13">
      <c r="A403" s="31" t="str">
        <f>+VLOOKUP(Tableau2[[#This Row],[NO OF]],LISTE_OF!A:E,5,FALSE)</f>
        <v>CLIENT 3</v>
      </c>
      <c r="B403" s="50" t="s">
        <v>48</v>
      </c>
      <c r="C403" s="31" t="str">
        <f>+VLOOKUP(B403,LISTE_OF!A:B,2,FALSE)</f>
        <v>pièce 6</v>
      </c>
      <c r="D403" s="53">
        <v>42423</v>
      </c>
      <c r="E403" s="32" t="s">
        <v>3</v>
      </c>
      <c r="F403" s="33">
        <v>2</v>
      </c>
      <c r="G403" s="34" t="e">
        <f t="shared" si="75"/>
        <v>#N/A</v>
      </c>
      <c r="H403" s="34" t="e">
        <f t="shared" si="76"/>
        <v>#N/A</v>
      </c>
      <c r="I403" s="32"/>
      <c r="J403" s="35" t="str">
        <f>IF(I403="","",VLOOKUP(I403,CONSTANTES!$E$2:$F$100,2,0))</f>
        <v/>
      </c>
      <c r="K403" s="36" t="str">
        <f t="shared" si="77"/>
        <v/>
      </c>
      <c r="L403" s="50">
        <f t="shared" si="78"/>
        <v>2016</v>
      </c>
      <c r="M403" s="50">
        <f t="shared" si="79"/>
        <v>2</v>
      </c>
    </row>
    <row r="404" spans="1:13">
      <c r="A404" s="31" t="str">
        <f>+VLOOKUP(Tableau2[[#This Row],[NO OF]],LISTE_OF!A:E,5,FALSE)</f>
        <v>CLIENT 3</v>
      </c>
      <c r="B404" s="50" t="s">
        <v>48</v>
      </c>
      <c r="C404" s="31" t="str">
        <f>+VLOOKUP(B404,LISTE_OF!A:B,2,FALSE)</f>
        <v>pièce 6</v>
      </c>
      <c r="D404" s="53">
        <v>42423</v>
      </c>
      <c r="E404" s="32" t="s">
        <v>0</v>
      </c>
      <c r="F404" s="33">
        <v>2</v>
      </c>
      <c r="G404" s="34">
        <f t="shared" si="75"/>
        <v>60</v>
      </c>
      <c r="H404" s="34">
        <f t="shared" si="76"/>
        <v>120</v>
      </c>
      <c r="I404" s="32"/>
      <c r="J404" s="35" t="str">
        <f>IF(I404="","",VLOOKUP(I404,CONSTANTES!$E$2:$F$100,2,0))</f>
        <v/>
      </c>
      <c r="K404" s="36" t="str">
        <f t="shared" si="77"/>
        <v/>
      </c>
      <c r="L404" s="50">
        <f t="shared" si="78"/>
        <v>2016</v>
      </c>
      <c r="M404" s="50">
        <f t="shared" si="79"/>
        <v>2</v>
      </c>
    </row>
    <row r="405" spans="1:13">
      <c r="A405" s="31" t="str">
        <f>+VLOOKUP(Tableau2[[#This Row],[NO OF]],LISTE_OF!A:E,5,FALSE)</f>
        <v>CLIENT 1</v>
      </c>
      <c r="B405" s="50" t="s">
        <v>50</v>
      </c>
      <c r="C405" s="31" t="str">
        <f>+VLOOKUP(B405,LISTE_OF!A:B,2,FALSE)</f>
        <v>pièce 8</v>
      </c>
      <c r="D405" s="53">
        <v>42423</v>
      </c>
      <c r="E405" s="32" t="s">
        <v>3</v>
      </c>
      <c r="F405" s="33">
        <v>2</v>
      </c>
      <c r="G405" s="34" t="e">
        <f t="shared" si="75"/>
        <v>#N/A</v>
      </c>
      <c r="H405" s="34" t="e">
        <f t="shared" si="76"/>
        <v>#N/A</v>
      </c>
      <c r="I405" s="32"/>
      <c r="J405" s="35" t="str">
        <f>IF(I405="","",VLOOKUP(I405,CONSTANTES!$E$2:$F$100,2,0))</f>
        <v/>
      </c>
      <c r="K405" s="36" t="str">
        <f t="shared" si="77"/>
        <v/>
      </c>
      <c r="L405" s="50">
        <f t="shared" si="78"/>
        <v>2016</v>
      </c>
      <c r="M405" s="50">
        <f t="shared" si="79"/>
        <v>2</v>
      </c>
    </row>
    <row r="406" spans="1:13">
      <c r="A406" s="31" t="str">
        <f>+VLOOKUP(Tableau2[[#This Row],[NO OF]],LISTE_OF!A:E,5,FALSE)</f>
        <v>CLIENT 1</v>
      </c>
      <c r="B406" s="50" t="s">
        <v>50</v>
      </c>
      <c r="C406" s="31" t="str">
        <f>+VLOOKUP(B406,LISTE_OF!A:B,2,FALSE)</f>
        <v>pièce 8</v>
      </c>
      <c r="D406" s="53">
        <v>42423</v>
      </c>
      <c r="E406" s="32" t="s">
        <v>0</v>
      </c>
      <c r="F406" s="33">
        <v>2</v>
      </c>
      <c r="G406" s="34">
        <f t="shared" si="75"/>
        <v>60</v>
      </c>
      <c r="H406" s="34">
        <f t="shared" si="76"/>
        <v>120</v>
      </c>
      <c r="I406" s="32"/>
      <c r="J406" s="35" t="str">
        <f>IF(I406="","",VLOOKUP(I406,CONSTANTES!$E$2:$F$100,2,0))</f>
        <v/>
      </c>
      <c r="K406" s="36" t="str">
        <f t="shared" si="77"/>
        <v/>
      </c>
      <c r="L406" s="50">
        <f t="shared" si="78"/>
        <v>2016</v>
      </c>
      <c r="M406" s="50">
        <f t="shared" si="79"/>
        <v>2</v>
      </c>
    </row>
    <row r="407" spans="1:13">
      <c r="A407" s="31" t="str">
        <f>+VLOOKUP(Tableau2[[#This Row],[NO OF]],LISTE_OF!A:E,5,FALSE)</f>
        <v>CLIENT 1</v>
      </c>
      <c r="B407" s="50" t="s">
        <v>81</v>
      </c>
      <c r="C407" s="31" t="str">
        <f>+VLOOKUP(B407,LISTE_OF!A:B,2,FALSE)</f>
        <v>pièce 26</v>
      </c>
      <c r="D407" s="53">
        <v>42424</v>
      </c>
      <c r="E407" s="32" t="s">
        <v>1</v>
      </c>
      <c r="F407" s="33">
        <v>2</v>
      </c>
      <c r="G407" s="34">
        <f t="shared" si="75"/>
        <v>70</v>
      </c>
      <c r="H407" s="34">
        <f t="shared" si="76"/>
        <v>140</v>
      </c>
      <c r="I407" s="32"/>
      <c r="J407" s="35" t="str">
        <f>IF(I407="","",VLOOKUP(I407,CONSTANTES!$E$2:$F$100,2,0))</f>
        <v/>
      </c>
      <c r="K407" s="36" t="str">
        <f t="shared" si="77"/>
        <v/>
      </c>
      <c r="L407" s="50">
        <f t="shared" si="78"/>
        <v>2016</v>
      </c>
      <c r="M407" s="50">
        <f t="shared" si="79"/>
        <v>2</v>
      </c>
    </row>
    <row r="408" spans="1:13">
      <c r="A408" s="31" t="str">
        <f>+VLOOKUP(Tableau2[[#This Row],[NO OF]],LISTE_OF!A:E,5,FALSE)</f>
        <v>CLIENT 1</v>
      </c>
      <c r="B408" s="50" t="s">
        <v>81</v>
      </c>
      <c r="C408" s="31" t="str">
        <f>+VLOOKUP(B408,LISTE_OF!A:B,2,FALSE)</f>
        <v>pièce 26</v>
      </c>
      <c r="D408" s="53">
        <v>42424</v>
      </c>
      <c r="E408" s="32" t="s">
        <v>2</v>
      </c>
      <c r="F408" s="33">
        <v>2</v>
      </c>
      <c r="G408" s="34">
        <f t="shared" si="75"/>
        <v>60</v>
      </c>
      <c r="H408" s="34">
        <f t="shared" si="76"/>
        <v>120</v>
      </c>
      <c r="I408" s="32"/>
      <c r="J408" s="35" t="str">
        <f>IF(I408="","",VLOOKUP(I408,CONSTANTES!$E$2:$F$100,2,0))</f>
        <v/>
      </c>
      <c r="K408" s="36" t="str">
        <f t="shared" si="77"/>
        <v/>
      </c>
      <c r="L408" s="50">
        <f t="shared" si="78"/>
        <v>2016</v>
      </c>
      <c r="M408" s="50">
        <f t="shared" si="79"/>
        <v>2</v>
      </c>
    </row>
    <row r="409" spans="1:13">
      <c r="A409" s="31" t="str">
        <f>+VLOOKUP(Tableau2[[#This Row],[NO OF]],LISTE_OF!A:E,5,FALSE)</f>
        <v>CLIENT 1</v>
      </c>
      <c r="B409" s="50" t="s">
        <v>81</v>
      </c>
      <c r="C409" s="31" t="str">
        <f>+VLOOKUP(B409,LISTE_OF!A:B,2,FALSE)</f>
        <v>pièce 26</v>
      </c>
      <c r="D409" s="53">
        <v>42424</v>
      </c>
      <c r="E409" s="32" t="s">
        <v>111</v>
      </c>
      <c r="F409" s="33">
        <v>2</v>
      </c>
      <c r="G409" s="34">
        <f t="shared" si="75"/>
        <v>60</v>
      </c>
      <c r="H409" s="34">
        <f t="shared" si="76"/>
        <v>120</v>
      </c>
      <c r="I409" s="32"/>
      <c r="J409" s="35" t="str">
        <f>IF(I409="","",VLOOKUP(I409,CONSTANTES!$E$2:$F$100,2,0))</f>
        <v/>
      </c>
      <c r="K409" s="36" t="str">
        <f t="shared" si="77"/>
        <v/>
      </c>
      <c r="L409" s="50">
        <f t="shared" si="78"/>
        <v>2016</v>
      </c>
      <c r="M409" s="50">
        <f t="shared" si="79"/>
        <v>2</v>
      </c>
    </row>
    <row r="410" spans="1:13">
      <c r="A410" s="31" t="str">
        <f>+VLOOKUP(Tableau2[[#This Row],[NO OF]],LISTE_OF!A:E,5,FALSE)</f>
        <v>CLIENT 1</v>
      </c>
      <c r="B410" s="50" t="s">
        <v>81</v>
      </c>
      <c r="C410" s="31" t="str">
        <f>+VLOOKUP(B410,LISTE_OF!A:B,2,FALSE)</f>
        <v>pièce 26</v>
      </c>
      <c r="D410" s="53">
        <v>42424</v>
      </c>
      <c r="E410" s="32" t="s">
        <v>0</v>
      </c>
      <c r="F410" s="33">
        <v>3</v>
      </c>
      <c r="G410" s="34">
        <f t="shared" si="75"/>
        <v>60</v>
      </c>
      <c r="H410" s="34">
        <f t="shared" si="76"/>
        <v>180</v>
      </c>
      <c r="I410" s="32"/>
      <c r="J410" s="35" t="str">
        <f>IF(I410="","",VLOOKUP(I410,CONSTANTES!$E$2:$F$100,2,0))</f>
        <v/>
      </c>
      <c r="K410" s="36" t="str">
        <f t="shared" si="77"/>
        <v/>
      </c>
      <c r="L410" s="50">
        <f t="shared" si="78"/>
        <v>2016</v>
      </c>
      <c r="M410" s="50">
        <f t="shared" si="79"/>
        <v>2</v>
      </c>
    </row>
    <row r="411" spans="1:13">
      <c r="A411" s="31" t="str">
        <f>+VLOOKUP(Tableau2[[#This Row],[NO OF]],LISTE_OF!A:E,5,FALSE)</f>
        <v>CLIENT 1</v>
      </c>
      <c r="B411" s="50" t="s">
        <v>81</v>
      </c>
      <c r="C411" s="31" t="str">
        <f>+VLOOKUP(B411,LISTE_OF!A:B,2,FALSE)</f>
        <v>pièce 26</v>
      </c>
      <c r="D411" s="53">
        <v>42424</v>
      </c>
      <c r="E411" s="32" t="s">
        <v>7</v>
      </c>
      <c r="F411" s="33">
        <v>1</v>
      </c>
      <c r="G411" s="34">
        <f t="shared" si="75"/>
        <v>60</v>
      </c>
      <c r="H411" s="34">
        <f t="shared" si="76"/>
        <v>60</v>
      </c>
      <c r="I411" s="32" t="s">
        <v>11</v>
      </c>
      <c r="J411" s="35" t="e">
        <f>IF(I411="","",VLOOKUP(I411,CONSTANTES!$E$2:$F$100,2,0))</f>
        <v>#N/A</v>
      </c>
      <c r="K411" s="36" t="e">
        <f t="shared" si="77"/>
        <v>#N/A</v>
      </c>
      <c r="L411" s="50">
        <f t="shared" si="78"/>
        <v>2016</v>
      </c>
      <c r="M411" s="50">
        <f t="shared" si="79"/>
        <v>2</v>
      </c>
    </row>
    <row r="412" spans="1:13">
      <c r="A412" s="31" t="str">
        <f>+VLOOKUP(Tableau2[[#This Row],[NO OF]],LISTE_OF!A:E,5,FALSE)</f>
        <v>CLIENT 3</v>
      </c>
      <c r="B412" s="50" t="s">
        <v>48</v>
      </c>
      <c r="C412" s="31" t="str">
        <f>+VLOOKUP(B412,LISTE_OF!A:B,2,FALSE)</f>
        <v>pièce 6</v>
      </c>
      <c r="D412" s="53">
        <v>42424</v>
      </c>
      <c r="E412" s="32" t="s">
        <v>7</v>
      </c>
      <c r="F412" s="33">
        <v>1</v>
      </c>
      <c r="G412" s="34">
        <f t="shared" si="75"/>
        <v>60</v>
      </c>
      <c r="H412" s="34">
        <f t="shared" si="76"/>
        <v>60</v>
      </c>
      <c r="I412" s="32" t="s">
        <v>11</v>
      </c>
      <c r="J412" s="35" t="e">
        <f>IF(I412="","",VLOOKUP(I412,CONSTANTES!$E$2:$F$100,2,0))</f>
        <v>#N/A</v>
      </c>
      <c r="K412" s="36" t="e">
        <f t="shared" si="77"/>
        <v>#N/A</v>
      </c>
      <c r="L412" s="50">
        <f t="shared" si="78"/>
        <v>2016</v>
      </c>
      <c r="M412" s="50">
        <f t="shared" si="79"/>
        <v>2</v>
      </c>
    </row>
    <row r="413" spans="1:13">
      <c r="A413" s="31" t="str">
        <f>+VLOOKUP(Tableau2[[#This Row],[NO OF]],LISTE_OF!A:E,5,FALSE)</f>
        <v>CLIENT 3</v>
      </c>
      <c r="B413" s="50" t="s">
        <v>55</v>
      </c>
      <c r="C413" s="31" t="str">
        <f>+VLOOKUP(B413,LISTE_OF!A:B,2,FALSE)</f>
        <v>pièce 5</v>
      </c>
      <c r="D413" s="53">
        <v>42425</v>
      </c>
      <c r="E413" s="32" t="s">
        <v>6</v>
      </c>
      <c r="F413" s="33">
        <v>3</v>
      </c>
      <c r="G413" s="34">
        <f t="shared" ref="G413:G419" si="80">IF(E413="","",VLOOKUP(E413,POSTE,2,0))</f>
        <v>50</v>
      </c>
      <c r="H413" s="34">
        <f t="shared" ref="H413:H419" si="81">IF(E413="","",F413*G413)</f>
        <v>150</v>
      </c>
      <c r="I413" s="32"/>
      <c r="J413" s="35" t="str">
        <f>IF(I413="","",VLOOKUP(I413,CONSTANTES!$E$2:$F$100,2,0))</f>
        <v/>
      </c>
      <c r="K413" s="36" t="str">
        <f t="shared" ref="K413:K419" si="82">IF(J413="","",J413*KM_UNITAIRE)</f>
        <v/>
      </c>
      <c r="L413" s="50">
        <f t="shared" ref="L413:L419" si="83">+YEAR(D413)</f>
        <v>2016</v>
      </c>
      <c r="M413" s="50">
        <f t="shared" ref="M413:M419" si="84">+MONTH(D413)</f>
        <v>2</v>
      </c>
    </row>
    <row r="414" spans="1:13">
      <c r="A414" s="31" t="str">
        <f>+VLOOKUP(Tableau2[[#This Row],[NO OF]],LISTE_OF!A:E,5,FALSE)</f>
        <v>CLIENT 3</v>
      </c>
      <c r="B414" s="50" t="s">
        <v>48</v>
      </c>
      <c r="C414" s="31" t="str">
        <f>+VLOOKUP(B414,LISTE_OF!A:B,2,FALSE)</f>
        <v>pièce 6</v>
      </c>
      <c r="D414" s="53">
        <v>42425</v>
      </c>
      <c r="E414" s="32" t="s">
        <v>6</v>
      </c>
      <c r="F414" s="33">
        <v>3</v>
      </c>
      <c r="G414" s="34">
        <f t="shared" si="80"/>
        <v>50</v>
      </c>
      <c r="H414" s="34">
        <f t="shared" si="81"/>
        <v>150</v>
      </c>
      <c r="I414" s="32"/>
      <c r="J414" s="35" t="str">
        <f>IF(I414="","",VLOOKUP(I414,CONSTANTES!$E$2:$F$100,2,0))</f>
        <v/>
      </c>
      <c r="K414" s="36" t="str">
        <f t="shared" si="82"/>
        <v/>
      </c>
      <c r="L414" s="50">
        <f t="shared" si="83"/>
        <v>2016</v>
      </c>
      <c r="M414" s="50">
        <f t="shared" si="84"/>
        <v>2</v>
      </c>
    </row>
    <row r="415" spans="1:13">
      <c r="A415" s="31" t="str">
        <f>+VLOOKUP(Tableau2[[#This Row],[NO OF]],LISTE_OF!A:E,5,FALSE)</f>
        <v>CLIENT 3</v>
      </c>
      <c r="B415" s="50" t="s">
        <v>72</v>
      </c>
      <c r="C415" s="31" t="str">
        <f>+VLOOKUP(B415,LISTE_OF!A:B,2,FALSE)</f>
        <v>pièce 19</v>
      </c>
      <c r="D415" s="53">
        <v>42425</v>
      </c>
      <c r="E415" s="32" t="s">
        <v>2</v>
      </c>
      <c r="F415" s="33">
        <v>2</v>
      </c>
      <c r="G415" s="34">
        <f t="shared" si="80"/>
        <v>60</v>
      </c>
      <c r="H415" s="34">
        <f t="shared" si="81"/>
        <v>120</v>
      </c>
      <c r="I415" s="32"/>
      <c r="J415" s="35" t="str">
        <f>IF(I415="","",VLOOKUP(I415,CONSTANTES!$E$2:$F$100,2,0))</f>
        <v/>
      </c>
      <c r="K415" s="36" t="str">
        <f t="shared" si="82"/>
        <v/>
      </c>
      <c r="L415" s="50">
        <f t="shared" si="83"/>
        <v>2016</v>
      </c>
      <c r="M415" s="50">
        <f t="shared" si="84"/>
        <v>2</v>
      </c>
    </row>
    <row r="416" spans="1:13">
      <c r="A416" s="31" t="str">
        <f>+VLOOKUP(Tableau2[[#This Row],[NO OF]],LISTE_OF!A:E,5,FALSE)</f>
        <v>CLIENT 3</v>
      </c>
      <c r="B416" s="50" t="s">
        <v>72</v>
      </c>
      <c r="C416" s="31" t="str">
        <f>+VLOOKUP(B416,LISTE_OF!A:B,2,FALSE)</f>
        <v>pièce 19</v>
      </c>
      <c r="D416" s="53">
        <v>42426</v>
      </c>
      <c r="E416" s="32" t="s">
        <v>2</v>
      </c>
      <c r="F416" s="33">
        <v>3</v>
      </c>
      <c r="G416" s="34">
        <f t="shared" si="80"/>
        <v>60</v>
      </c>
      <c r="H416" s="34">
        <f t="shared" si="81"/>
        <v>180</v>
      </c>
      <c r="I416" s="32"/>
      <c r="J416" s="35" t="str">
        <f>IF(I416="","",VLOOKUP(I416,CONSTANTES!$E$2:$F$100,2,0))</f>
        <v/>
      </c>
      <c r="K416" s="36" t="str">
        <f t="shared" si="82"/>
        <v/>
      </c>
      <c r="L416" s="50">
        <f t="shared" si="83"/>
        <v>2016</v>
      </c>
      <c r="M416" s="50">
        <f t="shared" si="84"/>
        <v>2</v>
      </c>
    </row>
    <row r="417" spans="1:13">
      <c r="A417" s="31" t="str">
        <f>+VLOOKUP(Tableau2[[#This Row],[NO OF]],LISTE_OF!A:E,5,FALSE)</f>
        <v>CLIENT 3</v>
      </c>
      <c r="B417" s="50" t="s">
        <v>55</v>
      </c>
      <c r="C417" s="31" t="str">
        <f>+VLOOKUP(B417,LISTE_OF!A:B,2,FALSE)</f>
        <v>pièce 5</v>
      </c>
      <c r="D417" s="53">
        <v>42426</v>
      </c>
      <c r="E417" s="32" t="s">
        <v>6</v>
      </c>
      <c r="F417" s="33">
        <v>1</v>
      </c>
      <c r="G417" s="34">
        <f t="shared" si="80"/>
        <v>50</v>
      </c>
      <c r="H417" s="34">
        <f t="shared" si="81"/>
        <v>50</v>
      </c>
      <c r="I417" s="32"/>
      <c r="J417" s="35" t="str">
        <f>IF(I417="","",VLOOKUP(I417,CONSTANTES!$E$2:$F$100,2,0))</f>
        <v/>
      </c>
      <c r="K417" s="36" t="str">
        <f t="shared" si="82"/>
        <v/>
      </c>
      <c r="L417" s="50">
        <f t="shared" si="83"/>
        <v>2016</v>
      </c>
      <c r="M417" s="50">
        <f t="shared" si="84"/>
        <v>2</v>
      </c>
    </row>
    <row r="418" spans="1:13">
      <c r="A418" s="31" t="str">
        <f>+VLOOKUP(Tableau2[[#This Row],[NO OF]],LISTE_OF!A:E,5,FALSE)</f>
        <v>CLIENT 1</v>
      </c>
      <c r="B418" s="50" t="s">
        <v>50</v>
      </c>
      <c r="C418" s="31" t="str">
        <f>+VLOOKUP(B418,LISTE_OF!A:B,2,FALSE)</f>
        <v>pièce 8</v>
      </c>
      <c r="D418" s="53">
        <v>42426</v>
      </c>
      <c r="E418" s="32" t="s">
        <v>6</v>
      </c>
      <c r="F418" s="33">
        <v>2</v>
      </c>
      <c r="G418" s="34">
        <f t="shared" si="80"/>
        <v>50</v>
      </c>
      <c r="H418" s="34">
        <f t="shared" si="81"/>
        <v>100</v>
      </c>
      <c r="I418" s="32"/>
      <c r="J418" s="35" t="str">
        <f>IF(I418="","",VLOOKUP(I418,CONSTANTES!$E$2:$F$100,2,0))</f>
        <v/>
      </c>
      <c r="K418" s="36" t="str">
        <f t="shared" si="82"/>
        <v/>
      </c>
      <c r="L418" s="50">
        <f t="shared" si="83"/>
        <v>2016</v>
      </c>
      <c r="M418" s="50">
        <f t="shared" si="84"/>
        <v>2</v>
      </c>
    </row>
    <row r="419" spans="1:13">
      <c r="A419" s="31" t="str">
        <f>+VLOOKUP(Tableau2[[#This Row],[NO OF]],LISTE_OF!A:E,5,FALSE)</f>
        <v>CLIENT 1</v>
      </c>
      <c r="B419" s="50" t="s">
        <v>81</v>
      </c>
      <c r="C419" s="31" t="str">
        <f>+VLOOKUP(B419,LISTE_OF!A:B,2,FALSE)</f>
        <v>pièce 26</v>
      </c>
      <c r="D419" s="53">
        <v>42426</v>
      </c>
      <c r="E419" s="32" t="s">
        <v>6</v>
      </c>
      <c r="F419" s="33">
        <v>2</v>
      </c>
      <c r="G419" s="34">
        <f t="shared" si="80"/>
        <v>50</v>
      </c>
      <c r="H419" s="34">
        <f t="shared" si="81"/>
        <v>100</v>
      </c>
      <c r="I419" s="32"/>
      <c r="J419" s="35" t="str">
        <f>IF(I419="","",VLOOKUP(I419,CONSTANTES!$E$2:$F$100,2,0))</f>
        <v/>
      </c>
      <c r="K419" s="36" t="str">
        <f t="shared" si="82"/>
        <v/>
      </c>
      <c r="L419" s="50">
        <f t="shared" si="83"/>
        <v>2016</v>
      </c>
      <c r="M419" s="50">
        <f t="shared" si="84"/>
        <v>2</v>
      </c>
    </row>
    <row r="420" spans="1:13">
      <c r="A420" s="31" t="str">
        <f>+VLOOKUP(Tableau2[[#This Row],[NO OF]],LISTE_OF!A:E,5,FALSE)</f>
        <v>CLIENT 3</v>
      </c>
      <c r="B420" s="50" t="s">
        <v>72</v>
      </c>
      <c r="C420" s="31" t="str">
        <f>+VLOOKUP(B420,LISTE_OF!A:B,2,FALSE)</f>
        <v>pièce 19</v>
      </c>
      <c r="D420" s="53">
        <v>42427</v>
      </c>
      <c r="E420" s="32" t="s">
        <v>2</v>
      </c>
      <c r="F420" s="33">
        <v>2</v>
      </c>
      <c r="G420" s="34">
        <f t="shared" ref="G420:G426" si="85">IF(E420="","",VLOOKUP(E420,POSTE,2,0))</f>
        <v>60</v>
      </c>
      <c r="H420" s="34">
        <f t="shared" ref="H420:H426" si="86">IF(E420="","",F420*G420)</f>
        <v>120</v>
      </c>
      <c r="I420" s="32"/>
      <c r="J420" s="35" t="str">
        <f>IF(I420="","",VLOOKUP(I420,CONSTANTES!$E$2:$F$100,2,0))</f>
        <v/>
      </c>
      <c r="K420" s="36" t="str">
        <f t="shared" ref="K420:K426" si="87">IF(J420="","",J420*KM_UNITAIRE)</f>
        <v/>
      </c>
      <c r="L420" s="50">
        <f t="shared" ref="L420:L426" si="88">+YEAR(D420)</f>
        <v>2016</v>
      </c>
      <c r="M420" s="50">
        <f t="shared" ref="M420:M426" si="89">+MONTH(D420)</f>
        <v>2</v>
      </c>
    </row>
    <row r="421" spans="1:13">
      <c r="A421" s="31" t="str">
        <f>+VLOOKUP(Tableau2[[#This Row],[NO OF]],LISTE_OF!A:E,5,FALSE)</f>
        <v>CLIENT 2</v>
      </c>
      <c r="B421" s="50" t="s">
        <v>46</v>
      </c>
      <c r="C421" s="31" t="str">
        <f>+VLOOKUP(B421,LISTE_OF!A:B,2,FALSE)</f>
        <v>pièce 3</v>
      </c>
      <c r="D421" s="53">
        <v>42428</v>
      </c>
      <c r="E421" s="32" t="s">
        <v>2</v>
      </c>
      <c r="F421" s="33">
        <v>2</v>
      </c>
      <c r="G421" s="34">
        <f t="shared" si="85"/>
        <v>60</v>
      </c>
      <c r="H421" s="34">
        <f t="shared" si="86"/>
        <v>120</v>
      </c>
      <c r="I421" s="32"/>
      <c r="J421" s="35" t="str">
        <f>IF(I421="","",VLOOKUP(I421,CONSTANTES!$E$2:$F$100,2,0))</f>
        <v/>
      </c>
      <c r="K421" s="36" t="str">
        <f t="shared" si="87"/>
        <v/>
      </c>
      <c r="L421" s="50">
        <f t="shared" si="88"/>
        <v>2016</v>
      </c>
      <c r="M421" s="50">
        <f t="shared" si="89"/>
        <v>2</v>
      </c>
    </row>
    <row r="422" spans="1:13">
      <c r="A422" s="31" t="str">
        <f>+VLOOKUP(Tableau2[[#This Row],[NO OF]],LISTE_OF!A:E,5,FALSE)</f>
        <v>CLIENT 3</v>
      </c>
      <c r="B422" s="50" t="s">
        <v>55</v>
      </c>
      <c r="C422" s="31" t="str">
        <f>+VLOOKUP(B422,LISTE_OF!A:B,2,FALSE)</f>
        <v>pièce 5</v>
      </c>
      <c r="D422" s="53">
        <v>42428</v>
      </c>
      <c r="E422" s="32" t="s">
        <v>3</v>
      </c>
      <c r="F422" s="33">
        <v>1</v>
      </c>
      <c r="G422" s="34" t="e">
        <f t="shared" si="85"/>
        <v>#N/A</v>
      </c>
      <c r="H422" s="34" t="e">
        <f t="shared" si="86"/>
        <v>#N/A</v>
      </c>
      <c r="I422" s="32"/>
      <c r="J422" s="35" t="str">
        <f>IF(I422="","",VLOOKUP(I422,CONSTANTES!$E$2:$F$100,2,0))</f>
        <v/>
      </c>
      <c r="K422" s="36" t="str">
        <f t="shared" si="87"/>
        <v/>
      </c>
      <c r="L422" s="50">
        <f t="shared" si="88"/>
        <v>2016</v>
      </c>
      <c r="M422" s="50">
        <f t="shared" si="89"/>
        <v>2</v>
      </c>
    </row>
    <row r="423" spans="1:13">
      <c r="A423" s="31" t="str">
        <f>+VLOOKUP(Tableau2[[#This Row],[NO OF]],LISTE_OF!A:E,5,FALSE)</f>
        <v>CLIENT 3</v>
      </c>
      <c r="B423" s="50" t="s">
        <v>55</v>
      </c>
      <c r="C423" s="31" t="str">
        <f>+VLOOKUP(B423,LISTE_OF!A:B,2,FALSE)</f>
        <v>pièce 5</v>
      </c>
      <c r="D423" s="53">
        <v>42428</v>
      </c>
      <c r="E423" s="32" t="s">
        <v>6</v>
      </c>
      <c r="F423" s="33">
        <v>2</v>
      </c>
      <c r="G423" s="34">
        <f t="shared" si="85"/>
        <v>50</v>
      </c>
      <c r="H423" s="34">
        <f t="shared" si="86"/>
        <v>100</v>
      </c>
      <c r="I423" s="32"/>
      <c r="J423" s="35" t="str">
        <f>IF(I423="","",VLOOKUP(I423,CONSTANTES!$E$2:$F$100,2,0))</f>
        <v/>
      </c>
      <c r="K423" s="36" t="str">
        <f t="shared" si="87"/>
        <v/>
      </c>
      <c r="L423" s="50">
        <f t="shared" si="88"/>
        <v>2016</v>
      </c>
      <c r="M423" s="50">
        <f t="shared" si="89"/>
        <v>2</v>
      </c>
    </row>
    <row r="424" spans="1:13">
      <c r="A424" s="31" t="str">
        <f>+VLOOKUP(Tableau2[[#This Row],[NO OF]],LISTE_OF!A:E,5,FALSE)</f>
        <v>CLIENT 1</v>
      </c>
      <c r="B424" s="50" t="s">
        <v>81</v>
      </c>
      <c r="C424" s="31" t="str">
        <f>+VLOOKUP(B424,LISTE_OF!A:B,2,FALSE)</f>
        <v>pièce 26</v>
      </c>
      <c r="D424" s="53">
        <v>42428</v>
      </c>
      <c r="E424" s="32" t="s">
        <v>6</v>
      </c>
      <c r="F424" s="33">
        <v>2</v>
      </c>
      <c r="G424" s="34">
        <f t="shared" si="85"/>
        <v>50</v>
      </c>
      <c r="H424" s="34">
        <f t="shared" si="86"/>
        <v>100</v>
      </c>
      <c r="I424" s="32"/>
      <c r="J424" s="35" t="str">
        <f>IF(I424="","",VLOOKUP(I424,CONSTANTES!$E$2:$F$100,2,0))</f>
        <v/>
      </c>
      <c r="K424" s="36" t="str">
        <f t="shared" si="87"/>
        <v/>
      </c>
      <c r="L424" s="50">
        <f t="shared" si="88"/>
        <v>2016</v>
      </c>
      <c r="M424" s="50">
        <f t="shared" si="89"/>
        <v>2</v>
      </c>
    </row>
    <row r="425" spans="1:13">
      <c r="A425" s="31" t="str">
        <f>+VLOOKUP(Tableau2[[#This Row],[NO OF]],LISTE_OF!A:E,5,FALSE)</f>
        <v>CLIENT 1</v>
      </c>
      <c r="B425" s="50" t="s">
        <v>74</v>
      </c>
      <c r="C425" s="31" t="str">
        <f>+VLOOKUP(B425,LISTE_OF!A:B,2,FALSE)</f>
        <v>pièce 20</v>
      </c>
      <c r="D425" s="53">
        <v>42428</v>
      </c>
      <c r="E425" s="32" t="s">
        <v>6</v>
      </c>
      <c r="F425" s="33">
        <v>10</v>
      </c>
      <c r="G425" s="34">
        <f t="shared" si="85"/>
        <v>50</v>
      </c>
      <c r="H425" s="34">
        <f t="shared" si="86"/>
        <v>500</v>
      </c>
      <c r="I425" s="32"/>
      <c r="J425" s="35" t="str">
        <f>IF(I425="","",VLOOKUP(I425,CONSTANTES!$E$2:$F$100,2,0))</f>
        <v/>
      </c>
      <c r="K425" s="36" t="str">
        <f t="shared" si="87"/>
        <v/>
      </c>
      <c r="L425" s="50">
        <f t="shared" si="88"/>
        <v>2016</v>
      </c>
      <c r="M425" s="50">
        <f t="shared" si="89"/>
        <v>2</v>
      </c>
    </row>
    <row r="426" spans="1:13">
      <c r="A426" s="31" t="str">
        <f>+VLOOKUP(Tableau2[[#This Row],[NO OF]],LISTE_OF!A:E,5,FALSE)</f>
        <v>CLIENT 1</v>
      </c>
      <c r="B426" s="50" t="s">
        <v>74</v>
      </c>
      <c r="C426" s="31" t="str">
        <f>+VLOOKUP(B426,LISTE_OF!A:B,2,FALSE)</f>
        <v>pièce 20</v>
      </c>
      <c r="D426" s="53">
        <v>42428</v>
      </c>
      <c r="E426" s="32" t="s">
        <v>1</v>
      </c>
      <c r="F426" s="33">
        <v>8</v>
      </c>
      <c r="G426" s="34">
        <f t="shared" si="85"/>
        <v>70</v>
      </c>
      <c r="H426" s="34">
        <f t="shared" si="86"/>
        <v>560</v>
      </c>
      <c r="I426" s="32"/>
      <c r="J426" s="35" t="str">
        <f>IF(I426="","",VLOOKUP(I426,CONSTANTES!$E$2:$F$100,2,0))</f>
        <v/>
      </c>
      <c r="K426" s="36" t="str">
        <f t="shared" si="87"/>
        <v/>
      </c>
      <c r="L426" s="50">
        <f t="shared" si="88"/>
        <v>2016</v>
      </c>
      <c r="M426" s="50">
        <f t="shared" si="89"/>
        <v>2</v>
      </c>
    </row>
    <row r="427" spans="1:13">
      <c r="A427" s="31" t="str">
        <f>+VLOOKUP(Tableau2[[#This Row],[NO OF]],LISTE_OF!A:E,5,FALSE)</f>
        <v>CLIENT 3</v>
      </c>
      <c r="B427" s="50" t="s">
        <v>75</v>
      </c>
      <c r="C427" s="31" t="str">
        <f>+VLOOKUP(B427,LISTE_OF!A:B,2,FALSE)</f>
        <v>pièce 21</v>
      </c>
      <c r="D427" s="53">
        <v>42431</v>
      </c>
      <c r="E427" s="32" t="s">
        <v>1</v>
      </c>
      <c r="F427" s="33">
        <v>3</v>
      </c>
      <c r="G427" s="34">
        <f t="shared" ref="G427:G437" si="90">IF(E427="","",VLOOKUP(E427,POSTE,2,0))</f>
        <v>70</v>
      </c>
      <c r="H427" s="34">
        <f t="shared" ref="H427:H437" si="91">IF(E427="","",F427*G427)</f>
        <v>210</v>
      </c>
      <c r="I427" s="32"/>
      <c r="J427" s="35" t="str">
        <f>IF(I427="","",VLOOKUP(I427,CONSTANTES!$E$2:$F$100,2,0))</f>
        <v/>
      </c>
      <c r="K427" s="36" t="str">
        <f t="shared" ref="K427:K437" si="92">IF(J427="","",J427*KM_UNITAIRE)</f>
        <v/>
      </c>
      <c r="L427" s="50">
        <f t="shared" ref="L427:L437" si="93">+YEAR(D427)</f>
        <v>2016</v>
      </c>
      <c r="M427" s="50">
        <f t="shared" ref="M427:M437" si="94">+MONTH(D427)</f>
        <v>3</v>
      </c>
    </row>
    <row r="428" spans="1:13">
      <c r="A428" s="31" t="str">
        <f>+VLOOKUP(Tableau2[[#This Row],[NO OF]],LISTE_OF!A:E,5,FALSE)</f>
        <v>CLIENT 3</v>
      </c>
      <c r="B428" s="50" t="s">
        <v>75</v>
      </c>
      <c r="C428" s="31" t="str">
        <f>+VLOOKUP(B428,LISTE_OF!A:B,2,FALSE)</f>
        <v>pièce 21</v>
      </c>
      <c r="D428" s="53">
        <v>42431</v>
      </c>
      <c r="E428" s="32" t="s">
        <v>2</v>
      </c>
      <c r="F428" s="33">
        <v>2</v>
      </c>
      <c r="G428" s="34">
        <f t="shared" si="90"/>
        <v>60</v>
      </c>
      <c r="H428" s="34">
        <f t="shared" si="91"/>
        <v>120</v>
      </c>
      <c r="I428" s="32"/>
      <c r="J428" s="35" t="str">
        <f>IF(I428="","",VLOOKUP(I428,CONSTANTES!$E$2:$F$100,2,0))</f>
        <v/>
      </c>
      <c r="K428" s="36" t="str">
        <f t="shared" si="92"/>
        <v/>
      </c>
      <c r="L428" s="50">
        <f t="shared" si="93"/>
        <v>2016</v>
      </c>
      <c r="M428" s="50">
        <f t="shared" si="94"/>
        <v>3</v>
      </c>
    </row>
    <row r="429" spans="1:13">
      <c r="A429" s="31" t="str">
        <f>+VLOOKUP(Tableau2[[#This Row],[NO OF]],LISTE_OF!A:E,5,FALSE)</f>
        <v>CLIENT 3</v>
      </c>
      <c r="B429" s="50" t="s">
        <v>76</v>
      </c>
      <c r="C429" s="31" t="str">
        <f>+VLOOKUP(B429,LISTE_OF!A:B,2,FALSE)</f>
        <v>pièce 22</v>
      </c>
      <c r="D429" s="53">
        <v>42431</v>
      </c>
      <c r="E429" s="32" t="s">
        <v>2</v>
      </c>
      <c r="F429" s="33">
        <v>1</v>
      </c>
      <c r="G429" s="34">
        <f t="shared" si="90"/>
        <v>60</v>
      </c>
      <c r="H429" s="34">
        <f t="shared" si="91"/>
        <v>60</v>
      </c>
      <c r="I429" s="32"/>
      <c r="J429" s="35" t="str">
        <f>IF(I429="","",VLOOKUP(I429,CONSTANTES!$E$2:$F$100,2,0))</f>
        <v/>
      </c>
      <c r="K429" s="36" t="str">
        <f t="shared" si="92"/>
        <v/>
      </c>
      <c r="L429" s="50">
        <f t="shared" si="93"/>
        <v>2016</v>
      </c>
      <c r="M429" s="50">
        <f t="shared" si="94"/>
        <v>3</v>
      </c>
    </row>
    <row r="430" spans="1:13">
      <c r="A430" s="31" t="str">
        <f>+VLOOKUP(Tableau2[[#This Row],[NO OF]],LISTE_OF!A:E,5,FALSE)</f>
        <v>CLIENT 3</v>
      </c>
      <c r="B430" s="50" t="s">
        <v>76</v>
      </c>
      <c r="C430" s="31" t="str">
        <f>+VLOOKUP(B430,LISTE_OF!A:B,2,FALSE)</f>
        <v>pièce 22</v>
      </c>
      <c r="D430" s="53">
        <v>42431</v>
      </c>
      <c r="E430" s="32" t="s">
        <v>3</v>
      </c>
      <c r="F430" s="33">
        <v>1</v>
      </c>
      <c r="G430" s="34" t="e">
        <f t="shared" si="90"/>
        <v>#N/A</v>
      </c>
      <c r="H430" s="34" t="e">
        <f t="shared" si="91"/>
        <v>#N/A</v>
      </c>
      <c r="I430" s="32"/>
      <c r="J430" s="35" t="str">
        <f>IF(I430="","",VLOOKUP(I430,CONSTANTES!$E$2:$F$100,2,0))</f>
        <v/>
      </c>
      <c r="K430" s="36" t="str">
        <f t="shared" si="92"/>
        <v/>
      </c>
      <c r="L430" s="50">
        <f t="shared" si="93"/>
        <v>2016</v>
      </c>
      <c r="M430" s="50">
        <f t="shared" si="94"/>
        <v>3</v>
      </c>
    </row>
    <row r="431" spans="1:13">
      <c r="A431" s="31" t="str">
        <f>+VLOOKUP(Tableau2[[#This Row],[NO OF]],LISTE_OF!A:E,5,FALSE)</f>
        <v>CLIENT 3</v>
      </c>
      <c r="B431" s="50" t="s">
        <v>76</v>
      </c>
      <c r="C431" s="31" t="str">
        <f>+VLOOKUP(B431,LISTE_OF!A:B,2,FALSE)</f>
        <v>pièce 22</v>
      </c>
      <c r="D431" s="53">
        <v>42431</v>
      </c>
      <c r="E431" s="32" t="s">
        <v>0</v>
      </c>
      <c r="F431" s="33">
        <v>1</v>
      </c>
      <c r="G431" s="34">
        <f t="shared" si="90"/>
        <v>60</v>
      </c>
      <c r="H431" s="34">
        <f t="shared" si="91"/>
        <v>60</v>
      </c>
      <c r="I431" s="32"/>
      <c r="J431" s="35" t="str">
        <f>IF(I431="","",VLOOKUP(I431,CONSTANTES!$E$2:$F$100,2,0))</f>
        <v/>
      </c>
      <c r="K431" s="36" t="str">
        <f t="shared" si="92"/>
        <v/>
      </c>
      <c r="L431" s="50">
        <f t="shared" si="93"/>
        <v>2016</v>
      </c>
      <c r="M431" s="50">
        <f t="shared" si="94"/>
        <v>3</v>
      </c>
    </row>
    <row r="432" spans="1:13">
      <c r="A432" s="31" t="str">
        <f>+VLOOKUP(Tableau2[[#This Row],[NO OF]],LISTE_OF!A:E,5,FALSE)</f>
        <v>CLIENT 3</v>
      </c>
      <c r="B432" s="50" t="s">
        <v>76</v>
      </c>
      <c r="C432" s="31" t="str">
        <f>+VLOOKUP(B432,LISTE_OF!A:B,2,FALSE)</f>
        <v>pièce 22</v>
      </c>
      <c r="D432" s="53">
        <v>42431</v>
      </c>
      <c r="E432" s="32" t="s">
        <v>6</v>
      </c>
      <c r="F432" s="33">
        <v>1</v>
      </c>
      <c r="G432" s="34">
        <f t="shared" si="90"/>
        <v>50</v>
      </c>
      <c r="H432" s="34">
        <f t="shared" si="91"/>
        <v>50</v>
      </c>
      <c r="I432" s="32"/>
      <c r="J432" s="35" t="str">
        <f>IF(I432="","",VLOOKUP(I432,CONSTANTES!$E$2:$F$100,2,0))</f>
        <v/>
      </c>
      <c r="K432" s="36" t="str">
        <f t="shared" si="92"/>
        <v/>
      </c>
      <c r="L432" s="50">
        <f t="shared" si="93"/>
        <v>2016</v>
      </c>
      <c r="M432" s="50">
        <f t="shared" si="94"/>
        <v>3</v>
      </c>
    </row>
    <row r="433" spans="1:13">
      <c r="A433" s="31" t="str">
        <f>+VLOOKUP(Tableau2[[#This Row],[NO OF]],LISTE_OF!A:E,5,FALSE)</f>
        <v>CLIENT 3</v>
      </c>
      <c r="B433" s="50" t="s">
        <v>76</v>
      </c>
      <c r="C433" s="31" t="str">
        <f>+VLOOKUP(B433,LISTE_OF!A:B,2,FALSE)</f>
        <v>pièce 22</v>
      </c>
      <c r="D433" s="53">
        <v>42431</v>
      </c>
      <c r="E433" s="32" t="s">
        <v>7</v>
      </c>
      <c r="F433" s="33">
        <v>1</v>
      </c>
      <c r="G433" s="34">
        <f t="shared" si="90"/>
        <v>60</v>
      </c>
      <c r="H433" s="34">
        <f t="shared" si="91"/>
        <v>60</v>
      </c>
      <c r="I433" s="32" t="s">
        <v>10</v>
      </c>
      <c r="J433" s="35" t="e">
        <f>IF(I433="","",VLOOKUP(I433,CONSTANTES!$E$2:$F$100,2,0))</f>
        <v>#N/A</v>
      </c>
      <c r="K433" s="36" t="e">
        <f t="shared" si="92"/>
        <v>#N/A</v>
      </c>
      <c r="L433" s="50">
        <f t="shared" si="93"/>
        <v>2016</v>
      </c>
      <c r="M433" s="50">
        <f t="shared" si="94"/>
        <v>3</v>
      </c>
    </row>
    <row r="434" spans="1:13">
      <c r="A434" s="31" t="str">
        <f>+VLOOKUP(Tableau2[[#This Row],[NO OF]],LISTE_OF!A:E,5,FALSE)</f>
        <v>CLIENT 3</v>
      </c>
      <c r="B434" s="50" t="s">
        <v>76</v>
      </c>
      <c r="C434" s="31" t="str">
        <f>+VLOOKUP(B434,LISTE_OF!A:B,2,FALSE)</f>
        <v>pièce 22</v>
      </c>
      <c r="D434" s="53">
        <v>42431</v>
      </c>
      <c r="E434" s="32" t="s">
        <v>2</v>
      </c>
      <c r="F434" s="33">
        <v>1</v>
      </c>
      <c r="G434" s="34">
        <f t="shared" si="90"/>
        <v>60</v>
      </c>
      <c r="H434" s="34">
        <f t="shared" si="91"/>
        <v>60</v>
      </c>
      <c r="I434" s="32"/>
      <c r="J434" s="35" t="str">
        <f>IF(I434="","",VLOOKUP(I434,CONSTANTES!$E$2:$F$100,2,0))</f>
        <v/>
      </c>
      <c r="K434" s="36" t="str">
        <f t="shared" si="92"/>
        <v/>
      </c>
      <c r="L434" s="50">
        <f t="shared" si="93"/>
        <v>2016</v>
      </c>
      <c r="M434" s="50">
        <f t="shared" si="94"/>
        <v>3</v>
      </c>
    </row>
    <row r="435" spans="1:13">
      <c r="A435" s="31" t="str">
        <f>+VLOOKUP(Tableau2[[#This Row],[NO OF]],LISTE_OF!A:E,5,FALSE)</f>
        <v>CLIENT 3</v>
      </c>
      <c r="B435" s="50" t="s">
        <v>76</v>
      </c>
      <c r="C435" s="31" t="str">
        <f>+VLOOKUP(B435,LISTE_OF!A:B,2,FALSE)</f>
        <v>pièce 22</v>
      </c>
      <c r="D435" s="53">
        <v>42431</v>
      </c>
      <c r="E435" s="32" t="s">
        <v>0</v>
      </c>
      <c r="F435" s="33">
        <v>1</v>
      </c>
      <c r="G435" s="34">
        <f t="shared" si="90"/>
        <v>60</v>
      </c>
      <c r="H435" s="34">
        <f t="shared" si="91"/>
        <v>60</v>
      </c>
      <c r="I435" s="32"/>
      <c r="J435" s="35" t="str">
        <f>IF(I435="","",VLOOKUP(I435,CONSTANTES!$E$2:$F$100,2,0))</f>
        <v/>
      </c>
      <c r="K435" s="36" t="str">
        <f t="shared" si="92"/>
        <v/>
      </c>
      <c r="L435" s="50">
        <f t="shared" si="93"/>
        <v>2016</v>
      </c>
      <c r="M435" s="50">
        <f t="shared" si="94"/>
        <v>3</v>
      </c>
    </row>
    <row r="436" spans="1:13">
      <c r="A436" s="31" t="str">
        <f>+VLOOKUP(Tableau2[[#This Row],[NO OF]],LISTE_OF!A:E,5,FALSE)</f>
        <v>CLIENT 3</v>
      </c>
      <c r="B436" s="50" t="s">
        <v>76</v>
      </c>
      <c r="C436" s="31" t="str">
        <f>+VLOOKUP(B436,LISTE_OF!A:B,2,FALSE)</f>
        <v>pièce 22</v>
      </c>
      <c r="D436" s="53">
        <v>42431</v>
      </c>
      <c r="E436" s="32" t="s">
        <v>3</v>
      </c>
      <c r="F436" s="33">
        <v>1</v>
      </c>
      <c r="G436" s="34" t="e">
        <f t="shared" si="90"/>
        <v>#N/A</v>
      </c>
      <c r="H436" s="34" t="e">
        <f t="shared" si="91"/>
        <v>#N/A</v>
      </c>
      <c r="I436" s="32"/>
      <c r="J436" s="35" t="str">
        <f>IF(I436="","",VLOOKUP(I436,CONSTANTES!$E$2:$F$100,2,0))</f>
        <v/>
      </c>
      <c r="K436" s="36" t="str">
        <f t="shared" si="92"/>
        <v/>
      </c>
      <c r="L436" s="50">
        <f t="shared" si="93"/>
        <v>2016</v>
      </c>
      <c r="M436" s="50">
        <f t="shared" si="94"/>
        <v>3</v>
      </c>
    </row>
    <row r="437" spans="1:13">
      <c r="A437" s="31" t="str">
        <f>+VLOOKUP(Tableau2[[#This Row],[NO OF]],LISTE_OF!A:E,5,FALSE)</f>
        <v>CLIENT 3</v>
      </c>
      <c r="B437" s="50" t="s">
        <v>76</v>
      </c>
      <c r="C437" s="31" t="str">
        <f>+VLOOKUP(B437,LISTE_OF!A:B,2,FALSE)</f>
        <v>pièce 22</v>
      </c>
      <c r="D437" s="53">
        <v>42431</v>
      </c>
      <c r="E437" s="32" t="s">
        <v>6</v>
      </c>
      <c r="F437" s="33">
        <v>1</v>
      </c>
      <c r="G437" s="34">
        <f t="shared" si="90"/>
        <v>50</v>
      </c>
      <c r="H437" s="34">
        <f t="shared" si="91"/>
        <v>50</v>
      </c>
      <c r="I437" s="32"/>
      <c r="J437" s="35" t="str">
        <f>IF(I437="","",VLOOKUP(I437,CONSTANTES!$E$2:$F$100,2,0))</f>
        <v/>
      </c>
      <c r="K437" s="36" t="str">
        <f t="shared" si="92"/>
        <v/>
      </c>
      <c r="L437" s="50">
        <f t="shared" si="93"/>
        <v>2016</v>
      </c>
      <c r="M437" s="50">
        <f t="shared" si="94"/>
        <v>3</v>
      </c>
    </row>
    <row r="438" spans="1:13">
      <c r="A438" s="31" t="str">
        <f>+VLOOKUP(Tableau2[[#This Row],[NO OF]],LISTE_OF!A:E,5,FALSE)</f>
        <v>CLIENT 3</v>
      </c>
      <c r="B438" s="50" t="s">
        <v>72</v>
      </c>
      <c r="C438" s="31" t="str">
        <f>+VLOOKUP(B438,LISTE_OF!A:B,2,FALSE)</f>
        <v>pièce 19</v>
      </c>
      <c r="D438" s="53">
        <v>42432</v>
      </c>
      <c r="E438" s="32" t="s">
        <v>3</v>
      </c>
      <c r="F438" s="33">
        <v>8</v>
      </c>
      <c r="G438" s="34" t="e">
        <f t="shared" ref="G438:G443" si="95">IF(E438="","",VLOOKUP(E438,POSTE,2,0))</f>
        <v>#N/A</v>
      </c>
      <c r="H438" s="34" t="e">
        <f t="shared" ref="H438:H443" si="96">IF(E438="","",F438*G438)</f>
        <v>#N/A</v>
      </c>
      <c r="I438" s="32"/>
      <c r="J438" s="35" t="str">
        <f>IF(I438="","",VLOOKUP(I438,CONSTANTES!$E$2:$F$100,2,0))</f>
        <v/>
      </c>
      <c r="K438" s="36" t="str">
        <f t="shared" ref="K438:K443" si="97">IF(J438="","",J438*KM_UNITAIRE)</f>
        <v/>
      </c>
      <c r="L438" s="50">
        <f t="shared" ref="L438:L443" si="98">+YEAR(D438)</f>
        <v>2016</v>
      </c>
      <c r="M438" s="50">
        <f t="shared" ref="M438:M443" si="99">+MONTH(D438)</f>
        <v>3</v>
      </c>
    </row>
    <row r="439" spans="1:13">
      <c r="A439" s="31" t="str">
        <f>+VLOOKUP(Tableau2[[#This Row],[NO OF]],LISTE_OF!A:E,5,FALSE)</f>
        <v>CLIENT 3</v>
      </c>
      <c r="B439" s="50" t="s">
        <v>72</v>
      </c>
      <c r="C439" s="31" t="str">
        <f>+VLOOKUP(B439,LISTE_OF!A:B,2,FALSE)</f>
        <v>pièce 19</v>
      </c>
      <c r="D439" s="53">
        <v>42432</v>
      </c>
      <c r="E439" s="32" t="s">
        <v>0</v>
      </c>
      <c r="F439" s="33">
        <v>10</v>
      </c>
      <c r="G439" s="34">
        <f t="shared" si="95"/>
        <v>60</v>
      </c>
      <c r="H439" s="34">
        <f t="shared" si="96"/>
        <v>600</v>
      </c>
      <c r="I439" s="32"/>
      <c r="J439" s="35" t="str">
        <f>IF(I439="","",VLOOKUP(I439,CONSTANTES!$E$2:$F$100,2,0))</f>
        <v/>
      </c>
      <c r="K439" s="36" t="str">
        <f t="shared" si="97"/>
        <v/>
      </c>
      <c r="L439" s="50">
        <f t="shared" si="98"/>
        <v>2016</v>
      </c>
      <c r="M439" s="50">
        <f t="shared" si="99"/>
        <v>3</v>
      </c>
    </row>
    <row r="440" spans="1:13">
      <c r="A440" s="31" t="str">
        <f>+VLOOKUP(Tableau2[[#This Row],[NO OF]],LISTE_OF!A:E,5,FALSE)</f>
        <v>CLIENT 3</v>
      </c>
      <c r="B440" s="50" t="s">
        <v>72</v>
      </c>
      <c r="C440" s="31" t="str">
        <f>+VLOOKUP(B440,LISTE_OF!A:B,2,FALSE)</f>
        <v>pièce 19</v>
      </c>
      <c r="D440" s="53">
        <v>42432</v>
      </c>
      <c r="E440" s="32" t="s">
        <v>6</v>
      </c>
      <c r="F440" s="33">
        <v>2</v>
      </c>
      <c r="G440" s="34">
        <f t="shared" si="95"/>
        <v>50</v>
      </c>
      <c r="H440" s="34">
        <f t="shared" si="96"/>
        <v>100</v>
      </c>
      <c r="I440" s="32"/>
      <c r="J440" s="35" t="str">
        <f>IF(I440="","",VLOOKUP(I440,CONSTANTES!$E$2:$F$100,2,0))</f>
        <v/>
      </c>
      <c r="K440" s="36" t="str">
        <f t="shared" si="97"/>
        <v/>
      </c>
      <c r="L440" s="50">
        <f t="shared" si="98"/>
        <v>2016</v>
      </c>
      <c r="M440" s="50">
        <f t="shared" si="99"/>
        <v>3</v>
      </c>
    </row>
    <row r="441" spans="1:13">
      <c r="A441" s="31" t="str">
        <f>+VLOOKUP(Tableau2[[#This Row],[NO OF]],LISTE_OF!A:E,5,FALSE)</f>
        <v>CLIENT 3</v>
      </c>
      <c r="B441" s="50" t="s">
        <v>72</v>
      </c>
      <c r="C441" s="31" t="str">
        <f>+VLOOKUP(B441,LISTE_OF!A:B,2,FALSE)</f>
        <v>pièce 19</v>
      </c>
      <c r="D441" s="53">
        <v>42433</v>
      </c>
      <c r="E441" s="32" t="s">
        <v>0</v>
      </c>
      <c r="F441" s="33">
        <v>2</v>
      </c>
      <c r="G441" s="34">
        <f t="shared" si="95"/>
        <v>60</v>
      </c>
      <c r="H441" s="34">
        <f t="shared" si="96"/>
        <v>120</v>
      </c>
      <c r="I441" s="32"/>
      <c r="J441" s="35" t="str">
        <f>IF(I441="","",VLOOKUP(I441,CONSTANTES!$E$2:$F$100,2,0))</f>
        <v/>
      </c>
      <c r="K441" s="36" t="str">
        <f t="shared" si="97"/>
        <v/>
      </c>
      <c r="L441" s="50">
        <f t="shared" si="98"/>
        <v>2016</v>
      </c>
      <c r="M441" s="50">
        <f t="shared" si="99"/>
        <v>3</v>
      </c>
    </row>
    <row r="442" spans="1:13">
      <c r="A442" s="31" t="str">
        <f>+VLOOKUP(Tableau2[[#This Row],[NO OF]],LISTE_OF!A:E,5,FALSE)</f>
        <v>CLIENT 3</v>
      </c>
      <c r="B442" s="50" t="s">
        <v>72</v>
      </c>
      <c r="C442" s="31" t="str">
        <f>+VLOOKUP(B442,LISTE_OF!A:B,2,FALSE)</f>
        <v>pièce 19</v>
      </c>
      <c r="D442" s="53">
        <v>42433</v>
      </c>
      <c r="E442" s="32" t="s">
        <v>3</v>
      </c>
      <c r="F442" s="33">
        <v>2</v>
      </c>
      <c r="G442" s="34" t="e">
        <f t="shared" si="95"/>
        <v>#N/A</v>
      </c>
      <c r="H442" s="34" t="e">
        <f t="shared" si="96"/>
        <v>#N/A</v>
      </c>
      <c r="I442" s="32"/>
      <c r="J442" s="35" t="str">
        <f>IF(I442="","",VLOOKUP(I442,CONSTANTES!$E$2:$F$100,2,0))</f>
        <v/>
      </c>
      <c r="K442" s="36" t="str">
        <f t="shared" si="97"/>
        <v/>
      </c>
      <c r="L442" s="50">
        <f t="shared" si="98"/>
        <v>2016</v>
      </c>
      <c r="M442" s="50">
        <f t="shared" si="99"/>
        <v>3</v>
      </c>
    </row>
    <row r="443" spans="1:13">
      <c r="A443" s="31" t="str">
        <f>+VLOOKUP(Tableau2[[#This Row],[NO OF]],LISTE_OF!A:E,5,FALSE)</f>
        <v>CLIENT 3</v>
      </c>
      <c r="B443" s="50" t="s">
        <v>66</v>
      </c>
      <c r="C443" s="31" t="str">
        <f>+VLOOKUP(B443,LISTE_OF!A:B,2,FALSE)</f>
        <v>pièce 13</v>
      </c>
      <c r="D443" s="53">
        <v>42433</v>
      </c>
      <c r="E443" s="32" t="s">
        <v>1</v>
      </c>
      <c r="F443" s="33">
        <v>3</v>
      </c>
      <c r="G443" s="34">
        <f t="shared" si="95"/>
        <v>70</v>
      </c>
      <c r="H443" s="34">
        <f t="shared" si="96"/>
        <v>210</v>
      </c>
      <c r="I443" s="32"/>
      <c r="J443" s="35" t="str">
        <f>IF(I443="","",VLOOKUP(I443,CONSTANTES!$E$2:$F$100,2,0))</f>
        <v/>
      </c>
      <c r="K443" s="36" t="str">
        <f t="shared" si="97"/>
        <v/>
      </c>
      <c r="L443" s="50">
        <f t="shared" si="98"/>
        <v>2016</v>
      </c>
      <c r="M443" s="50">
        <f t="shared" si="99"/>
        <v>3</v>
      </c>
    </row>
    <row r="444" spans="1:13">
      <c r="A444" s="31" t="str">
        <f>+VLOOKUP(Tableau2[[#This Row],[NO OF]],LISTE_OF!A:E,5,FALSE)</f>
        <v>CLIENT 3</v>
      </c>
      <c r="B444" s="50" t="s">
        <v>76</v>
      </c>
      <c r="C444" s="31" t="str">
        <f>+VLOOKUP(B444,LISTE_OF!A:B,2,FALSE)</f>
        <v>pièce 22</v>
      </c>
      <c r="D444" s="53">
        <v>42437</v>
      </c>
      <c r="E444" s="32" t="s">
        <v>3</v>
      </c>
      <c r="F444" s="33">
        <v>8</v>
      </c>
      <c r="G444" s="34" t="e">
        <f t="shared" ref="G444:G460" si="100">IF(E444="","",VLOOKUP(E444,POSTE,2,0))</f>
        <v>#N/A</v>
      </c>
      <c r="H444" s="34" t="e">
        <f t="shared" ref="H444:H460" si="101">IF(E444="","",F444*G444)</f>
        <v>#N/A</v>
      </c>
      <c r="I444" s="32"/>
      <c r="J444" s="35" t="str">
        <f>IF(I444="","",VLOOKUP(I444,CONSTANTES!$E$2:$F$100,2,0))</f>
        <v/>
      </c>
      <c r="K444" s="36" t="str">
        <f t="shared" ref="K444:K460" si="102">IF(J444="","",J444*KM_UNITAIRE)</f>
        <v/>
      </c>
      <c r="L444" s="50">
        <f t="shared" ref="L444:L460" si="103">+YEAR(D444)</f>
        <v>2016</v>
      </c>
      <c r="M444" s="50">
        <f t="shared" ref="M444:M460" si="104">+MONTH(D444)</f>
        <v>3</v>
      </c>
    </row>
    <row r="445" spans="1:13">
      <c r="A445" s="31" t="str">
        <f>+VLOOKUP(Tableau2[[#This Row],[NO OF]],LISTE_OF!A:E,5,FALSE)</f>
        <v>CLIENT 3</v>
      </c>
      <c r="B445" s="50" t="s">
        <v>76</v>
      </c>
      <c r="C445" s="31" t="str">
        <f>+VLOOKUP(B445,LISTE_OF!A:B,2,FALSE)</f>
        <v>pièce 22</v>
      </c>
      <c r="D445" s="53">
        <v>42437</v>
      </c>
      <c r="E445" s="32" t="s">
        <v>0</v>
      </c>
      <c r="F445" s="33">
        <v>2</v>
      </c>
      <c r="G445" s="34">
        <f t="shared" si="100"/>
        <v>60</v>
      </c>
      <c r="H445" s="34">
        <f t="shared" si="101"/>
        <v>120</v>
      </c>
      <c r="I445" s="32"/>
      <c r="J445" s="35" t="str">
        <f>IF(I445="","",VLOOKUP(I445,CONSTANTES!$E$2:$F$100,2,0))</f>
        <v/>
      </c>
      <c r="K445" s="36" t="str">
        <f t="shared" si="102"/>
        <v/>
      </c>
      <c r="L445" s="50">
        <f t="shared" si="103"/>
        <v>2016</v>
      </c>
      <c r="M445" s="50">
        <f t="shared" si="104"/>
        <v>3</v>
      </c>
    </row>
    <row r="446" spans="1:13">
      <c r="A446" s="31" t="str">
        <f>+VLOOKUP(Tableau2[[#This Row],[NO OF]],LISTE_OF!A:E,5,FALSE)</f>
        <v>CLIENT 3</v>
      </c>
      <c r="B446" s="50" t="s">
        <v>76</v>
      </c>
      <c r="C446" s="31" t="str">
        <f>+VLOOKUP(B446,LISTE_OF!A:B,2,FALSE)</f>
        <v>pièce 22</v>
      </c>
      <c r="D446" s="53">
        <v>42438</v>
      </c>
      <c r="E446" s="32" t="s">
        <v>6</v>
      </c>
      <c r="F446" s="33">
        <v>4</v>
      </c>
      <c r="G446" s="34">
        <f t="shared" si="100"/>
        <v>50</v>
      </c>
      <c r="H446" s="34">
        <f t="shared" si="101"/>
        <v>200</v>
      </c>
      <c r="I446" s="32"/>
      <c r="J446" s="35" t="str">
        <f>IF(I446="","",VLOOKUP(I446,CONSTANTES!$E$2:$F$100,2,0))</f>
        <v/>
      </c>
      <c r="K446" s="36" t="str">
        <f t="shared" si="102"/>
        <v/>
      </c>
      <c r="L446" s="50">
        <f t="shared" si="103"/>
        <v>2016</v>
      </c>
      <c r="M446" s="50">
        <f t="shared" si="104"/>
        <v>3</v>
      </c>
    </row>
    <row r="447" spans="1:13">
      <c r="A447" s="31" t="str">
        <f>+VLOOKUP(Tableau2[[#This Row],[NO OF]],LISTE_OF!A:E,5,FALSE)</f>
        <v>CLIENT 3</v>
      </c>
      <c r="B447" s="50" t="s">
        <v>76</v>
      </c>
      <c r="C447" s="31" t="str">
        <f>+VLOOKUP(B447,LISTE_OF!A:B,2,FALSE)</f>
        <v>pièce 22</v>
      </c>
      <c r="D447" s="53">
        <v>42438</v>
      </c>
      <c r="E447" s="32" t="s">
        <v>3</v>
      </c>
      <c r="F447" s="33">
        <v>3</v>
      </c>
      <c r="G447" s="34" t="e">
        <f t="shared" si="100"/>
        <v>#N/A</v>
      </c>
      <c r="H447" s="34" t="e">
        <f t="shared" si="101"/>
        <v>#N/A</v>
      </c>
      <c r="I447" s="32"/>
      <c r="J447" s="35" t="str">
        <f>IF(I447="","",VLOOKUP(I447,CONSTANTES!$E$2:$F$100,2,0))</f>
        <v/>
      </c>
      <c r="K447" s="36" t="str">
        <f t="shared" si="102"/>
        <v/>
      </c>
      <c r="L447" s="50">
        <f t="shared" si="103"/>
        <v>2016</v>
      </c>
      <c r="M447" s="50">
        <f t="shared" si="104"/>
        <v>3</v>
      </c>
    </row>
    <row r="448" spans="1:13">
      <c r="A448" s="31" t="str">
        <f>+VLOOKUP(Tableau2[[#This Row],[NO OF]],LISTE_OF!A:E,5,FALSE)</f>
        <v>CLIENT 3</v>
      </c>
      <c r="B448" s="50" t="s">
        <v>76</v>
      </c>
      <c r="C448" s="31" t="str">
        <f>+VLOOKUP(B448,LISTE_OF!A:B,2,FALSE)</f>
        <v>pièce 22</v>
      </c>
      <c r="D448" s="53">
        <v>42438</v>
      </c>
      <c r="E448" s="32" t="s">
        <v>0</v>
      </c>
      <c r="F448" s="33">
        <v>2</v>
      </c>
      <c r="G448" s="34">
        <f t="shared" si="100"/>
        <v>60</v>
      </c>
      <c r="H448" s="34">
        <f t="shared" si="101"/>
        <v>120</v>
      </c>
      <c r="I448" s="32"/>
      <c r="J448" s="35" t="str">
        <f>IF(I448="","",VLOOKUP(I448,CONSTANTES!$E$2:$F$100,2,0))</f>
        <v/>
      </c>
      <c r="K448" s="36" t="str">
        <f t="shared" si="102"/>
        <v/>
      </c>
      <c r="L448" s="50">
        <f t="shared" si="103"/>
        <v>2016</v>
      </c>
      <c r="M448" s="50">
        <f t="shared" si="104"/>
        <v>3</v>
      </c>
    </row>
    <row r="449" spans="1:13">
      <c r="A449" s="31" t="str">
        <f>+VLOOKUP(Tableau2[[#This Row],[NO OF]],LISTE_OF!A:E,5,FALSE)</f>
        <v>CLIENT 3</v>
      </c>
      <c r="B449" s="50" t="s">
        <v>76</v>
      </c>
      <c r="C449" s="31" t="str">
        <f>+VLOOKUP(B449,LISTE_OF!A:B,2,FALSE)</f>
        <v>pièce 22</v>
      </c>
      <c r="D449" s="53">
        <v>42438</v>
      </c>
      <c r="E449" s="32" t="s">
        <v>7</v>
      </c>
      <c r="F449" s="33">
        <v>1</v>
      </c>
      <c r="G449" s="34">
        <f t="shared" si="100"/>
        <v>60</v>
      </c>
      <c r="H449" s="34">
        <f t="shared" si="101"/>
        <v>60</v>
      </c>
      <c r="I449" s="32" t="s">
        <v>11</v>
      </c>
      <c r="J449" s="35" t="e">
        <f>IF(I449="","",VLOOKUP(I449,CONSTANTES!$E$2:$F$100,2,0))</f>
        <v>#N/A</v>
      </c>
      <c r="K449" s="36" t="e">
        <f t="shared" si="102"/>
        <v>#N/A</v>
      </c>
      <c r="L449" s="50">
        <f t="shared" si="103"/>
        <v>2016</v>
      </c>
      <c r="M449" s="50">
        <f t="shared" si="104"/>
        <v>3</v>
      </c>
    </row>
    <row r="450" spans="1:13">
      <c r="A450" s="31" t="str">
        <f>+VLOOKUP(Tableau2[[#This Row],[NO OF]],LISTE_OF!A:E,5,FALSE)</f>
        <v>CLIENT 3</v>
      </c>
      <c r="B450" s="50" t="s">
        <v>76</v>
      </c>
      <c r="C450" s="31" t="str">
        <f>+VLOOKUP(B450,LISTE_OF!A:B,2,FALSE)</f>
        <v>pièce 22</v>
      </c>
      <c r="D450" s="53">
        <v>42439</v>
      </c>
      <c r="E450" s="32" t="s">
        <v>7</v>
      </c>
      <c r="F450" s="33">
        <v>1</v>
      </c>
      <c r="G450" s="34">
        <f t="shared" si="100"/>
        <v>60</v>
      </c>
      <c r="H450" s="34">
        <f t="shared" si="101"/>
        <v>60</v>
      </c>
      <c r="I450" s="32" t="s">
        <v>11</v>
      </c>
      <c r="J450" s="35" t="e">
        <f>IF(I450="","",VLOOKUP(I450,CONSTANTES!$E$2:$F$100,2,0))</f>
        <v>#N/A</v>
      </c>
      <c r="K450" s="36" t="e">
        <f t="shared" si="102"/>
        <v>#N/A</v>
      </c>
      <c r="L450" s="50">
        <f t="shared" si="103"/>
        <v>2016</v>
      </c>
      <c r="M450" s="50">
        <f t="shared" si="104"/>
        <v>3</v>
      </c>
    </row>
    <row r="451" spans="1:13">
      <c r="A451" s="31" t="str">
        <f>+VLOOKUP(Tableau2[[#This Row],[NO OF]],LISTE_OF!A:E,5,FALSE)</f>
        <v>CLIENT 3</v>
      </c>
      <c r="B451" s="50" t="s">
        <v>76</v>
      </c>
      <c r="C451" s="31" t="str">
        <f>+VLOOKUP(B451,LISTE_OF!A:B,2,FALSE)</f>
        <v>pièce 22</v>
      </c>
      <c r="D451" s="53">
        <v>42439</v>
      </c>
      <c r="E451" s="32" t="s">
        <v>3</v>
      </c>
      <c r="F451" s="33">
        <v>2</v>
      </c>
      <c r="G451" s="34" t="e">
        <f t="shared" si="100"/>
        <v>#N/A</v>
      </c>
      <c r="H451" s="34" t="e">
        <f t="shared" si="101"/>
        <v>#N/A</v>
      </c>
      <c r="I451" s="32"/>
      <c r="J451" s="35" t="str">
        <f>IF(I451="","",VLOOKUP(I451,CONSTANTES!$E$2:$F$100,2,0))</f>
        <v/>
      </c>
      <c r="K451" s="36" t="str">
        <f t="shared" si="102"/>
        <v/>
      </c>
      <c r="L451" s="50">
        <f t="shared" si="103"/>
        <v>2016</v>
      </c>
      <c r="M451" s="50">
        <f t="shared" si="104"/>
        <v>3</v>
      </c>
    </row>
    <row r="452" spans="1:13">
      <c r="A452" s="31" t="str">
        <f>+VLOOKUP(Tableau2[[#This Row],[NO OF]],LISTE_OF!A:E,5,FALSE)</f>
        <v>CLIENT 3</v>
      </c>
      <c r="B452" s="50" t="s">
        <v>76</v>
      </c>
      <c r="C452" s="31" t="str">
        <f>+VLOOKUP(B452,LISTE_OF!A:B,2,FALSE)</f>
        <v>pièce 22</v>
      </c>
      <c r="D452" s="53">
        <v>42439</v>
      </c>
      <c r="E452" s="32" t="s">
        <v>0</v>
      </c>
      <c r="F452" s="33">
        <v>2</v>
      </c>
      <c r="G452" s="34">
        <f t="shared" si="100"/>
        <v>60</v>
      </c>
      <c r="H452" s="34">
        <f t="shared" si="101"/>
        <v>120</v>
      </c>
      <c r="I452" s="32"/>
      <c r="J452" s="35" t="str">
        <f>IF(I452="","",VLOOKUP(I452,CONSTANTES!$E$2:$F$100,2,0))</f>
        <v/>
      </c>
      <c r="K452" s="36" t="str">
        <f t="shared" si="102"/>
        <v/>
      </c>
      <c r="L452" s="50">
        <f t="shared" si="103"/>
        <v>2016</v>
      </c>
      <c r="M452" s="50">
        <f t="shared" si="104"/>
        <v>3</v>
      </c>
    </row>
    <row r="453" spans="1:13">
      <c r="A453" s="31" t="str">
        <f>+VLOOKUP(Tableau2[[#This Row],[NO OF]],LISTE_OF!A:E,5,FALSE)</f>
        <v>CLIENT 3</v>
      </c>
      <c r="B453" s="50" t="s">
        <v>76</v>
      </c>
      <c r="C453" s="31" t="str">
        <f>+VLOOKUP(B453,LISTE_OF!A:B,2,FALSE)</f>
        <v>pièce 22</v>
      </c>
      <c r="D453" s="53">
        <v>42439</v>
      </c>
      <c r="E453" s="32" t="s">
        <v>6</v>
      </c>
      <c r="F453" s="33">
        <v>2</v>
      </c>
      <c r="G453" s="34">
        <f t="shared" si="100"/>
        <v>50</v>
      </c>
      <c r="H453" s="34">
        <f t="shared" si="101"/>
        <v>100</v>
      </c>
      <c r="I453" s="32"/>
      <c r="J453" s="35" t="str">
        <f>IF(I453="","",VLOOKUP(I453,CONSTANTES!$E$2:$F$100,2,0))</f>
        <v/>
      </c>
      <c r="K453" s="36" t="str">
        <f t="shared" si="102"/>
        <v/>
      </c>
      <c r="L453" s="50">
        <f t="shared" si="103"/>
        <v>2016</v>
      </c>
      <c r="M453" s="50">
        <f t="shared" si="104"/>
        <v>3</v>
      </c>
    </row>
    <row r="454" spans="1:13">
      <c r="A454" s="31" t="str">
        <f>+VLOOKUP(Tableau2[[#This Row],[NO OF]],LISTE_OF!A:E,5,FALSE)</f>
        <v>CLIENT 3</v>
      </c>
      <c r="B454" s="50" t="s">
        <v>72</v>
      </c>
      <c r="C454" s="31" t="str">
        <f>+VLOOKUP(B454,LISTE_OF!A:B,2,FALSE)</f>
        <v>pièce 19</v>
      </c>
      <c r="D454" s="53">
        <v>42439</v>
      </c>
      <c r="E454" s="32" t="s">
        <v>3</v>
      </c>
      <c r="F454" s="33">
        <v>2</v>
      </c>
      <c r="G454" s="34" t="e">
        <f t="shared" si="100"/>
        <v>#N/A</v>
      </c>
      <c r="H454" s="34" t="e">
        <f t="shared" si="101"/>
        <v>#N/A</v>
      </c>
      <c r="I454" s="32"/>
      <c r="J454" s="35" t="str">
        <f>IF(I454="","",VLOOKUP(I454,CONSTANTES!$E$2:$F$100,2,0))</f>
        <v/>
      </c>
      <c r="K454" s="36" t="str">
        <f t="shared" si="102"/>
        <v/>
      </c>
      <c r="L454" s="50">
        <f t="shared" si="103"/>
        <v>2016</v>
      </c>
      <c r="M454" s="50">
        <f t="shared" si="104"/>
        <v>3</v>
      </c>
    </row>
    <row r="455" spans="1:13">
      <c r="A455" s="31" t="str">
        <f>+VLOOKUP(Tableau2[[#This Row],[NO OF]],LISTE_OF!A:E,5,FALSE)</f>
        <v>CLIENT 3</v>
      </c>
      <c r="B455" s="50" t="s">
        <v>72</v>
      </c>
      <c r="C455" s="31" t="str">
        <f>+VLOOKUP(B455,LISTE_OF!A:B,2,FALSE)</f>
        <v>pièce 19</v>
      </c>
      <c r="D455" s="53">
        <v>42439</v>
      </c>
      <c r="E455" s="32" t="s">
        <v>0</v>
      </c>
      <c r="F455" s="33">
        <v>3</v>
      </c>
      <c r="G455" s="34">
        <f t="shared" si="100"/>
        <v>60</v>
      </c>
      <c r="H455" s="34">
        <f t="shared" si="101"/>
        <v>180</v>
      </c>
      <c r="I455" s="32"/>
      <c r="J455" s="35" t="str">
        <f>IF(I455="","",VLOOKUP(I455,CONSTANTES!$E$2:$F$100,2,0))</f>
        <v/>
      </c>
      <c r="K455" s="36" t="str">
        <f t="shared" si="102"/>
        <v/>
      </c>
      <c r="L455" s="50">
        <f t="shared" si="103"/>
        <v>2016</v>
      </c>
      <c r="M455" s="50">
        <f t="shared" si="104"/>
        <v>3</v>
      </c>
    </row>
    <row r="456" spans="1:13">
      <c r="A456" s="31" t="str">
        <f>+VLOOKUP(Tableau2[[#This Row],[NO OF]],LISTE_OF!A:E,5,FALSE)</f>
        <v>CLIENT 3</v>
      </c>
      <c r="B456" s="50" t="s">
        <v>77</v>
      </c>
      <c r="C456" s="31" t="str">
        <f>+VLOOKUP(B456,LISTE_OF!A:B,2,FALSE)</f>
        <v>pièce 23</v>
      </c>
      <c r="D456" s="53">
        <v>42440</v>
      </c>
      <c r="E456" s="32" t="s">
        <v>3</v>
      </c>
      <c r="F456" s="33">
        <v>6</v>
      </c>
      <c r="G456" s="34" t="e">
        <f t="shared" si="100"/>
        <v>#N/A</v>
      </c>
      <c r="H456" s="34" t="e">
        <f t="shared" si="101"/>
        <v>#N/A</v>
      </c>
      <c r="I456" s="32"/>
      <c r="J456" s="35" t="str">
        <f>IF(I456="","",VLOOKUP(I456,CONSTANTES!$E$2:$F$100,2,0))</f>
        <v/>
      </c>
      <c r="K456" s="36" t="str">
        <f t="shared" si="102"/>
        <v/>
      </c>
      <c r="L456" s="50">
        <f t="shared" si="103"/>
        <v>2016</v>
      </c>
      <c r="M456" s="50">
        <f t="shared" si="104"/>
        <v>3</v>
      </c>
    </row>
    <row r="457" spans="1:13">
      <c r="A457" s="31" t="str">
        <f>+VLOOKUP(Tableau2[[#This Row],[NO OF]],LISTE_OF!A:E,5,FALSE)</f>
        <v>CLIENT 3</v>
      </c>
      <c r="B457" s="50" t="s">
        <v>77</v>
      </c>
      <c r="C457" s="31" t="str">
        <f>+VLOOKUP(B457,LISTE_OF!A:B,2,FALSE)</f>
        <v>pièce 23</v>
      </c>
      <c r="D457" s="53">
        <v>42440</v>
      </c>
      <c r="E457" s="32" t="s">
        <v>0</v>
      </c>
      <c r="F457" s="33">
        <v>12</v>
      </c>
      <c r="G457" s="34">
        <f t="shared" si="100"/>
        <v>60</v>
      </c>
      <c r="H457" s="34">
        <f t="shared" si="101"/>
        <v>720</v>
      </c>
      <c r="I457" s="32"/>
      <c r="J457" s="35" t="str">
        <f>IF(I457="","",VLOOKUP(I457,CONSTANTES!$E$2:$F$100,2,0))</f>
        <v/>
      </c>
      <c r="K457" s="36" t="str">
        <f t="shared" si="102"/>
        <v/>
      </c>
      <c r="L457" s="50">
        <f t="shared" si="103"/>
        <v>2016</v>
      </c>
      <c r="M457" s="50">
        <f t="shared" si="104"/>
        <v>3</v>
      </c>
    </row>
    <row r="458" spans="1:13">
      <c r="A458" s="31" t="str">
        <f>+VLOOKUP(Tableau2[[#This Row],[NO OF]],LISTE_OF!A:E,5,FALSE)</f>
        <v>CLIENT 3</v>
      </c>
      <c r="B458" s="50" t="s">
        <v>77</v>
      </c>
      <c r="C458" s="31" t="str">
        <f>+VLOOKUP(B458,LISTE_OF!A:B,2,FALSE)</f>
        <v>pièce 23</v>
      </c>
      <c r="D458" s="53">
        <v>42441</v>
      </c>
      <c r="E458" s="32" t="s">
        <v>6</v>
      </c>
      <c r="F458" s="33">
        <v>4</v>
      </c>
      <c r="G458" s="34">
        <f t="shared" si="100"/>
        <v>50</v>
      </c>
      <c r="H458" s="34">
        <f t="shared" si="101"/>
        <v>200</v>
      </c>
      <c r="I458" s="32"/>
      <c r="J458" s="35" t="str">
        <f>IF(I458="","",VLOOKUP(I458,CONSTANTES!$E$2:$F$100,2,0))</f>
        <v/>
      </c>
      <c r="K458" s="36" t="str">
        <f t="shared" si="102"/>
        <v/>
      </c>
      <c r="L458" s="50">
        <f t="shared" si="103"/>
        <v>2016</v>
      </c>
      <c r="M458" s="50">
        <f t="shared" si="104"/>
        <v>3</v>
      </c>
    </row>
    <row r="459" spans="1:13">
      <c r="A459" s="31" t="str">
        <f>+VLOOKUP(Tableau2[[#This Row],[NO OF]],LISTE_OF!A:E,5,FALSE)</f>
        <v>CLIENT 3</v>
      </c>
      <c r="B459" s="50" t="s">
        <v>77</v>
      </c>
      <c r="C459" s="31" t="str">
        <f>+VLOOKUP(B459,LISTE_OF!A:B,2,FALSE)</f>
        <v>pièce 23</v>
      </c>
      <c r="D459" s="53">
        <v>42441</v>
      </c>
      <c r="E459" s="32" t="s">
        <v>3</v>
      </c>
      <c r="F459" s="33">
        <v>2</v>
      </c>
      <c r="G459" s="34" t="e">
        <f t="shared" si="100"/>
        <v>#N/A</v>
      </c>
      <c r="H459" s="34" t="e">
        <f t="shared" si="101"/>
        <v>#N/A</v>
      </c>
      <c r="I459" s="32"/>
      <c r="J459" s="35" t="str">
        <f>IF(I459="","",VLOOKUP(I459,CONSTANTES!$E$2:$F$100,2,0))</f>
        <v/>
      </c>
      <c r="K459" s="36" t="str">
        <f t="shared" si="102"/>
        <v/>
      </c>
      <c r="L459" s="50">
        <f t="shared" si="103"/>
        <v>2016</v>
      </c>
      <c r="M459" s="50">
        <f t="shared" si="104"/>
        <v>3</v>
      </c>
    </row>
    <row r="460" spans="1:13">
      <c r="A460" s="31" t="str">
        <f>+VLOOKUP(Tableau2[[#This Row],[NO OF]],LISTE_OF!A:E,5,FALSE)</f>
        <v>CLIENT 3</v>
      </c>
      <c r="B460" s="50" t="s">
        <v>77</v>
      </c>
      <c r="C460" s="31" t="str">
        <f>+VLOOKUP(B460,LISTE_OF!A:B,2,FALSE)</f>
        <v>pièce 23</v>
      </c>
      <c r="D460" s="53">
        <v>42441</v>
      </c>
      <c r="E460" s="32" t="s">
        <v>0</v>
      </c>
      <c r="F460" s="33">
        <v>4</v>
      </c>
      <c r="G460" s="34">
        <f t="shared" si="100"/>
        <v>60</v>
      </c>
      <c r="H460" s="34">
        <f t="shared" si="101"/>
        <v>240</v>
      </c>
      <c r="I460" s="32"/>
      <c r="J460" s="35" t="str">
        <f>IF(I460="","",VLOOKUP(I460,CONSTANTES!$E$2:$F$100,2,0))</f>
        <v/>
      </c>
      <c r="K460" s="36" t="str">
        <f t="shared" si="102"/>
        <v/>
      </c>
      <c r="L460" s="50">
        <f t="shared" si="103"/>
        <v>2016</v>
      </c>
      <c r="M460" s="50">
        <f t="shared" si="104"/>
        <v>3</v>
      </c>
    </row>
    <row r="461" spans="1:13">
      <c r="A461" s="31" t="str">
        <f>+VLOOKUP(Tableau2[[#This Row],[NO OF]],LISTE_OF!A:E,5,FALSE)</f>
        <v>CLIENT 3</v>
      </c>
      <c r="B461" s="50" t="s">
        <v>72</v>
      </c>
      <c r="C461" s="31" t="str">
        <f>+VLOOKUP(B461,LISTE_OF!A:B,2,FALSE)</f>
        <v>pièce 19</v>
      </c>
      <c r="D461" s="53">
        <v>42443</v>
      </c>
      <c r="E461" s="32" t="s">
        <v>0</v>
      </c>
      <c r="F461" s="33">
        <v>2</v>
      </c>
      <c r="G461" s="34">
        <f t="shared" ref="G461:G468" si="105">IF(E461="","",VLOOKUP(E461,POSTE,2,0))</f>
        <v>60</v>
      </c>
      <c r="H461" s="34">
        <f t="shared" ref="H461:H468" si="106">IF(E461="","",F461*G461)</f>
        <v>120</v>
      </c>
      <c r="I461" s="32"/>
      <c r="J461" s="35" t="str">
        <f>IF(I461="","",VLOOKUP(I461,CONSTANTES!$E$2:$F$100,2,0))</f>
        <v/>
      </c>
      <c r="K461" s="36" t="str">
        <f t="shared" ref="K461:K468" si="107">IF(J461="","",J461*KM_UNITAIRE)</f>
        <v/>
      </c>
      <c r="L461" s="50">
        <f t="shared" ref="L461:L468" si="108">+YEAR(D461)</f>
        <v>2016</v>
      </c>
      <c r="M461" s="50">
        <f t="shared" ref="M461:M468" si="109">+MONTH(D461)</f>
        <v>3</v>
      </c>
    </row>
    <row r="462" spans="1:13">
      <c r="A462" s="31" t="str">
        <f>+VLOOKUP(Tableau2[[#This Row],[NO OF]],LISTE_OF!A:E,5,FALSE)</f>
        <v>CLIENT 3</v>
      </c>
      <c r="B462" s="50" t="s">
        <v>72</v>
      </c>
      <c r="C462" s="31" t="str">
        <f>+VLOOKUP(B462,LISTE_OF!A:B,2,FALSE)</f>
        <v>pièce 19</v>
      </c>
      <c r="D462" s="53">
        <v>42443</v>
      </c>
      <c r="E462" s="32" t="s">
        <v>0</v>
      </c>
      <c r="F462" s="33">
        <v>3</v>
      </c>
      <c r="G462" s="34">
        <f t="shared" si="105"/>
        <v>60</v>
      </c>
      <c r="H462" s="34">
        <f t="shared" si="106"/>
        <v>180</v>
      </c>
      <c r="I462" s="32"/>
      <c r="J462" s="35" t="str">
        <f>IF(I462="","",VLOOKUP(I462,CONSTANTES!$E$2:$F$100,2,0))</f>
        <v/>
      </c>
      <c r="K462" s="36" t="str">
        <f t="shared" si="107"/>
        <v/>
      </c>
      <c r="L462" s="50">
        <f t="shared" si="108"/>
        <v>2016</v>
      </c>
      <c r="M462" s="50">
        <f t="shared" si="109"/>
        <v>3</v>
      </c>
    </row>
    <row r="463" spans="1:13">
      <c r="A463" s="31" t="str">
        <f>+VLOOKUP(Tableau2[[#This Row],[NO OF]],LISTE_OF!A:E,5,FALSE)</f>
        <v>CLIENT 3</v>
      </c>
      <c r="B463" s="50" t="s">
        <v>72</v>
      </c>
      <c r="C463" s="31" t="str">
        <f>+VLOOKUP(B463,LISTE_OF!A:B,2,FALSE)</f>
        <v>pièce 19</v>
      </c>
      <c r="D463" s="53">
        <v>42443</v>
      </c>
      <c r="E463" s="32" t="s">
        <v>6</v>
      </c>
      <c r="F463" s="33">
        <v>1</v>
      </c>
      <c r="G463" s="34">
        <f t="shared" si="105"/>
        <v>50</v>
      </c>
      <c r="H463" s="34">
        <f t="shared" si="106"/>
        <v>50</v>
      </c>
      <c r="I463" s="32"/>
      <c r="J463" s="35" t="str">
        <f>IF(I463="","",VLOOKUP(I463,CONSTANTES!$E$2:$F$100,2,0))</f>
        <v/>
      </c>
      <c r="K463" s="36" t="str">
        <f t="shared" si="107"/>
        <v/>
      </c>
      <c r="L463" s="50">
        <f t="shared" si="108"/>
        <v>2016</v>
      </c>
      <c r="M463" s="50">
        <f t="shared" si="109"/>
        <v>3</v>
      </c>
    </row>
    <row r="464" spans="1:13">
      <c r="A464" s="31" t="str">
        <f>+VLOOKUP(Tableau2[[#This Row],[NO OF]],LISTE_OF!A:E,5,FALSE)</f>
        <v>CLIENT 3</v>
      </c>
      <c r="B464" s="50" t="s">
        <v>77</v>
      </c>
      <c r="C464" s="31" t="str">
        <f>+VLOOKUP(B464,LISTE_OF!A:B,2,FALSE)</f>
        <v>pièce 23</v>
      </c>
      <c r="D464" s="53">
        <v>42443</v>
      </c>
      <c r="E464" s="32" t="s">
        <v>7</v>
      </c>
      <c r="F464" s="33">
        <v>1</v>
      </c>
      <c r="G464" s="34">
        <f t="shared" si="105"/>
        <v>60</v>
      </c>
      <c r="H464" s="34">
        <f t="shared" si="106"/>
        <v>60</v>
      </c>
      <c r="I464" s="32" t="s">
        <v>12</v>
      </c>
      <c r="J464" s="35" t="e">
        <f>IF(I464="","",VLOOKUP(I464,CONSTANTES!$E$2:$F$100,2,0))</f>
        <v>#N/A</v>
      </c>
      <c r="K464" s="36" t="e">
        <f t="shared" si="107"/>
        <v>#N/A</v>
      </c>
      <c r="L464" s="50">
        <f t="shared" si="108"/>
        <v>2016</v>
      </c>
      <c r="M464" s="50">
        <f t="shared" si="109"/>
        <v>3</v>
      </c>
    </row>
    <row r="465" spans="1:13">
      <c r="A465" s="31" t="str">
        <f>+VLOOKUP(Tableau2[[#This Row],[NO OF]],LISTE_OF!A:E,5,FALSE)</f>
        <v>CLIENT 3</v>
      </c>
      <c r="B465" s="50" t="s">
        <v>72</v>
      </c>
      <c r="C465" s="31" t="str">
        <f>+VLOOKUP(B465,LISTE_OF!A:B,2,FALSE)</f>
        <v>pièce 19</v>
      </c>
      <c r="D465" s="53">
        <v>42443</v>
      </c>
      <c r="E465" s="32" t="s">
        <v>7</v>
      </c>
      <c r="F465" s="33">
        <v>1</v>
      </c>
      <c r="G465" s="34">
        <f t="shared" si="105"/>
        <v>60</v>
      </c>
      <c r="H465" s="34">
        <f t="shared" si="106"/>
        <v>60</v>
      </c>
      <c r="I465" s="32" t="s">
        <v>11</v>
      </c>
      <c r="J465" s="35" t="e">
        <f>IF(I465="","",VLOOKUP(I465,CONSTANTES!$E$2:$F$100,2,0))</f>
        <v>#N/A</v>
      </c>
      <c r="K465" s="36" t="e">
        <f t="shared" si="107"/>
        <v>#N/A</v>
      </c>
      <c r="L465" s="50">
        <f t="shared" si="108"/>
        <v>2016</v>
      </c>
      <c r="M465" s="50">
        <f t="shared" si="109"/>
        <v>3</v>
      </c>
    </row>
    <row r="466" spans="1:13">
      <c r="A466" s="31" t="str">
        <f>+VLOOKUP(Tableau2[[#This Row],[NO OF]],LISTE_OF!A:E,5,FALSE)</f>
        <v>CLIENT 3</v>
      </c>
      <c r="B466" s="50" t="s">
        <v>77</v>
      </c>
      <c r="C466" s="31" t="str">
        <f>+VLOOKUP(B466,LISTE_OF!A:B,2,FALSE)</f>
        <v>pièce 23</v>
      </c>
      <c r="D466" s="53">
        <v>42443</v>
      </c>
      <c r="E466" s="32" t="s">
        <v>3</v>
      </c>
      <c r="F466" s="33">
        <v>2</v>
      </c>
      <c r="G466" s="34" t="e">
        <f t="shared" si="105"/>
        <v>#N/A</v>
      </c>
      <c r="H466" s="34" t="e">
        <f t="shared" si="106"/>
        <v>#N/A</v>
      </c>
      <c r="I466" s="32"/>
      <c r="J466" s="35" t="str">
        <f>IF(I466="","",VLOOKUP(I466,CONSTANTES!$E$2:$F$100,2,0))</f>
        <v/>
      </c>
      <c r="K466" s="36" t="str">
        <f t="shared" si="107"/>
        <v/>
      </c>
      <c r="L466" s="50">
        <f t="shared" si="108"/>
        <v>2016</v>
      </c>
      <c r="M466" s="50">
        <f t="shared" si="109"/>
        <v>3</v>
      </c>
    </row>
    <row r="467" spans="1:13">
      <c r="A467" s="31" t="str">
        <f>+VLOOKUP(Tableau2[[#This Row],[NO OF]],LISTE_OF!A:E,5,FALSE)</f>
        <v>CLIENT 3</v>
      </c>
      <c r="B467" s="50" t="s">
        <v>77</v>
      </c>
      <c r="C467" s="31" t="str">
        <f>+VLOOKUP(B467,LISTE_OF!A:B,2,FALSE)</f>
        <v>pièce 23</v>
      </c>
      <c r="D467" s="53">
        <v>42443</v>
      </c>
      <c r="E467" s="32" t="s">
        <v>6</v>
      </c>
      <c r="F467" s="33">
        <v>1</v>
      </c>
      <c r="G467" s="34">
        <f t="shared" si="105"/>
        <v>50</v>
      </c>
      <c r="H467" s="34">
        <f t="shared" si="106"/>
        <v>50</v>
      </c>
      <c r="I467" s="32"/>
      <c r="J467" s="35" t="str">
        <f>IF(I467="","",VLOOKUP(I467,CONSTANTES!$E$2:$F$100,2,0))</f>
        <v/>
      </c>
      <c r="K467" s="36" t="str">
        <f t="shared" si="107"/>
        <v/>
      </c>
      <c r="L467" s="50">
        <f t="shared" si="108"/>
        <v>2016</v>
      </c>
      <c r="M467" s="50">
        <f t="shared" si="109"/>
        <v>3</v>
      </c>
    </row>
    <row r="468" spans="1:13">
      <c r="A468" s="31" t="str">
        <f>+VLOOKUP(Tableau2[[#This Row],[NO OF]],LISTE_OF!A:E,5,FALSE)</f>
        <v>CLIENT 3</v>
      </c>
      <c r="B468" s="50" t="s">
        <v>77</v>
      </c>
      <c r="C468" s="31" t="str">
        <f>+VLOOKUP(B468,LISTE_OF!A:B,2,FALSE)</f>
        <v>pièce 23</v>
      </c>
      <c r="D468" s="53">
        <v>42443</v>
      </c>
      <c r="E468" s="32" t="s">
        <v>0</v>
      </c>
      <c r="F468" s="33">
        <v>6</v>
      </c>
      <c r="G468" s="34">
        <f t="shared" si="105"/>
        <v>60</v>
      </c>
      <c r="H468" s="34">
        <f t="shared" si="106"/>
        <v>360</v>
      </c>
      <c r="I468" s="32"/>
      <c r="J468" s="35" t="str">
        <f>IF(I468="","",VLOOKUP(I468,CONSTANTES!$E$2:$F$100,2,0))</f>
        <v/>
      </c>
      <c r="K468" s="36" t="str">
        <f t="shared" si="107"/>
        <v/>
      </c>
      <c r="L468" s="50">
        <f t="shared" si="108"/>
        <v>2016</v>
      </c>
      <c r="M468" s="50">
        <f t="shared" si="109"/>
        <v>3</v>
      </c>
    </row>
    <row r="469" spans="1:13">
      <c r="A469" s="31" t="str">
        <f>+VLOOKUP(Tableau2[[#This Row],[NO OF]],LISTE_OF!A:E,5,FALSE)</f>
        <v>CLIENT 3</v>
      </c>
      <c r="B469" s="50" t="s">
        <v>77</v>
      </c>
      <c r="C469" s="31" t="str">
        <f>+VLOOKUP(B469,LISTE_OF!A:B,2,FALSE)</f>
        <v>pièce 23</v>
      </c>
      <c r="D469" s="53">
        <v>42444</v>
      </c>
      <c r="E469" s="32" t="s">
        <v>3</v>
      </c>
      <c r="F469" s="33">
        <v>10</v>
      </c>
      <c r="G469" s="34" t="e">
        <f t="shared" ref="G469:G478" si="110">IF(E469="","",VLOOKUP(E469,POSTE,2,0))</f>
        <v>#N/A</v>
      </c>
      <c r="H469" s="34" t="e">
        <f t="shared" ref="H469:H478" si="111">IF(E469="","",F469*G469)</f>
        <v>#N/A</v>
      </c>
      <c r="I469" s="32"/>
      <c r="J469" s="35" t="str">
        <f>IF(I469="","",VLOOKUP(I469,CONSTANTES!$E$2:$F$100,2,0))</f>
        <v/>
      </c>
      <c r="K469" s="36" t="str">
        <f t="shared" ref="K469:K478" si="112">IF(J469="","",J469*KM_UNITAIRE)</f>
        <v/>
      </c>
      <c r="L469" s="50">
        <f t="shared" ref="L469:L478" si="113">+YEAR(D469)</f>
        <v>2016</v>
      </c>
      <c r="M469" s="50">
        <f t="shared" ref="M469:M478" si="114">+MONTH(D469)</f>
        <v>3</v>
      </c>
    </row>
    <row r="470" spans="1:13">
      <c r="A470" s="31" t="str">
        <f>+VLOOKUP(Tableau2[[#This Row],[NO OF]],LISTE_OF!A:E,5,FALSE)</f>
        <v>CLIENT 3</v>
      </c>
      <c r="B470" s="50" t="s">
        <v>77</v>
      </c>
      <c r="C470" s="31" t="str">
        <f>+VLOOKUP(B470,LISTE_OF!A:B,2,FALSE)</f>
        <v>pièce 23</v>
      </c>
      <c r="D470" s="53">
        <v>42444</v>
      </c>
      <c r="E470" s="32" t="s">
        <v>0</v>
      </c>
      <c r="F470" s="33">
        <v>16</v>
      </c>
      <c r="G470" s="34">
        <f t="shared" si="110"/>
        <v>60</v>
      </c>
      <c r="H470" s="34">
        <f t="shared" si="111"/>
        <v>960</v>
      </c>
      <c r="I470" s="32"/>
      <c r="J470" s="35" t="str">
        <f>IF(I470="","",VLOOKUP(I470,CONSTANTES!$E$2:$F$100,2,0))</f>
        <v/>
      </c>
      <c r="K470" s="36" t="str">
        <f t="shared" si="112"/>
        <v/>
      </c>
      <c r="L470" s="50">
        <f t="shared" si="113"/>
        <v>2016</v>
      </c>
      <c r="M470" s="50">
        <f t="shared" si="114"/>
        <v>3</v>
      </c>
    </row>
    <row r="471" spans="1:13">
      <c r="A471" s="31" t="str">
        <f>+VLOOKUP(Tableau2[[#This Row],[NO OF]],LISTE_OF!A:E,5,FALSE)</f>
        <v>CLIENT 5</v>
      </c>
      <c r="B471" s="50" t="s">
        <v>78</v>
      </c>
      <c r="C471" s="31" t="str">
        <f>+VLOOKUP(B471,LISTE_OF!A:B,2,FALSE)</f>
        <v>pièce 24</v>
      </c>
      <c r="D471" s="53">
        <v>42444</v>
      </c>
      <c r="E471" s="32" t="s">
        <v>3</v>
      </c>
      <c r="F471" s="33">
        <v>2</v>
      </c>
      <c r="G471" s="34" t="e">
        <f t="shared" si="110"/>
        <v>#N/A</v>
      </c>
      <c r="H471" s="34" t="e">
        <f t="shared" si="111"/>
        <v>#N/A</v>
      </c>
      <c r="I471" s="32"/>
      <c r="J471" s="35" t="str">
        <f>IF(I471="","",VLOOKUP(I471,CONSTANTES!$E$2:$F$100,2,0))</f>
        <v/>
      </c>
      <c r="K471" s="36" t="str">
        <f t="shared" si="112"/>
        <v/>
      </c>
      <c r="L471" s="50">
        <f t="shared" si="113"/>
        <v>2016</v>
      </c>
      <c r="M471" s="50">
        <f t="shared" si="114"/>
        <v>3</v>
      </c>
    </row>
    <row r="472" spans="1:13">
      <c r="A472" s="31" t="str">
        <f>+VLOOKUP(Tableau2[[#This Row],[NO OF]],LISTE_OF!A:E,5,FALSE)</f>
        <v>CLIENT 5</v>
      </c>
      <c r="B472" s="50" t="s">
        <v>78</v>
      </c>
      <c r="C472" s="31" t="str">
        <f>+VLOOKUP(B472,LISTE_OF!A:B,2,FALSE)</f>
        <v>pièce 24</v>
      </c>
      <c r="D472" s="53">
        <v>42445</v>
      </c>
      <c r="E472" s="32" t="s">
        <v>6</v>
      </c>
      <c r="F472" s="33">
        <v>1</v>
      </c>
      <c r="G472" s="34">
        <f t="shared" si="110"/>
        <v>50</v>
      </c>
      <c r="H472" s="34">
        <f t="shared" si="111"/>
        <v>50</v>
      </c>
      <c r="I472" s="32"/>
      <c r="J472" s="35" t="str">
        <f>IF(I472="","",VLOOKUP(I472,CONSTANTES!$E$2:$F$100,2,0))</f>
        <v/>
      </c>
      <c r="K472" s="36" t="str">
        <f t="shared" si="112"/>
        <v/>
      </c>
      <c r="L472" s="50">
        <f t="shared" si="113"/>
        <v>2016</v>
      </c>
      <c r="M472" s="50">
        <f t="shared" si="114"/>
        <v>3</v>
      </c>
    </row>
    <row r="473" spans="1:13">
      <c r="A473" s="31" t="str">
        <f>+VLOOKUP(Tableau2[[#This Row],[NO OF]],LISTE_OF!A:E,5,FALSE)</f>
        <v>CLIENT 5</v>
      </c>
      <c r="B473" s="50" t="s">
        <v>78</v>
      </c>
      <c r="C473" s="31" t="str">
        <f>+VLOOKUP(B473,LISTE_OF!A:B,2,FALSE)</f>
        <v>pièce 24</v>
      </c>
      <c r="D473" s="53">
        <v>42445</v>
      </c>
      <c r="E473" s="32" t="s">
        <v>0</v>
      </c>
      <c r="F473" s="33">
        <v>7</v>
      </c>
      <c r="G473" s="34">
        <f t="shared" si="110"/>
        <v>60</v>
      </c>
      <c r="H473" s="34">
        <f t="shared" si="111"/>
        <v>420</v>
      </c>
      <c r="I473" s="32"/>
      <c r="J473" s="35" t="str">
        <f>IF(I473="","",VLOOKUP(I473,CONSTANTES!$E$2:$F$100,2,0))</f>
        <v/>
      </c>
      <c r="K473" s="36" t="str">
        <f t="shared" si="112"/>
        <v/>
      </c>
      <c r="L473" s="50">
        <f t="shared" si="113"/>
        <v>2016</v>
      </c>
      <c r="M473" s="50">
        <f t="shared" si="114"/>
        <v>3</v>
      </c>
    </row>
    <row r="474" spans="1:13">
      <c r="A474" s="31" t="str">
        <f>+VLOOKUP(Tableau2[[#This Row],[NO OF]],LISTE_OF!A:E,5,FALSE)</f>
        <v>CLIENT 3</v>
      </c>
      <c r="B474" s="50" t="s">
        <v>77</v>
      </c>
      <c r="C474" s="31" t="str">
        <f>+VLOOKUP(B474,LISTE_OF!A:B,2,FALSE)</f>
        <v>pièce 23</v>
      </c>
      <c r="D474" s="53">
        <v>42446</v>
      </c>
      <c r="E474" s="32" t="s">
        <v>7</v>
      </c>
      <c r="F474" s="33">
        <v>1</v>
      </c>
      <c r="G474" s="34">
        <f t="shared" si="110"/>
        <v>60</v>
      </c>
      <c r="H474" s="34">
        <f t="shared" si="111"/>
        <v>60</v>
      </c>
      <c r="I474" s="32" t="s">
        <v>11</v>
      </c>
      <c r="J474" s="35" t="e">
        <f>IF(I474="","",VLOOKUP(I474,CONSTANTES!$E$2:$F$100,2,0))</f>
        <v>#N/A</v>
      </c>
      <c r="K474" s="36" t="e">
        <f t="shared" si="112"/>
        <v>#N/A</v>
      </c>
      <c r="L474" s="50">
        <f t="shared" si="113"/>
        <v>2016</v>
      </c>
      <c r="M474" s="50">
        <f t="shared" si="114"/>
        <v>3</v>
      </c>
    </row>
    <row r="475" spans="1:13">
      <c r="A475" s="31" t="str">
        <f>+VLOOKUP(Tableau2[[#This Row],[NO OF]],LISTE_OF!A:E,5,FALSE)</f>
        <v>CLIENT 3</v>
      </c>
      <c r="B475" s="50" t="s">
        <v>77</v>
      </c>
      <c r="C475" s="31" t="str">
        <f>+VLOOKUP(B475,LISTE_OF!A:B,2,FALSE)</f>
        <v>pièce 23</v>
      </c>
      <c r="D475" s="53">
        <v>42446</v>
      </c>
      <c r="E475" s="32" t="s">
        <v>0</v>
      </c>
      <c r="F475" s="33">
        <v>1</v>
      </c>
      <c r="G475" s="34">
        <f t="shared" si="110"/>
        <v>60</v>
      </c>
      <c r="H475" s="34">
        <f t="shared" si="111"/>
        <v>60</v>
      </c>
      <c r="I475" s="32"/>
      <c r="J475" s="35" t="str">
        <f>IF(I475="","",VLOOKUP(I475,CONSTANTES!$E$2:$F$100,2,0))</f>
        <v/>
      </c>
      <c r="K475" s="36" t="str">
        <f t="shared" si="112"/>
        <v/>
      </c>
      <c r="L475" s="50">
        <f t="shared" si="113"/>
        <v>2016</v>
      </c>
      <c r="M475" s="50">
        <f t="shared" si="114"/>
        <v>3</v>
      </c>
    </row>
    <row r="476" spans="1:13">
      <c r="A476" s="31" t="str">
        <f>+VLOOKUP(Tableau2[[#This Row],[NO OF]],LISTE_OF!A:E,5,FALSE)</f>
        <v>CLIENT 3</v>
      </c>
      <c r="B476" s="50" t="s">
        <v>77</v>
      </c>
      <c r="C476" s="31" t="str">
        <f>+VLOOKUP(B476,LISTE_OF!A:B,2,FALSE)</f>
        <v>pièce 23</v>
      </c>
      <c r="D476" s="53">
        <v>42446</v>
      </c>
      <c r="E476" s="32" t="s">
        <v>6</v>
      </c>
      <c r="F476" s="33">
        <v>2</v>
      </c>
      <c r="G476" s="34">
        <f t="shared" si="110"/>
        <v>50</v>
      </c>
      <c r="H476" s="34">
        <f t="shared" si="111"/>
        <v>100</v>
      </c>
      <c r="I476" s="32"/>
      <c r="J476" s="35" t="str">
        <f>IF(I476="","",VLOOKUP(I476,CONSTANTES!$E$2:$F$100,2,0))</f>
        <v/>
      </c>
      <c r="K476" s="36" t="str">
        <f t="shared" si="112"/>
        <v/>
      </c>
      <c r="L476" s="50">
        <f t="shared" si="113"/>
        <v>2016</v>
      </c>
      <c r="M476" s="50">
        <f t="shared" si="114"/>
        <v>3</v>
      </c>
    </row>
    <row r="477" spans="1:13">
      <c r="A477" s="31" t="str">
        <f>+VLOOKUP(Tableau2[[#This Row],[NO OF]],LISTE_OF!A:E,5,FALSE)</f>
        <v>CLIENT 5</v>
      </c>
      <c r="B477" s="50" t="s">
        <v>78</v>
      </c>
      <c r="C477" s="31" t="str">
        <f>+VLOOKUP(B477,LISTE_OF!A:B,2,FALSE)</f>
        <v>pièce 24</v>
      </c>
      <c r="D477" s="53">
        <v>42446</v>
      </c>
      <c r="E477" s="32" t="s">
        <v>6</v>
      </c>
      <c r="F477" s="33">
        <v>1</v>
      </c>
      <c r="G477" s="34">
        <f t="shared" si="110"/>
        <v>50</v>
      </c>
      <c r="H477" s="34">
        <f t="shared" si="111"/>
        <v>50</v>
      </c>
      <c r="I477" s="32"/>
      <c r="J477" s="35" t="str">
        <f>IF(I477="","",VLOOKUP(I477,CONSTANTES!$E$2:$F$100,2,0))</f>
        <v/>
      </c>
      <c r="K477" s="36" t="str">
        <f t="shared" si="112"/>
        <v/>
      </c>
      <c r="L477" s="50">
        <f t="shared" si="113"/>
        <v>2016</v>
      </c>
      <c r="M477" s="50">
        <f t="shared" si="114"/>
        <v>3</v>
      </c>
    </row>
    <row r="478" spans="1:13">
      <c r="A478" s="31" t="str">
        <f>+VLOOKUP(Tableau2[[#This Row],[NO OF]],LISTE_OF!A:E,5,FALSE)</f>
        <v>CLIENT 5</v>
      </c>
      <c r="B478" s="50" t="s">
        <v>78</v>
      </c>
      <c r="C478" s="31" t="str">
        <f>+VLOOKUP(B478,LISTE_OF!A:B,2,FALSE)</f>
        <v>pièce 24</v>
      </c>
      <c r="D478" s="53">
        <v>42446</v>
      </c>
      <c r="E478" s="32" t="s">
        <v>0</v>
      </c>
      <c r="F478" s="33">
        <v>6</v>
      </c>
      <c r="G478" s="34">
        <f t="shared" si="110"/>
        <v>60</v>
      </c>
      <c r="H478" s="34">
        <f t="shared" si="111"/>
        <v>360</v>
      </c>
      <c r="I478" s="32"/>
      <c r="J478" s="35" t="str">
        <f>IF(I478="","",VLOOKUP(I478,CONSTANTES!$E$2:$F$100,2,0))</f>
        <v/>
      </c>
      <c r="K478" s="36" t="str">
        <f t="shared" si="112"/>
        <v/>
      </c>
      <c r="L478" s="50">
        <f t="shared" si="113"/>
        <v>2016</v>
      </c>
      <c r="M478" s="50">
        <f t="shared" si="114"/>
        <v>3</v>
      </c>
    </row>
    <row r="479" spans="1:13">
      <c r="A479" s="31" t="str">
        <f>+VLOOKUP(Tableau2[[#This Row],[NO OF]],LISTE_OF!A:E,5,FALSE)</f>
        <v>CLIENT 5</v>
      </c>
      <c r="B479" s="50" t="s">
        <v>78</v>
      </c>
      <c r="C479" s="31" t="str">
        <f>+VLOOKUP(B479,LISTE_OF!A:B,2,FALSE)</f>
        <v>pièce 24</v>
      </c>
      <c r="D479" s="53">
        <v>42447</v>
      </c>
      <c r="E479" s="32" t="s">
        <v>0</v>
      </c>
      <c r="F479" s="33">
        <v>2</v>
      </c>
      <c r="G479" s="34">
        <f t="shared" ref="G479:G505" si="115">IF(E479="","",VLOOKUP(E479,POSTE,2,0))</f>
        <v>60</v>
      </c>
      <c r="H479" s="34">
        <f t="shared" ref="H479:H505" si="116">IF(E479="","",F479*G479)</f>
        <v>120</v>
      </c>
      <c r="I479" s="32"/>
      <c r="J479" s="35" t="str">
        <f>IF(I479="","",VLOOKUP(I479,CONSTANTES!$E$2:$F$100,2,0))</f>
        <v/>
      </c>
      <c r="K479" s="36" t="str">
        <f t="shared" ref="K479:K505" si="117">IF(J479="","",J479*KM_UNITAIRE)</f>
        <v/>
      </c>
      <c r="L479" s="50">
        <f t="shared" ref="L479:L505" si="118">+YEAR(D479)</f>
        <v>2016</v>
      </c>
      <c r="M479" s="50">
        <f t="shared" ref="M479:M505" si="119">+MONTH(D479)</f>
        <v>3</v>
      </c>
    </row>
    <row r="480" spans="1:13">
      <c r="A480" s="31" t="str">
        <f>+VLOOKUP(Tableau2[[#This Row],[NO OF]],LISTE_OF!A:E,5,FALSE)</f>
        <v>CLIENT 5</v>
      </c>
      <c r="B480" s="50" t="s">
        <v>78</v>
      </c>
      <c r="C480" s="31" t="str">
        <f>+VLOOKUP(B480,LISTE_OF!A:B,2,FALSE)</f>
        <v>pièce 24</v>
      </c>
      <c r="D480" s="53">
        <v>42447</v>
      </c>
      <c r="E480" s="32" t="s">
        <v>3</v>
      </c>
      <c r="F480" s="33">
        <v>1</v>
      </c>
      <c r="G480" s="34" t="e">
        <f t="shared" si="115"/>
        <v>#N/A</v>
      </c>
      <c r="H480" s="34" t="e">
        <f t="shared" si="116"/>
        <v>#N/A</v>
      </c>
      <c r="I480" s="32"/>
      <c r="J480" s="35" t="str">
        <f>IF(I480="","",VLOOKUP(I480,CONSTANTES!$E$2:$F$100,2,0))</f>
        <v/>
      </c>
      <c r="K480" s="36" t="str">
        <f t="shared" si="117"/>
        <v/>
      </c>
      <c r="L480" s="50">
        <f t="shared" si="118"/>
        <v>2016</v>
      </c>
      <c r="M480" s="50">
        <f t="shared" si="119"/>
        <v>3</v>
      </c>
    </row>
    <row r="481" spans="1:13">
      <c r="A481" s="31" t="str">
        <f>+VLOOKUP(Tableau2[[#This Row],[NO OF]],LISTE_OF!A:E,5,FALSE)</f>
        <v>CLIENT 5</v>
      </c>
      <c r="B481" s="50" t="s">
        <v>78</v>
      </c>
      <c r="C481" s="31" t="str">
        <f>+VLOOKUP(B481,LISTE_OF!A:B,2,FALSE)</f>
        <v>pièce 24</v>
      </c>
      <c r="D481" s="53">
        <v>42447</v>
      </c>
      <c r="E481" s="32" t="s">
        <v>6</v>
      </c>
      <c r="F481" s="33">
        <v>1</v>
      </c>
      <c r="G481" s="34">
        <f t="shared" si="115"/>
        <v>50</v>
      </c>
      <c r="H481" s="34">
        <f t="shared" si="116"/>
        <v>50</v>
      </c>
      <c r="I481" s="32"/>
      <c r="J481" s="35" t="str">
        <f>IF(I481="","",VLOOKUP(I481,CONSTANTES!$E$2:$F$100,2,0))</f>
        <v/>
      </c>
      <c r="K481" s="36" t="str">
        <f t="shared" si="117"/>
        <v/>
      </c>
      <c r="L481" s="50">
        <f t="shared" si="118"/>
        <v>2016</v>
      </c>
      <c r="M481" s="50">
        <f t="shared" si="119"/>
        <v>3</v>
      </c>
    </row>
    <row r="482" spans="1:13">
      <c r="A482" s="31" t="str">
        <f>+VLOOKUP(Tableau2[[#This Row],[NO OF]],LISTE_OF!A:E,5,FALSE)</f>
        <v>CLIENT 1</v>
      </c>
      <c r="B482" s="50" t="s">
        <v>74</v>
      </c>
      <c r="C482" s="31" t="str">
        <f>+VLOOKUP(B482,LISTE_OF!A:B,2,FALSE)</f>
        <v>pièce 20</v>
      </c>
      <c r="D482" s="53">
        <v>42458</v>
      </c>
      <c r="E482" s="32" t="s">
        <v>3</v>
      </c>
      <c r="F482" s="33">
        <v>6</v>
      </c>
      <c r="G482" s="34" t="e">
        <f t="shared" si="115"/>
        <v>#N/A</v>
      </c>
      <c r="H482" s="34" t="e">
        <f t="shared" si="116"/>
        <v>#N/A</v>
      </c>
      <c r="I482" s="32"/>
      <c r="J482" s="35" t="str">
        <f>IF(I482="","",VLOOKUP(I482,CONSTANTES!$E$2:$F$100,2,0))</f>
        <v/>
      </c>
      <c r="K482" s="36" t="str">
        <f t="shared" si="117"/>
        <v/>
      </c>
      <c r="L482" s="50">
        <f t="shared" si="118"/>
        <v>2016</v>
      </c>
      <c r="M482" s="50">
        <f t="shared" si="119"/>
        <v>3</v>
      </c>
    </row>
    <row r="483" spans="1:13">
      <c r="A483" s="31" t="str">
        <f>+VLOOKUP(Tableau2[[#This Row],[NO OF]],LISTE_OF!A:E,5,FALSE)</f>
        <v>CLIENT 1</v>
      </c>
      <c r="B483" s="50" t="s">
        <v>74</v>
      </c>
      <c r="C483" s="31" t="str">
        <f>+VLOOKUP(B483,LISTE_OF!A:B,2,FALSE)</f>
        <v>pièce 20</v>
      </c>
      <c r="D483" s="53">
        <v>42458</v>
      </c>
      <c r="E483" s="32" t="s">
        <v>0</v>
      </c>
      <c r="F483" s="33">
        <v>6</v>
      </c>
      <c r="G483" s="34">
        <f t="shared" si="115"/>
        <v>60</v>
      </c>
      <c r="H483" s="34">
        <f t="shared" si="116"/>
        <v>360</v>
      </c>
      <c r="I483" s="32"/>
      <c r="J483" s="35" t="str">
        <f>IF(I483="","",VLOOKUP(I483,CONSTANTES!$E$2:$F$100,2,0))</f>
        <v/>
      </c>
      <c r="K483" s="36" t="str">
        <f t="shared" si="117"/>
        <v/>
      </c>
      <c r="L483" s="50">
        <f t="shared" si="118"/>
        <v>2016</v>
      </c>
      <c r="M483" s="50">
        <f t="shared" si="119"/>
        <v>3</v>
      </c>
    </row>
    <row r="484" spans="1:13">
      <c r="A484" s="31" t="str">
        <f>+VLOOKUP(Tableau2[[#This Row],[NO OF]],LISTE_OF!A:E,5,FALSE)</f>
        <v>CLIENT 1</v>
      </c>
      <c r="B484" s="50" t="s">
        <v>74</v>
      </c>
      <c r="C484" s="31" t="str">
        <f>+VLOOKUP(B484,LISTE_OF!A:B,2,FALSE)</f>
        <v>pièce 20</v>
      </c>
      <c r="D484" s="53">
        <v>42458</v>
      </c>
      <c r="E484" s="32" t="s">
        <v>2</v>
      </c>
      <c r="F484" s="33">
        <v>3</v>
      </c>
      <c r="G484" s="34">
        <f t="shared" si="115"/>
        <v>60</v>
      </c>
      <c r="H484" s="34">
        <f t="shared" si="116"/>
        <v>180</v>
      </c>
      <c r="I484" s="32"/>
      <c r="J484" s="35" t="str">
        <f>IF(I484="","",VLOOKUP(I484,CONSTANTES!$E$2:$F$100,2,0))</f>
        <v/>
      </c>
      <c r="K484" s="36" t="str">
        <f t="shared" si="117"/>
        <v/>
      </c>
      <c r="L484" s="50">
        <f t="shared" si="118"/>
        <v>2016</v>
      </c>
      <c r="M484" s="50">
        <f t="shared" si="119"/>
        <v>3</v>
      </c>
    </row>
    <row r="485" spans="1:13">
      <c r="A485" s="31" t="str">
        <f>+VLOOKUP(Tableau2[[#This Row],[NO OF]],LISTE_OF!A:E,5,FALSE)</f>
        <v>CLIENT 1</v>
      </c>
      <c r="B485" s="50" t="s">
        <v>74</v>
      </c>
      <c r="C485" s="31" t="str">
        <f>+VLOOKUP(B485,LISTE_OF!A:B,2,FALSE)</f>
        <v>pièce 20</v>
      </c>
      <c r="D485" s="53">
        <v>42458</v>
      </c>
      <c r="E485" s="32" t="s">
        <v>6</v>
      </c>
      <c r="F485" s="33">
        <v>2</v>
      </c>
      <c r="G485" s="34">
        <f t="shared" si="115"/>
        <v>50</v>
      </c>
      <c r="H485" s="34">
        <f t="shared" si="116"/>
        <v>100</v>
      </c>
      <c r="I485" s="32"/>
      <c r="J485" s="35" t="str">
        <f>IF(I485="","",VLOOKUP(I485,CONSTANTES!$E$2:$F$100,2,0))</f>
        <v/>
      </c>
      <c r="K485" s="36" t="str">
        <f t="shared" si="117"/>
        <v/>
      </c>
      <c r="L485" s="50">
        <f t="shared" si="118"/>
        <v>2016</v>
      </c>
      <c r="M485" s="50">
        <f t="shared" si="119"/>
        <v>3</v>
      </c>
    </row>
    <row r="486" spans="1:13">
      <c r="A486" s="31" t="str">
        <f>+VLOOKUP(Tableau2[[#This Row],[NO OF]],LISTE_OF!A:E,5,FALSE)</f>
        <v>CLIENT 1</v>
      </c>
      <c r="B486" s="50" t="s">
        <v>74</v>
      </c>
      <c r="C486" s="31" t="str">
        <f>+VLOOKUP(B486,LISTE_OF!A:B,2,FALSE)</f>
        <v>pièce 20</v>
      </c>
      <c r="D486" s="53">
        <v>42459</v>
      </c>
      <c r="E486" s="32" t="s">
        <v>0</v>
      </c>
      <c r="F486" s="33">
        <v>6</v>
      </c>
      <c r="G486" s="34">
        <f t="shared" si="115"/>
        <v>60</v>
      </c>
      <c r="H486" s="34">
        <f t="shared" si="116"/>
        <v>360</v>
      </c>
      <c r="I486" s="32"/>
      <c r="J486" s="35" t="str">
        <f>IF(I486="","",VLOOKUP(I486,CONSTANTES!$E$2:$F$100,2,0))</f>
        <v/>
      </c>
      <c r="K486" s="36" t="str">
        <f t="shared" si="117"/>
        <v/>
      </c>
      <c r="L486" s="50">
        <f t="shared" si="118"/>
        <v>2016</v>
      </c>
      <c r="M486" s="50">
        <f t="shared" si="119"/>
        <v>3</v>
      </c>
    </row>
    <row r="487" spans="1:13">
      <c r="A487" s="31" t="str">
        <f>+VLOOKUP(Tableau2[[#This Row],[NO OF]],LISTE_OF!A:E,5,FALSE)</f>
        <v>CLIENT 1</v>
      </c>
      <c r="B487" s="50" t="s">
        <v>74</v>
      </c>
      <c r="C487" s="31" t="str">
        <f>+VLOOKUP(B487,LISTE_OF!A:B,2,FALSE)</f>
        <v>pièce 20</v>
      </c>
      <c r="D487" s="53">
        <v>42459</v>
      </c>
      <c r="E487" s="32" t="s">
        <v>3</v>
      </c>
      <c r="F487" s="33">
        <v>6</v>
      </c>
      <c r="G487" s="34" t="e">
        <f t="shared" si="115"/>
        <v>#N/A</v>
      </c>
      <c r="H487" s="34" t="e">
        <f t="shared" si="116"/>
        <v>#N/A</v>
      </c>
      <c r="I487" s="32"/>
      <c r="J487" s="35" t="str">
        <f>IF(I487="","",VLOOKUP(I487,CONSTANTES!$E$2:$F$100,2,0))</f>
        <v/>
      </c>
      <c r="K487" s="36" t="str">
        <f t="shared" si="117"/>
        <v/>
      </c>
      <c r="L487" s="50">
        <f t="shared" si="118"/>
        <v>2016</v>
      </c>
      <c r="M487" s="50">
        <f t="shared" si="119"/>
        <v>3</v>
      </c>
    </row>
    <row r="488" spans="1:13">
      <c r="A488" s="31" t="str">
        <f>+VLOOKUP(Tableau2[[#This Row],[NO OF]],LISTE_OF!A:E,5,FALSE)</f>
        <v>CLIENT 1</v>
      </c>
      <c r="B488" s="50" t="s">
        <v>74</v>
      </c>
      <c r="C488" s="31" t="str">
        <f>+VLOOKUP(B488,LISTE_OF!A:B,2,FALSE)</f>
        <v>pièce 20</v>
      </c>
      <c r="D488" s="53">
        <v>42459</v>
      </c>
      <c r="E488" s="32" t="s">
        <v>6</v>
      </c>
      <c r="F488" s="33">
        <v>3</v>
      </c>
      <c r="G488" s="34">
        <f t="shared" si="115"/>
        <v>50</v>
      </c>
      <c r="H488" s="34">
        <f t="shared" si="116"/>
        <v>150</v>
      </c>
      <c r="I488" s="32"/>
      <c r="J488" s="35" t="str">
        <f>IF(I488="","",VLOOKUP(I488,CONSTANTES!$E$2:$F$100,2,0))</f>
        <v/>
      </c>
      <c r="K488" s="36" t="str">
        <f t="shared" si="117"/>
        <v/>
      </c>
      <c r="L488" s="50">
        <f t="shared" si="118"/>
        <v>2016</v>
      </c>
      <c r="M488" s="50">
        <f t="shared" si="119"/>
        <v>3</v>
      </c>
    </row>
    <row r="489" spans="1:13">
      <c r="A489" s="31" t="str">
        <f>+VLOOKUP(Tableau2[[#This Row],[NO OF]],LISTE_OF!A:E,5,FALSE)</f>
        <v>CLIENT 1</v>
      </c>
      <c r="B489" s="50" t="s">
        <v>74</v>
      </c>
      <c r="C489" s="31" t="str">
        <f>+VLOOKUP(B489,LISTE_OF!A:B,2,FALSE)</f>
        <v>pièce 20</v>
      </c>
      <c r="D489" s="53">
        <v>42459</v>
      </c>
      <c r="E489" s="32" t="s">
        <v>7</v>
      </c>
      <c r="F489" s="33">
        <v>2</v>
      </c>
      <c r="G489" s="34">
        <f t="shared" si="115"/>
        <v>60</v>
      </c>
      <c r="H489" s="34">
        <f t="shared" si="116"/>
        <v>120</v>
      </c>
      <c r="I489" s="32" t="s">
        <v>79</v>
      </c>
      <c r="J489" s="35" t="e">
        <f>IF(I489="","",VLOOKUP(I489,CONSTANTES!$E$2:$F$100,2,0))</f>
        <v>#N/A</v>
      </c>
      <c r="K489" s="36" t="e">
        <f t="shared" si="117"/>
        <v>#N/A</v>
      </c>
      <c r="L489" s="50">
        <f t="shared" si="118"/>
        <v>2016</v>
      </c>
      <c r="M489" s="50">
        <f t="shared" si="119"/>
        <v>3</v>
      </c>
    </row>
    <row r="490" spans="1:13">
      <c r="A490" s="31" t="str">
        <f>+VLOOKUP(Tableau2[[#This Row],[NO OF]],LISTE_OF!A:E,5,FALSE)</f>
        <v>CLIENT 1</v>
      </c>
      <c r="B490" s="50" t="s">
        <v>74</v>
      </c>
      <c r="C490" s="31" t="str">
        <f>+VLOOKUP(B490,LISTE_OF!A:B,2,FALSE)</f>
        <v>pièce 20</v>
      </c>
      <c r="D490" s="53">
        <v>42459</v>
      </c>
      <c r="E490" s="32" t="s">
        <v>2</v>
      </c>
      <c r="F490" s="33">
        <v>30</v>
      </c>
      <c r="G490" s="34">
        <f t="shared" si="115"/>
        <v>60</v>
      </c>
      <c r="H490" s="34">
        <f t="shared" si="116"/>
        <v>1800</v>
      </c>
      <c r="I490" s="32"/>
      <c r="J490" s="35" t="str">
        <f>IF(I490="","",VLOOKUP(I490,CONSTANTES!$E$2:$F$100,2,0))</f>
        <v/>
      </c>
      <c r="K490" s="36" t="str">
        <f t="shared" si="117"/>
        <v/>
      </c>
      <c r="L490" s="50">
        <f t="shared" si="118"/>
        <v>2016</v>
      </c>
      <c r="M490" s="50">
        <f t="shared" si="119"/>
        <v>3</v>
      </c>
    </row>
    <row r="491" spans="1:13">
      <c r="A491" s="31" t="str">
        <f>+VLOOKUP(Tableau2[[#This Row],[NO OF]],LISTE_OF!A:E,5,FALSE)</f>
        <v>CLIENT 3</v>
      </c>
      <c r="B491" s="50" t="s">
        <v>80</v>
      </c>
      <c r="C491" s="31" t="str">
        <f>+VLOOKUP(B491,LISTE_OF!A:B,2,FALSE)</f>
        <v>pièce 25</v>
      </c>
      <c r="D491" s="53">
        <v>42459</v>
      </c>
      <c r="E491" s="32" t="s">
        <v>2</v>
      </c>
      <c r="F491" s="33">
        <v>1</v>
      </c>
      <c r="G491" s="34">
        <f t="shared" si="115"/>
        <v>60</v>
      </c>
      <c r="H491" s="34">
        <f t="shared" si="116"/>
        <v>60</v>
      </c>
      <c r="I491" s="32"/>
      <c r="J491" s="35" t="str">
        <f>IF(I491="","",VLOOKUP(I491,CONSTANTES!$E$2:$F$100,2,0))</f>
        <v/>
      </c>
      <c r="K491" s="36" t="str">
        <f t="shared" si="117"/>
        <v/>
      </c>
      <c r="L491" s="50">
        <f t="shared" si="118"/>
        <v>2016</v>
      </c>
      <c r="M491" s="50">
        <f t="shared" si="119"/>
        <v>3</v>
      </c>
    </row>
    <row r="492" spans="1:13">
      <c r="A492" s="31" t="str">
        <f>+VLOOKUP(Tableau2[[#This Row],[NO OF]],LISTE_OF!A:E,5,FALSE)</f>
        <v>CLIENT 3</v>
      </c>
      <c r="B492" s="50" t="s">
        <v>80</v>
      </c>
      <c r="C492" s="31" t="str">
        <f>+VLOOKUP(B492,LISTE_OF!A:B,2,FALSE)</f>
        <v>pièce 25</v>
      </c>
      <c r="D492" s="53">
        <v>42459</v>
      </c>
      <c r="E492" s="32" t="s">
        <v>3</v>
      </c>
      <c r="F492" s="33">
        <v>1</v>
      </c>
      <c r="G492" s="34" t="e">
        <f t="shared" si="115"/>
        <v>#N/A</v>
      </c>
      <c r="H492" s="34" t="e">
        <f t="shared" si="116"/>
        <v>#N/A</v>
      </c>
      <c r="I492" s="32"/>
      <c r="J492" s="35" t="str">
        <f>IF(I492="","",VLOOKUP(I492,CONSTANTES!$E$2:$F$100,2,0))</f>
        <v/>
      </c>
      <c r="K492" s="36" t="str">
        <f t="shared" si="117"/>
        <v/>
      </c>
      <c r="L492" s="50">
        <f t="shared" si="118"/>
        <v>2016</v>
      </c>
      <c r="M492" s="50">
        <f t="shared" si="119"/>
        <v>3</v>
      </c>
    </row>
    <row r="493" spans="1:13">
      <c r="A493" s="31" t="str">
        <f>+VLOOKUP(Tableau2[[#This Row],[NO OF]],LISTE_OF!A:E,5,FALSE)</f>
        <v>CLIENT 3</v>
      </c>
      <c r="B493" s="50" t="s">
        <v>80</v>
      </c>
      <c r="C493" s="31" t="str">
        <f>+VLOOKUP(B493,LISTE_OF!A:B,2,FALSE)</f>
        <v>pièce 25</v>
      </c>
      <c r="D493" s="53">
        <v>42459</v>
      </c>
      <c r="E493" s="32" t="s">
        <v>6</v>
      </c>
      <c r="F493" s="33">
        <v>1</v>
      </c>
      <c r="G493" s="34">
        <f t="shared" si="115"/>
        <v>50</v>
      </c>
      <c r="H493" s="34">
        <f t="shared" si="116"/>
        <v>50</v>
      </c>
      <c r="I493" s="32"/>
      <c r="J493" s="35" t="str">
        <f>IF(I493="","",VLOOKUP(I493,CONSTANTES!$E$2:$F$100,2,0))</f>
        <v/>
      </c>
      <c r="K493" s="36" t="str">
        <f t="shared" si="117"/>
        <v/>
      </c>
      <c r="L493" s="50">
        <f t="shared" si="118"/>
        <v>2016</v>
      </c>
      <c r="M493" s="50">
        <f t="shared" si="119"/>
        <v>3</v>
      </c>
    </row>
    <row r="494" spans="1:13">
      <c r="A494" s="31" t="str">
        <f>+VLOOKUP(Tableau2[[#This Row],[NO OF]],LISTE_OF!A:E,5,FALSE)</f>
        <v>CLIENT 1</v>
      </c>
      <c r="B494" s="50" t="s">
        <v>81</v>
      </c>
      <c r="C494" s="31" t="str">
        <f>+VLOOKUP(B494,LISTE_OF!A:B,2,FALSE)</f>
        <v>pièce 26</v>
      </c>
      <c r="D494" s="53">
        <v>42460</v>
      </c>
      <c r="E494" s="32" t="s">
        <v>1</v>
      </c>
      <c r="F494" s="33">
        <v>13</v>
      </c>
      <c r="G494" s="34">
        <f t="shared" si="115"/>
        <v>70</v>
      </c>
      <c r="H494" s="34">
        <f t="shared" si="116"/>
        <v>910</v>
      </c>
      <c r="I494" s="32"/>
      <c r="J494" s="35" t="str">
        <f>IF(I494="","",VLOOKUP(I494,CONSTANTES!$E$2:$F$100,2,0))</f>
        <v/>
      </c>
      <c r="K494" s="36" t="str">
        <f t="shared" si="117"/>
        <v/>
      </c>
      <c r="L494" s="50">
        <f t="shared" si="118"/>
        <v>2016</v>
      </c>
      <c r="M494" s="50">
        <f t="shared" si="119"/>
        <v>3</v>
      </c>
    </row>
    <row r="495" spans="1:13">
      <c r="A495" s="31" t="str">
        <f>+VLOOKUP(Tableau2[[#This Row],[NO OF]],LISTE_OF!A:E,5,FALSE)</f>
        <v>CLIENT 1</v>
      </c>
      <c r="B495" s="50" t="s">
        <v>81</v>
      </c>
      <c r="C495" s="31" t="str">
        <f>+VLOOKUP(B495,LISTE_OF!A:B,2,FALSE)</f>
        <v>pièce 26</v>
      </c>
      <c r="D495" s="53">
        <v>42460</v>
      </c>
      <c r="E495" s="32" t="s">
        <v>2</v>
      </c>
      <c r="F495" s="33">
        <v>3</v>
      </c>
      <c r="G495" s="34">
        <f t="shared" si="115"/>
        <v>60</v>
      </c>
      <c r="H495" s="34">
        <f t="shared" si="116"/>
        <v>180</v>
      </c>
      <c r="I495" s="32"/>
      <c r="J495" s="35" t="str">
        <f>IF(I495="","",VLOOKUP(I495,CONSTANTES!$E$2:$F$100,2,0))</f>
        <v/>
      </c>
      <c r="K495" s="36" t="str">
        <f t="shared" si="117"/>
        <v/>
      </c>
      <c r="L495" s="50">
        <f t="shared" si="118"/>
        <v>2016</v>
      </c>
      <c r="M495" s="50">
        <f t="shared" si="119"/>
        <v>3</v>
      </c>
    </row>
    <row r="496" spans="1:13">
      <c r="A496" s="31" t="str">
        <f>+VLOOKUP(Tableau2[[#This Row],[NO OF]],LISTE_OF!A:E,5,FALSE)</f>
        <v>CLIENT 1</v>
      </c>
      <c r="B496" s="50" t="s">
        <v>81</v>
      </c>
      <c r="C496" s="31" t="str">
        <f>+VLOOKUP(B496,LISTE_OF!A:B,2,FALSE)</f>
        <v>pièce 26</v>
      </c>
      <c r="D496" s="53">
        <v>42460</v>
      </c>
      <c r="E496" s="32" t="s">
        <v>6</v>
      </c>
      <c r="F496" s="33">
        <v>3</v>
      </c>
      <c r="G496" s="34">
        <f t="shared" si="115"/>
        <v>50</v>
      </c>
      <c r="H496" s="34">
        <f t="shared" si="116"/>
        <v>150</v>
      </c>
      <c r="I496" s="32"/>
      <c r="J496" s="35" t="str">
        <f>IF(I496="","",VLOOKUP(I496,CONSTANTES!$E$2:$F$100,2,0))</f>
        <v/>
      </c>
      <c r="K496" s="36" t="str">
        <f t="shared" si="117"/>
        <v/>
      </c>
      <c r="L496" s="50">
        <f t="shared" si="118"/>
        <v>2016</v>
      </c>
      <c r="M496" s="50">
        <f t="shared" si="119"/>
        <v>3</v>
      </c>
    </row>
    <row r="497" spans="1:13">
      <c r="A497" s="31" t="str">
        <f>+VLOOKUP(Tableau2[[#This Row],[NO OF]],LISTE_OF!A:E,5,FALSE)</f>
        <v>CLIENT 1</v>
      </c>
      <c r="B497" s="50" t="s">
        <v>81</v>
      </c>
      <c r="C497" s="31" t="str">
        <f>+VLOOKUP(B497,LISTE_OF!A:B,2,FALSE)</f>
        <v>pièce 26</v>
      </c>
      <c r="D497" s="53">
        <v>42460</v>
      </c>
      <c r="E497" s="32" t="s">
        <v>3</v>
      </c>
      <c r="F497" s="33">
        <v>4</v>
      </c>
      <c r="G497" s="34" t="e">
        <f t="shared" si="115"/>
        <v>#N/A</v>
      </c>
      <c r="H497" s="34" t="e">
        <f t="shared" si="116"/>
        <v>#N/A</v>
      </c>
      <c r="I497" s="32"/>
      <c r="J497" s="35" t="str">
        <f>IF(I497="","",VLOOKUP(I497,CONSTANTES!$E$2:$F$100,2,0))</f>
        <v/>
      </c>
      <c r="K497" s="36" t="str">
        <f t="shared" si="117"/>
        <v/>
      </c>
      <c r="L497" s="50">
        <f t="shared" si="118"/>
        <v>2016</v>
      </c>
      <c r="M497" s="50">
        <f t="shared" si="119"/>
        <v>3</v>
      </c>
    </row>
    <row r="498" spans="1:13">
      <c r="A498" s="31" t="str">
        <f>+VLOOKUP(Tableau2[[#This Row],[NO OF]],LISTE_OF!A:E,5,FALSE)</f>
        <v>CLIENT 1</v>
      </c>
      <c r="B498" s="50" t="s">
        <v>81</v>
      </c>
      <c r="C498" s="31" t="str">
        <f>+VLOOKUP(B498,LISTE_OF!A:B,2,FALSE)</f>
        <v>pièce 26</v>
      </c>
      <c r="D498" s="53">
        <v>42460</v>
      </c>
      <c r="E498" s="32" t="s">
        <v>0</v>
      </c>
      <c r="F498" s="33">
        <v>6</v>
      </c>
      <c r="G498" s="34">
        <f t="shared" si="115"/>
        <v>60</v>
      </c>
      <c r="H498" s="34">
        <f t="shared" si="116"/>
        <v>360</v>
      </c>
      <c r="I498" s="32"/>
      <c r="J498" s="35" t="str">
        <f>IF(I498="","",VLOOKUP(I498,CONSTANTES!$E$2:$F$100,2,0))</f>
        <v/>
      </c>
      <c r="K498" s="36" t="str">
        <f t="shared" si="117"/>
        <v/>
      </c>
      <c r="L498" s="50">
        <f t="shared" si="118"/>
        <v>2016</v>
      </c>
      <c r="M498" s="50">
        <f t="shared" si="119"/>
        <v>3</v>
      </c>
    </row>
    <row r="499" spans="1:13">
      <c r="A499" s="31" t="str">
        <f>+VLOOKUP(Tableau2[[#This Row],[NO OF]],LISTE_OF!A:E,5,FALSE)</f>
        <v>CLIENT 1</v>
      </c>
      <c r="B499" s="50" t="s">
        <v>82</v>
      </c>
      <c r="C499" s="31" t="str">
        <f>+VLOOKUP(B499,LISTE_OF!A:B,2,FALSE)</f>
        <v>pièce 27</v>
      </c>
      <c r="D499" s="53">
        <v>42460</v>
      </c>
      <c r="E499" s="32" t="s">
        <v>7</v>
      </c>
      <c r="F499" s="33">
        <v>4</v>
      </c>
      <c r="G499" s="34">
        <f t="shared" si="115"/>
        <v>60</v>
      </c>
      <c r="H499" s="34">
        <f t="shared" si="116"/>
        <v>240</v>
      </c>
      <c r="I499" s="32" t="s">
        <v>73</v>
      </c>
      <c r="J499" s="35" t="e">
        <f>IF(I499="","",VLOOKUP(I499,CONSTANTES!$E$2:$F$100,2,0))</f>
        <v>#N/A</v>
      </c>
      <c r="K499" s="36" t="e">
        <f t="shared" si="117"/>
        <v>#N/A</v>
      </c>
      <c r="L499" s="50">
        <f t="shared" si="118"/>
        <v>2016</v>
      </c>
      <c r="M499" s="50">
        <f t="shared" si="119"/>
        <v>3</v>
      </c>
    </row>
    <row r="500" spans="1:13">
      <c r="A500" s="31" t="str">
        <f>+VLOOKUP(Tableau2[[#This Row],[NO OF]],LISTE_OF!A:E,5,FALSE)</f>
        <v>CLIENT 1</v>
      </c>
      <c r="B500" s="50" t="s">
        <v>82</v>
      </c>
      <c r="C500" s="31" t="str">
        <f>+VLOOKUP(B500,LISTE_OF!A:B,2,FALSE)</f>
        <v>pièce 27</v>
      </c>
      <c r="D500" s="53">
        <v>42460</v>
      </c>
      <c r="E500" s="32" t="s">
        <v>1</v>
      </c>
      <c r="F500" s="33">
        <v>4</v>
      </c>
      <c r="G500" s="34">
        <f t="shared" si="115"/>
        <v>70</v>
      </c>
      <c r="H500" s="34">
        <f t="shared" si="116"/>
        <v>280</v>
      </c>
      <c r="I500" s="32"/>
      <c r="J500" s="35" t="str">
        <f>IF(I500="","",VLOOKUP(I500,CONSTANTES!$E$2:$F$100,2,0))</f>
        <v/>
      </c>
      <c r="K500" s="36" t="str">
        <f t="shared" si="117"/>
        <v/>
      </c>
      <c r="L500" s="50">
        <f t="shared" si="118"/>
        <v>2016</v>
      </c>
      <c r="M500" s="50">
        <f t="shared" si="119"/>
        <v>3</v>
      </c>
    </row>
    <row r="501" spans="1:13">
      <c r="A501" s="31" t="str">
        <f>+VLOOKUP(Tableau2[[#This Row],[NO OF]],LISTE_OF!A:E,5,FALSE)</f>
        <v>CLIENT 1</v>
      </c>
      <c r="B501" s="50" t="s">
        <v>82</v>
      </c>
      <c r="C501" s="31" t="str">
        <f>+VLOOKUP(B501,LISTE_OF!A:B,2,FALSE)</f>
        <v>pièce 27</v>
      </c>
      <c r="D501" s="53">
        <v>42460</v>
      </c>
      <c r="E501" s="32" t="s">
        <v>2</v>
      </c>
      <c r="F501" s="33">
        <v>6</v>
      </c>
      <c r="G501" s="34">
        <f t="shared" si="115"/>
        <v>60</v>
      </c>
      <c r="H501" s="34">
        <f t="shared" si="116"/>
        <v>360</v>
      </c>
      <c r="I501" s="32"/>
      <c r="J501" s="35" t="str">
        <f>IF(I501="","",VLOOKUP(I501,CONSTANTES!$E$2:$F$100,2,0))</f>
        <v/>
      </c>
      <c r="K501" s="36" t="str">
        <f t="shared" si="117"/>
        <v/>
      </c>
      <c r="L501" s="50">
        <f t="shared" si="118"/>
        <v>2016</v>
      </c>
      <c r="M501" s="50">
        <f t="shared" si="119"/>
        <v>3</v>
      </c>
    </row>
    <row r="502" spans="1:13">
      <c r="A502" s="31" t="str">
        <f>+VLOOKUP(Tableau2[[#This Row],[NO OF]],LISTE_OF!A:E,5,FALSE)</f>
        <v>CLIENT 1</v>
      </c>
      <c r="B502" s="50" t="s">
        <v>82</v>
      </c>
      <c r="C502" s="31" t="str">
        <f>+VLOOKUP(B502,LISTE_OF!A:B,2,FALSE)</f>
        <v>pièce 27</v>
      </c>
      <c r="D502" s="53">
        <v>42460</v>
      </c>
      <c r="E502" s="32" t="s">
        <v>3</v>
      </c>
      <c r="F502" s="33">
        <v>4</v>
      </c>
      <c r="G502" s="34" t="e">
        <f t="shared" si="115"/>
        <v>#N/A</v>
      </c>
      <c r="H502" s="34" t="e">
        <f t="shared" si="116"/>
        <v>#N/A</v>
      </c>
      <c r="I502" s="32"/>
      <c r="J502" s="35" t="str">
        <f>IF(I502="","",VLOOKUP(I502,CONSTANTES!$E$2:$F$100,2,0))</f>
        <v/>
      </c>
      <c r="K502" s="36" t="str">
        <f t="shared" si="117"/>
        <v/>
      </c>
      <c r="L502" s="50">
        <f t="shared" si="118"/>
        <v>2016</v>
      </c>
      <c r="M502" s="50">
        <f t="shared" si="119"/>
        <v>3</v>
      </c>
    </row>
    <row r="503" spans="1:13">
      <c r="A503" s="31" t="str">
        <f>+VLOOKUP(Tableau2[[#This Row],[NO OF]],LISTE_OF!A:E,5,FALSE)</f>
        <v>CLIENT 1</v>
      </c>
      <c r="B503" s="50" t="s">
        <v>82</v>
      </c>
      <c r="C503" s="31" t="str">
        <f>+VLOOKUP(B503,LISTE_OF!A:B,2,FALSE)</f>
        <v>pièce 27</v>
      </c>
      <c r="D503" s="53">
        <v>42460</v>
      </c>
      <c r="E503" s="32" t="s">
        <v>0</v>
      </c>
      <c r="F503" s="33">
        <v>4</v>
      </c>
      <c r="G503" s="34">
        <f t="shared" si="115"/>
        <v>60</v>
      </c>
      <c r="H503" s="34">
        <f t="shared" si="116"/>
        <v>240</v>
      </c>
      <c r="I503" s="32"/>
      <c r="J503" s="35" t="str">
        <f>IF(I503="","",VLOOKUP(I503,CONSTANTES!$E$2:$F$100,2,0))</f>
        <v/>
      </c>
      <c r="K503" s="36" t="str">
        <f t="shared" si="117"/>
        <v/>
      </c>
      <c r="L503" s="50">
        <f t="shared" si="118"/>
        <v>2016</v>
      </c>
      <c r="M503" s="50">
        <f t="shared" si="119"/>
        <v>3</v>
      </c>
    </row>
    <row r="504" spans="1:13">
      <c r="A504" s="31" t="str">
        <f>+VLOOKUP(Tableau2[[#This Row],[NO OF]],LISTE_OF!A:E,5,FALSE)</f>
        <v>CLIENT 1</v>
      </c>
      <c r="B504" s="50" t="s">
        <v>82</v>
      </c>
      <c r="C504" s="31" t="str">
        <f>+VLOOKUP(B504,LISTE_OF!A:B,2,FALSE)</f>
        <v>pièce 27</v>
      </c>
      <c r="D504" s="53">
        <v>42460</v>
      </c>
      <c r="E504" s="32" t="s">
        <v>6</v>
      </c>
      <c r="F504" s="33">
        <v>4</v>
      </c>
      <c r="G504" s="34">
        <f t="shared" si="115"/>
        <v>50</v>
      </c>
      <c r="H504" s="34">
        <f t="shared" si="116"/>
        <v>200</v>
      </c>
      <c r="I504" s="32"/>
      <c r="J504" s="35" t="str">
        <f>IF(I504="","",VLOOKUP(I504,CONSTANTES!$E$2:$F$100,2,0))</f>
        <v/>
      </c>
      <c r="K504" s="36" t="str">
        <f t="shared" si="117"/>
        <v/>
      </c>
      <c r="L504" s="50">
        <f t="shared" si="118"/>
        <v>2016</v>
      </c>
      <c r="M504" s="50">
        <f t="shared" si="119"/>
        <v>3</v>
      </c>
    </row>
    <row r="505" spans="1:13">
      <c r="A505" s="31" t="str">
        <f>+VLOOKUP(Tableau2[[#This Row],[NO OF]],LISTE_OF!A:E,5,FALSE)</f>
        <v>CLIENT 1</v>
      </c>
      <c r="B505" s="50" t="s">
        <v>82</v>
      </c>
      <c r="C505" s="31" t="str">
        <f>+VLOOKUP(B505,LISTE_OF!A:B,2,FALSE)</f>
        <v>pièce 27</v>
      </c>
      <c r="D505" s="53">
        <v>42460</v>
      </c>
      <c r="E505" s="32" t="s">
        <v>7</v>
      </c>
      <c r="F505" s="33">
        <v>1</v>
      </c>
      <c r="G505" s="34">
        <f t="shared" si="115"/>
        <v>60</v>
      </c>
      <c r="H505" s="34">
        <f t="shared" si="116"/>
        <v>60</v>
      </c>
      <c r="I505" s="32" t="s">
        <v>11</v>
      </c>
      <c r="J505" s="35" t="e">
        <f>IF(I505="","",VLOOKUP(I505,CONSTANTES!$E$2:$F$100,2,0))</f>
        <v>#N/A</v>
      </c>
      <c r="K505" s="36" t="e">
        <f t="shared" si="117"/>
        <v>#N/A</v>
      </c>
      <c r="L505" s="50">
        <f t="shared" si="118"/>
        <v>2016</v>
      </c>
      <c r="M505" s="50">
        <f t="shared" si="119"/>
        <v>3</v>
      </c>
    </row>
    <row r="506" spans="1:13">
      <c r="A506" s="31" t="str">
        <f>+VLOOKUP(Tableau2[[#This Row],[NO OF]],LISTE_OF!A:E,5,FALSE)</f>
        <v>CLIENT 5</v>
      </c>
      <c r="B506" s="50" t="s">
        <v>83</v>
      </c>
      <c r="C506" s="31" t="str">
        <f>+VLOOKUP(B506,LISTE_OF!A:B,2,FALSE)</f>
        <v>pièce 28</v>
      </c>
      <c r="D506" s="53">
        <v>42432</v>
      </c>
      <c r="E506" s="32" t="s">
        <v>1</v>
      </c>
      <c r="F506" s="33">
        <v>3</v>
      </c>
      <c r="G506" s="34">
        <f t="shared" ref="G506:G512" si="120">IF(E506="","",VLOOKUP(E506,POSTE,2,0))</f>
        <v>70</v>
      </c>
      <c r="H506" s="34">
        <f t="shared" ref="H506:H512" si="121">IF(E506="","",F506*G506)</f>
        <v>210</v>
      </c>
      <c r="I506" s="32"/>
      <c r="J506" s="35" t="str">
        <f>IF(I506="","",VLOOKUP(I506,CONSTANTES!$E$2:$F$100,2,0))</f>
        <v/>
      </c>
      <c r="K506" s="36" t="str">
        <f t="shared" ref="K506:K512" si="122">IF(J506="","",J506*KM_UNITAIRE)</f>
        <v/>
      </c>
      <c r="L506" s="50">
        <f t="shared" ref="L506:L512" si="123">+YEAR(D506)</f>
        <v>2016</v>
      </c>
      <c r="M506" s="50">
        <f t="shared" ref="M506:M512" si="124">+MONTH(D506)</f>
        <v>3</v>
      </c>
    </row>
    <row r="507" spans="1:13">
      <c r="A507" s="31" t="str">
        <f>+VLOOKUP(Tableau2[[#This Row],[NO OF]],LISTE_OF!A:E,5,FALSE)</f>
        <v>CLIENT 5</v>
      </c>
      <c r="B507" s="50" t="s">
        <v>83</v>
      </c>
      <c r="C507" s="31" t="str">
        <f>+VLOOKUP(B507,LISTE_OF!A:B,2,FALSE)</f>
        <v>pièce 28</v>
      </c>
      <c r="D507" s="53">
        <v>42432</v>
      </c>
      <c r="E507" s="32" t="s">
        <v>2</v>
      </c>
      <c r="F507" s="33">
        <v>4</v>
      </c>
      <c r="G507" s="34">
        <f t="shared" si="120"/>
        <v>60</v>
      </c>
      <c r="H507" s="34">
        <f t="shared" si="121"/>
        <v>240</v>
      </c>
      <c r="I507" s="32"/>
      <c r="J507" s="35" t="str">
        <f>IF(I507="","",VLOOKUP(I507,CONSTANTES!$E$2:$F$100,2,0))</f>
        <v/>
      </c>
      <c r="K507" s="36" t="str">
        <f t="shared" si="122"/>
        <v/>
      </c>
      <c r="L507" s="50">
        <f t="shared" si="123"/>
        <v>2016</v>
      </c>
      <c r="M507" s="50">
        <f t="shared" si="124"/>
        <v>3</v>
      </c>
    </row>
    <row r="508" spans="1:13">
      <c r="A508" s="31" t="str">
        <f>+VLOOKUP(Tableau2[[#This Row],[NO OF]],LISTE_OF!A:E,5,FALSE)</f>
        <v>CLIENT 5</v>
      </c>
      <c r="B508" s="50" t="s">
        <v>83</v>
      </c>
      <c r="C508" s="31" t="str">
        <f>+VLOOKUP(B508,LISTE_OF!A:B,2,FALSE)</f>
        <v>pièce 28</v>
      </c>
      <c r="D508" s="53">
        <v>42462</v>
      </c>
      <c r="E508" s="32" t="s">
        <v>2</v>
      </c>
      <c r="F508" s="33">
        <v>4</v>
      </c>
      <c r="G508" s="34">
        <f t="shared" si="120"/>
        <v>60</v>
      </c>
      <c r="H508" s="34">
        <f t="shared" si="121"/>
        <v>240</v>
      </c>
      <c r="I508" s="32"/>
      <c r="J508" s="35" t="str">
        <f>IF(I508="","",VLOOKUP(I508,CONSTANTES!$E$2:$F$100,2,0))</f>
        <v/>
      </c>
      <c r="K508" s="36" t="str">
        <f t="shared" si="122"/>
        <v/>
      </c>
      <c r="L508" s="50">
        <f t="shared" si="123"/>
        <v>2016</v>
      </c>
      <c r="M508" s="50">
        <f t="shared" si="124"/>
        <v>4</v>
      </c>
    </row>
    <row r="509" spans="1:13">
      <c r="A509" s="31" t="str">
        <f>+VLOOKUP(Tableau2[[#This Row],[NO OF]],LISTE_OF!A:E,5,FALSE)</f>
        <v>CLIENT 5</v>
      </c>
      <c r="B509" s="50" t="s">
        <v>83</v>
      </c>
      <c r="C509" s="31" t="str">
        <f>+VLOOKUP(B509,LISTE_OF!A:B,2,FALSE)</f>
        <v>pièce 28</v>
      </c>
      <c r="D509" s="53">
        <v>42431</v>
      </c>
      <c r="E509" s="32" t="s">
        <v>3</v>
      </c>
      <c r="F509" s="33">
        <v>4</v>
      </c>
      <c r="G509" s="34" t="e">
        <f t="shared" si="120"/>
        <v>#N/A</v>
      </c>
      <c r="H509" s="34" t="e">
        <f t="shared" si="121"/>
        <v>#N/A</v>
      </c>
      <c r="I509" s="32"/>
      <c r="J509" s="35" t="str">
        <f>IF(I509="","",VLOOKUP(I509,CONSTANTES!$E$2:$F$100,2,0))</f>
        <v/>
      </c>
      <c r="K509" s="36" t="str">
        <f t="shared" si="122"/>
        <v/>
      </c>
      <c r="L509" s="50">
        <f t="shared" si="123"/>
        <v>2016</v>
      </c>
      <c r="M509" s="50">
        <f t="shared" si="124"/>
        <v>3</v>
      </c>
    </row>
    <row r="510" spans="1:13">
      <c r="A510" s="31" t="str">
        <f>+VLOOKUP(Tableau2[[#This Row],[NO OF]],LISTE_OF!A:E,5,FALSE)</f>
        <v>CLIENT 5</v>
      </c>
      <c r="B510" s="50" t="s">
        <v>83</v>
      </c>
      <c r="C510" s="31" t="str">
        <f>+VLOOKUP(B510,LISTE_OF!A:B,2,FALSE)</f>
        <v>pièce 28</v>
      </c>
      <c r="D510" s="53">
        <v>42431</v>
      </c>
      <c r="E510" s="32" t="s">
        <v>0</v>
      </c>
      <c r="F510" s="33">
        <v>10</v>
      </c>
      <c r="G510" s="34">
        <f t="shared" si="120"/>
        <v>60</v>
      </c>
      <c r="H510" s="34">
        <f t="shared" si="121"/>
        <v>600</v>
      </c>
      <c r="I510" s="32"/>
      <c r="J510" s="35" t="str">
        <f>IF(I510="","",VLOOKUP(I510,CONSTANTES!$E$2:$F$100,2,0))</f>
        <v/>
      </c>
      <c r="K510" s="36" t="str">
        <f t="shared" si="122"/>
        <v/>
      </c>
      <c r="L510" s="50">
        <f t="shared" si="123"/>
        <v>2016</v>
      </c>
      <c r="M510" s="50">
        <f t="shared" si="124"/>
        <v>3</v>
      </c>
    </row>
    <row r="511" spans="1:13">
      <c r="A511" s="31" t="str">
        <f>+VLOOKUP(Tableau2[[#This Row],[NO OF]],LISTE_OF!A:E,5,FALSE)</f>
        <v>CLIENT 5</v>
      </c>
      <c r="B511" s="50" t="s">
        <v>84</v>
      </c>
      <c r="C511" s="31" t="str">
        <f>+VLOOKUP(B511,LISTE_OF!A:B,2,FALSE)</f>
        <v>pièce 29</v>
      </c>
      <c r="D511" s="53">
        <v>42465</v>
      </c>
      <c r="E511" s="32" t="s">
        <v>3</v>
      </c>
      <c r="F511" s="33">
        <v>3</v>
      </c>
      <c r="G511" s="34" t="e">
        <f t="shared" si="120"/>
        <v>#N/A</v>
      </c>
      <c r="H511" s="34" t="e">
        <f t="shared" si="121"/>
        <v>#N/A</v>
      </c>
      <c r="I511" s="32"/>
      <c r="J511" s="35" t="str">
        <f>IF(I511="","",VLOOKUP(I511,CONSTANTES!$E$2:$F$100,2,0))</f>
        <v/>
      </c>
      <c r="K511" s="36" t="str">
        <f t="shared" si="122"/>
        <v/>
      </c>
      <c r="L511" s="50">
        <f t="shared" si="123"/>
        <v>2016</v>
      </c>
      <c r="M511" s="50">
        <f t="shared" si="124"/>
        <v>4</v>
      </c>
    </row>
    <row r="512" spans="1:13">
      <c r="A512" s="31" t="str">
        <f>+VLOOKUP(Tableau2[[#This Row],[NO OF]],LISTE_OF!A:E,5,FALSE)</f>
        <v>CLIENT 5</v>
      </c>
      <c r="B512" s="50" t="s">
        <v>84</v>
      </c>
      <c r="C512" s="31" t="str">
        <f>+VLOOKUP(B512,LISTE_OF!A:B,2,FALSE)</f>
        <v>pièce 29</v>
      </c>
      <c r="D512" s="53">
        <v>42465</v>
      </c>
      <c r="E512" s="32" t="s">
        <v>0</v>
      </c>
      <c r="F512" s="33">
        <v>6</v>
      </c>
      <c r="G512" s="34">
        <f t="shared" si="120"/>
        <v>60</v>
      </c>
      <c r="H512" s="34">
        <f t="shared" si="121"/>
        <v>360</v>
      </c>
      <c r="I512" s="32"/>
      <c r="J512" s="35" t="str">
        <f>IF(I512="","",VLOOKUP(I512,CONSTANTES!$E$2:$F$100,2,0))</f>
        <v/>
      </c>
      <c r="K512" s="36" t="str">
        <f t="shared" si="122"/>
        <v/>
      </c>
      <c r="L512" s="50">
        <f t="shared" si="123"/>
        <v>2016</v>
      </c>
      <c r="M512" s="50">
        <f t="shared" si="124"/>
        <v>4</v>
      </c>
    </row>
    <row r="513" spans="1:13">
      <c r="A513" s="31" t="str">
        <f>+VLOOKUP(Tableau2[[#This Row],[NO OF]],LISTE_OF!A:E,5,FALSE)</f>
        <v>mimile</v>
      </c>
      <c r="B513" s="50" t="s">
        <v>90</v>
      </c>
      <c r="C513" s="31" t="str">
        <f>+VLOOKUP(B513,LISTE_OF!A:B,2,FALSE)</f>
        <v>pièce 30</v>
      </c>
      <c r="D513" s="53">
        <v>42571</v>
      </c>
      <c r="E513" s="32" t="s">
        <v>1</v>
      </c>
      <c r="F513" s="33">
        <v>2</v>
      </c>
      <c r="G513" s="34">
        <f t="shared" ref="G513:G521" si="125">IF(E513="","",VLOOKUP(E513,POSTE,2,0))</f>
        <v>70</v>
      </c>
      <c r="H513" s="34">
        <f t="shared" ref="H513:H521" si="126">IF(E513="","",F513*G513)</f>
        <v>140</v>
      </c>
      <c r="I513" s="32"/>
      <c r="J513" s="35" t="str">
        <f>IF(I513="","",VLOOKUP(I513,CONSTANTES!$E$2:$F$100,2,0))</f>
        <v/>
      </c>
      <c r="K513" s="36" t="str">
        <f t="shared" ref="K513:K521" si="127">IF(J513="","",J513*KM_UNITAIRE)</f>
        <v/>
      </c>
      <c r="L513" s="50">
        <f t="shared" ref="L513:L521" si="128">+YEAR(D513)</f>
        <v>2016</v>
      </c>
      <c r="M513" s="50">
        <f t="shared" ref="M513:M521" si="129">+MONTH(D513)</f>
        <v>7</v>
      </c>
    </row>
    <row r="514" spans="1:13">
      <c r="A514" s="31" t="str">
        <f>+VLOOKUP(Tableau2[[#This Row],[NO OF]],LISTE_OF!A:E,5,FALSE)</f>
        <v>mimile</v>
      </c>
      <c r="B514" s="50" t="s">
        <v>90</v>
      </c>
      <c r="C514" s="31" t="str">
        <f>+VLOOKUP(B514,LISTE_OF!A:B,2,FALSE)</f>
        <v>pièce 30</v>
      </c>
      <c r="D514" s="53">
        <v>42571</v>
      </c>
      <c r="E514" s="32" t="s">
        <v>7</v>
      </c>
      <c r="F514" s="33">
        <v>2</v>
      </c>
      <c r="G514" s="34">
        <f t="shared" si="125"/>
        <v>60</v>
      </c>
      <c r="H514" s="34">
        <f t="shared" si="126"/>
        <v>120</v>
      </c>
      <c r="I514" s="32"/>
      <c r="J514" s="35" t="str">
        <f>IF(I514="","",VLOOKUP(I514,CONSTANTES!$E$2:$F$100,2,0))</f>
        <v/>
      </c>
      <c r="K514" s="36" t="str">
        <f t="shared" si="127"/>
        <v/>
      </c>
      <c r="L514" s="50">
        <f t="shared" si="128"/>
        <v>2016</v>
      </c>
      <c r="M514" s="50">
        <f t="shared" si="129"/>
        <v>7</v>
      </c>
    </row>
    <row r="515" spans="1:13">
      <c r="A515" s="31" t="str">
        <f>+VLOOKUP(Tableau2[[#This Row],[NO OF]],LISTE_OF!A:E,5,FALSE)</f>
        <v>mimile</v>
      </c>
      <c r="B515" s="50" t="s">
        <v>90</v>
      </c>
      <c r="C515" s="31" t="str">
        <f>+VLOOKUP(B515,LISTE_OF!A:B,2,FALSE)</f>
        <v>pièce 30</v>
      </c>
      <c r="D515" s="53">
        <v>42571</v>
      </c>
      <c r="E515" s="32" t="s">
        <v>111</v>
      </c>
      <c r="F515" s="33">
        <v>8</v>
      </c>
      <c r="G515" s="34">
        <f t="shared" si="125"/>
        <v>60</v>
      </c>
      <c r="H515" s="34">
        <f t="shared" si="126"/>
        <v>480</v>
      </c>
      <c r="I515" s="32"/>
      <c r="J515" s="35" t="str">
        <f>IF(I515="","",VLOOKUP(I515,CONSTANTES!$E$2:$F$100,2,0))</f>
        <v/>
      </c>
      <c r="K515" s="36" t="str">
        <f t="shared" si="127"/>
        <v/>
      </c>
      <c r="L515" s="50">
        <f t="shared" si="128"/>
        <v>2016</v>
      </c>
      <c r="M515" s="50">
        <f t="shared" si="129"/>
        <v>7</v>
      </c>
    </row>
    <row r="516" spans="1:13">
      <c r="A516" s="31" t="str">
        <f>+VLOOKUP(Tableau2[[#This Row],[NO OF]],LISTE_OF!A:E,5,FALSE)</f>
        <v>mimile</v>
      </c>
      <c r="B516" s="50" t="s">
        <v>90</v>
      </c>
      <c r="C516" s="31" t="str">
        <f>+VLOOKUP(B516,LISTE_OF!A:B,2,FALSE)</f>
        <v>pièce 30</v>
      </c>
      <c r="D516" s="53">
        <v>42571</v>
      </c>
      <c r="E516" s="32" t="s">
        <v>0</v>
      </c>
      <c r="F516" s="33">
        <v>5</v>
      </c>
      <c r="G516" s="34">
        <f t="shared" si="125"/>
        <v>60</v>
      </c>
      <c r="H516" s="34">
        <f t="shared" si="126"/>
        <v>300</v>
      </c>
      <c r="I516" s="32"/>
      <c r="J516" s="35" t="str">
        <f>IF(I516="","",VLOOKUP(I516,CONSTANTES!$E$2:$F$100,2,0))</f>
        <v/>
      </c>
      <c r="K516" s="36" t="str">
        <f t="shared" si="127"/>
        <v/>
      </c>
      <c r="L516" s="50">
        <f t="shared" si="128"/>
        <v>2016</v>
      </c>
      <c r="M516" s="50">
        <f t="shared" si="129"/>
        <v>7</v>
      </c>
    </row>
    <row r="517" spans="1:13">
      <c r="A517" s="31" t="str">
        <f>+VLOOKUP(Tableau2[[#This Row],[NO OF]],LISTE_OF!A:E,5,FALSE)</f>
        <v>CLIENT 1</v>
      </c>
      <c r="B517" s="50" t="s">
        <v>91</v>
      </c>
      <c r="C517" s="31" t="str">
        <f>+VLOOKUP(B517,LISTE_OF!A:B,2,FALSE)</f>
        <v>pièce 31</v>
      </c>
      <c r="D517" s="53">
        <v>42571</v>
      </c>
      <c r="E517" s="32" t="s">
        <v>7</v>
      </c>
      <c r="F517" s="33">
        <v>3</v>
      </c>
      <c r="G517" s="34">
        <f t="shared" si="125"/>
        <v>60</v>
      </c>
      <c r="H517" s="34">
        <f t="shared" si="126"/>
        <v>180</v>
      </c>
      <c r="I517" s="32"/>
      <c r="J517" s="35" t="str">
        <f>IF(I517="","",VLOOKUP(I517,CONSTANTES!$E$2:$F$100,2,0))</f>
        <v/>
      </c>
      <c r="K517" s="36" t="str">
        <f t="shared" si="127"/>
        <v/>
      </c>
      <c r="L517" s="50">
        <f t="shared" si="128"/>
        <v>2016</v>
      </c>
      <c r="M517" s="50">
        <f t="shared" si="129"/>
        <v>7</v>
      </c>
    </row>
    <row r="518" spans="1:13">
      <c r="A518" s="31" t="str">
        <f>+VLOOKUP(Tableau2[[#This Row],[NO OF]],LISTE_OF!A:E,5,FALSE)</f>
        <v>CLIENT 1</v>
      </c>
      <c r="B518" s="50" t="s">
        <v>91</v>
      </c>
      <c r="C518" s="31" t="str">
        <f>+VLOOKUP(B518,LISTE_OF!A:B,2,FALSE)</f>
        <v>pièce 31</v>
      </c>
      <c r="D518" s="53">
        <v>42571</v>
      </c>
      <c r="E518" s="32" t="s">
        <v>111</v>
      </c>
      <c r="F518" s="33">
        <v>16</v>
      </c>
      <c r="G518" s="34">
        <f t="shared" si="125"/>
        <v>60</v>
      </c>
      <c r="H518" s="34">
        <f t="shared" si="126"/>
        <v>960</v>
      </c>
      <c r="I518" s="32"/>
      <c r="J518" s="35" t="str">
        <f>IF(I518="","",VLOOKUP(I518,CONSTANTES!$E$2:$F$100,2,0))</f>
        <v/>
      </c>
      <c r="K518" s="36" t="str">
        <f t="shared" si="127"/>
        <v/>
      </c>
      <c r="L518" s="50">
        <f t="shared" si="128"/>
        <v>2016</v>
      </c>
      <c r="M518" s="50">
        <f t="shared" si="129"/>
        <v>7</v>
      </c>
    </row>
    <row r="519" spans="1:13">
      <c r="A519" s="31" t="str">
        <f>+VLOOKUP(Tableau2[[#This Row],[NO OF]],LISTE_OF!A:E,5,FALSE)</f>
        <v>CLIENT 1</v>
      </c>
      <c r="B519" s="50" t="s">
        <v>91</v>
      </c>
      <c r="C519" s="31" t="str">
        <f>+VLOOKUP(B519,LISTE_OF!A:B,2,FALSE)</f>
        <v>pièce 31</v>
      </c>
      <c r="D519" s="53">
        <v>42571</v>
      </c>
      <c r="E519" s="32" t="s">
        <v>0</v>
      </c>
      <c r="F519" s="33">
        <v>12</v>
      </c>
      <c r="G519" s="34">
        <f t="shared" si="125"/>
        <v>60</v>
      </c>
      <c r="H519" s="34">
        <f t="shared" si="126"/>
        <v>720</v>
      </c>
      <c r="I519" s="32"/>
      <c r="J519" s="35" t="str">
        <f>IF(I519="","",VLOOKUP(I519,CONSTANTES!$E$2:$F$100,2,0))</f>
        <v/>
      </c>
      <c r="K519" s="36" t="str">
        <f t="shared" si="127"/>
        <v/>
      </c>
      <c r="L519" s="50">
        <f t="shared" si="128"/>
        <v>2016</v>
      </c>
      <c r="M519" s="50">
        <f t="shared" si="129"/>
        <v>7</v>
      </c>
    </row>
    <row r="520" spans="1:13">
      <c r="A520" s="31" t="str">
        <f>+VLOOKUP(Tableau2[[#This Row],[NO OF]],LISTE_OF!A:E,5,FALSE)</f>
        <v>CLIENT 1</v>
      </c>
      <c r="B520" s="50" t="s">
        <v>91</v>
      </c>
      <c r="C520" s="31" t="str">
        <f>+VLOOKUP(B520,LISTE_OF!A:B,2,FALSE)</f>
        <v>pièce 31</v>
      </c>
      <c r="D520" s="53">
        <v>42571</v>
      </c>
      <c r="E520" s="32" t="s">
        <v>6</v>
      </c>
      <c r="F520" s="33">
        <v>4</v>
      </c>
      <c r="G520" s="34">
        <f t="shared" si="125"/>
        <v>50</v>
      </c>
      <c r="H520" s="34">
        <f t="shared" si="126"/>
        <v>200</v>
      </c>
      <c r="I520" s="32"/>
      <c r="J520" s="35" t="str">
        <f>IF(I520="","",VLOOKUP(I520,CONSTANTES!$E$2:$F$100,2,0))</f>
        <v/>
      </c>
      <c r="K520" s="36" t="str">
        <f t="shared" si="127"/>
        <v/>
      </c>
      <c r="L520" s="50">
        <f t="shared" si="128"/>
        <v>2016</v>
      </c>
      <c r="M520" s="50">
        <f t="shared" si="129"/>
        <v>7</v>
      </c>
    </row>
    <row r="521" spans="1:13">
      <c r="A521" s="31" t="str">
        <f>+VLOOKUP(Tableau2[[#This Row],[NO OF]],LISTE_OF!A:E,5,FALSE)</f>
        <v>CLIENT 1</v>
      </c>
      <c r="B521" s="50" t="s">
        <v>91</v>
      </c>
      <c r="C521" s="31" t="str">
        <f>+VLOOKUP(B521,LISTE_OF!A:B,2,FALSE)</f>
        <v>pièce 31</v>
      </c>
      <c r="D521" s="53">
        <v>42571</v>
      </c>
      <c r="E521" s="32" t="s">
        <v>1</v>
      </c>
      <c r="F521" s="33">
        <v>3</v>
      </c>
      <c r="G521" s="34">
        <f t="shared" si="125"/>
        <v>70</v>
      </c>
      <c r="H521" s="34">
        <f t="shared" si="126"/>
        <v>210</v>
      </c>
      <c r="I521" s="32"/>
      <c r="J521" s="35" t="str">
        <f>IF(I521="","",VLOOKUP(I521,CONSTANTES!$E$2:$F$100,2,0))</f>
        <v/>
      </c>
      <c r="K521" s="36" t="str">
        <f t="shared" si="127"/>
        <v/>
      </c>
      <c r="L521" s="50">
        <f t="shared" si="128"/>
        <v>2016</v>
      </c>
      <c r="M521" s="50">
        <f t="shared" si="129"/>
        <v>7</v>
      </c>
    </row>
    <row r="522" spans="1:13">
      <c r="A522" s="31" t="str">
        <f>+VLOOKUP(Tableau2[[#This Row],[NO OF]],LISTE_OF!A:E,5,FALSE)</f>
        <v>CLIENT 6</v>
      </c>
      <c r="B522" s="50" t="s">
        <v>92</v>
      </c>
      <c r="C522" s="31" t="str">
        <f>+VLOOKUP(B522,LISTE_OF!A:B,2,FALSE)</f>
        <v>pièce 34</v>
      </c>
      <c r="D522" s="53">
        <v>42576</v>
      </c>
      <c r="E522" s="32" t="s">
        <v>1</v>
      </c>
      <c r="F522" s="33">
        <v>4</v>
      </c>
      <c r="G522" s="34">
        <f t="shared" ref="G522:G529" si="130">IF(E522="","",VLOOKUP(E522,POSTE,2,0))</f>
        <v>70</v>
      </c>
      <c r="H522" s="34">
        <f t="shared" ref="H522:H529" si="131">IF(E522="","",F522*G522)</f>
        <v>280</v>
      </c>
      <c r="I522" s="32" t="s">
        <v>18</v>
      </c>
      <c r="J522" s="35" t="e">
        <f>IF(I522="","",VLOOKUP(I522,CONSTANTES!$E$2:$F$100,2,0))</f>
        <v>#N/A</v>
      </c>
      <c r="K522" s="36" t="e">
        <f t="shared" ref="K522:K529" si="132">IF(J522="","",J522*KM_UNITAIRE)</f>
        <v>#N/A</v>
      </c>
      <c r="L522" s="50">
        <f t="shared" ref="L522:L529" si="133">+YEAR(D522)</f>
        <v>2016</v>
      </c>
      <c r="M522" s="50">
        <f t="shared" ref="M522:M529" si="134">+MONTH(D522)</f>
        <v>7</v>
      </c>
    </row>
    <row r="523" spans="1:13">
      <c r="A523" s="31" t="str">
        <f>+VLOOKUP(Tableau2[[#This Row],[NO OF]],LISTE_OF!A:E,5,FALSE)</f>
        <v>CLIENT 6</v>
      </c>
      <c r="B523" s="50" t="s">
        <v>92</v>
      </c>
      <c r="C523" s="31" t="str">
        <f>+VLOOKUP(B523,LISTE_OF!A:B,2,FALSE)</f>
        <v>pièce 34</v>
      </c>
      <c r="D523" s="53">
        <v>42576</v>
      </c>
      <c r="E523" s="32" t="s">
        <v>2</v>
      </c>
      <c r="F523" s="33">
        <v>8</v>
      </c>
      <c r="G523" s="34">
        <f t="shared" si="130"/>
        <v>60</v>
      </c>
      <c r="H523" s="34">
        <f t="shared" si="131"/>
        <v>480</v>
      </c>
      <c r="I523" s="32" t="s">
        <v>18</v>
      </c>
      <c r="J523" s="35" t="e">
        <f>IF(I523="","",VLOOKUP(I523,CONSTANTES!$E$2:$F$100,2,0))</f>
        <v>#N/A</v>
      </c>
      <c r="K523" s="36" t="e">
        <f t="shared" si="132"/>
        <v>#N/A</v>
      </c>
      <c r="L523" s="50">
        <f t="shared" si="133"/>
        <v>2016</v>
      </c>
      <c r="M523" s="50">
        <f t="shared" si="134"/>
        <v>7</v>
      </c>
    </row>
    <row r="524" spans="1:13">
      <c r="A524" s="31" t="str">
        <f>+VLOOKUP(Tableau2[[#This Row],[NO OF]],LISTE_OF!A:E,5,FALSE)</f>
        <v>CLIENT 6</v>
      </c>
      <c r="B524" s="50" t="s">
        <v>93</v>
      </c>
      <c r="C524" s="31" t="str">
        <f>+VLOOKUP(B524,LISTE_OF!A:B,2,FALSE)</f>
        <v>pièce 33</v>
      </c>
      <c r="D524" s="53">
        <v>42576</v>
      </c>
      <c r="E524" s="32" t="s">
        <v>1</v>
      </c>
      <c r="F524" s="33">
        <v>4</v>
      </c>
      <c r="G524" s="34">
        <f t="shared" si="130"/>
        <v>70</v>
      </c>
      <c r="H524" s="34">
        <f t="shared" si="131"/>
        <v>280</v>
      </c>
      <c r="I524" s="32"/>
      <c r="J524" s="35" t="str">
        <f>IF(I524="","",VLOOKUP(I524,CONSTANTES!$E$2:$F$100,2,0))</f>
        <v/>
      </c>
      <c r="K524" s="36" t="str">
        <f t="shared" si="132"/>
        <v/>
      </c>
      <c r="L524" s="50">
        <f t="shared" si="133"/>
        <v>2016</v>
      </c>
      <c r="M524" s="50">
        <f t="shared" si="134"/>
        <v>7</v>
      </c>
    </row>
    <row r="525" spans="1:13">
      <c r="A525" s="31" t="str">
        <f>+VLOOKUP(Tableau2[[#This Row],[NO OF]],LISTE_OF!A:E,5,FALSE)</f>
        <v>CLIENT 6</v>
      </c>
      <c r="B525" s="50" t="s">
        <v>93</v>
      </c>
      <c r="C525" s="31" t="str">
        <f>+VLOOKUP(B525,LISTE_OF!A:B,2,FALSE)</f>
        <v>pièce 33</v>
      </c>
      <c r="D525" s="53">
        <v>42587</v>
      </c>
      <c r="E525" s="32" t="s">
        <v>2</v>
      </c>
      <c r="F525" s="33">
        <v>4</v>
      </c>
      <c r="G525" s="34">
        <f t="shared" si="130"/>
        <v>60</v>
      </c>
      <c r="H525" s="34">
        <f t="shared" si="131"/>
        <v>240</v>
      </c>
      <c r="I525" s="32"/>
      <c r="J525" s="35" t="str">
        <f>IF(I525="","",VLOOKUP(I525,CONSTANTES!$E$2:$F$100,2,0))</f>
        <v/>
      </c>
      <c r="K525" s="36" t="str">
        <f t="shared" si="132"/>
        <v/>
      </c>
      <c r="L525" s="50">
        <f t="shared" si="133"/>
        <v>2016</v>
      </c>
      <c r="M525" s="50">
        <f t="shared" si="134"/>
        <v>8</v>
      </c>
    </row>
    <row r="526" spans="1:13">
      <c r="A526" s="31" t="str">
        <f>+VLOOKUP(Tableau2[[#This Row],[NO OF]],LISTE_OF!A:E,5,FALSE)</f>
        <v>CLIENT 5</v>
      </c>
      <c r="B526" s="50" t="s">
        <v>94</v>
      </c>
      <c r="C526" s="31" t="str">
        <f>+VLOOKUP(B526,LISTE_OF!A:B,2,FALSE)</f>
        <v>pièce 32</v>
      </c>
      <c r="D526" s="53">
        <v>42588</v>
      </c>
      <c r="E526" s="32" t="s">
        <v>111</v>
      </c>
      <c r="F526" s="33">
        <v>2</v>
      </c>
      <c r="G526" s="34">
        <f t="shared" si="130"/>
        <v>60</v>
      </c>
      <c r="H526" s="34">
        <f t="shared" si="131"/>
        <v>120</v>
      </c>
      <c r="I526" s="32"/>
      <c r="J526" s="35" t="str">
        <f>IF(I526="","",VLOOKUP(I526,CONSTANTES!$E$2:$F$100,2,0))</f>
        <v/>
      </c>
      <c r="K526" s="36" t="str">
        <f t="shared" si="132"/>
        <v/>
      </c>
      <c r="L526" s="50">
        <f t="shared" si="133"/>
        <v>2016</v>
      </c>
      <c r="M526" s="50">
        <f t="shared" si="134"/>
        <v>8</v>
      </c>
    </row>
    <row r="527" spans="1:13">
      <c r="A527" s="31" t="str">
        <f>+VLOOKUP(Tableau2[[#This Row],[NO OF]],LISTE_OF!A:E,5,FALSE)</f>
        <v>CLIENT 5</v>
      </c>
      <c r="B527" s="50" t="s">
        <v>94</v>
      </c>
      <c r="C527" s="31" t="str">
        <f>+VLOOKUP(B527,LISTE_OF!A:B,2,FALSE)</f>
        <v>pièce 32</v>
      </c>
      <c r="D527" s="53">
        <v>42588</v>
      </c>
      <c r="E527" s="32" t="s">
        <v>1</v>
      </c>
      <c r="F527" s="33">
        <v>1</v>
      </c>
      <c r="G527" s="34">
        <f t="shared" si="130"/>
        <v>70</v>
      </c>
      <c r="H527" s="34">
        <f t="shared" si="131"/>
        <v>70</v>
      </c>
      <c r="I527" s="32"/>
      <c r="J527" s="35" t="str">
        <f>IF(I527="","",VLOOKUP(I527,CONSTANTES!$E$2:$F$100,2,0))</f>
        <v/>
      </c>
      <c r="K527" s="36" t="str">
        <f t="shared" si="132"/>
        <v/>
      </c>
      <c r="L527" s="50">
        <f t="shared" si="133"/>
        <v>2016</v>
      </c>
      <c r="M527" s="50">
        <f t="shared" si="134"/>
        <v>8</v>
      </c>
    </row>
    <row r="528" spans="1:13">
      <c r="A528" s="31" t="str">
        <f>+VLOOKUP(Tableau2[[#This Row],[NO OF]],LISTE_OF!A:E,5,FALSE)</f>
        <v>CLIENT 5</v>
      </c>
      <c r="B528" s="50" t="s">
        <v>94</v>
      </c>
      <c r="C528" s="31" t="str">
        <f>+VLOOKUP(B528,LISTE_OF!A:B,2,FALSE)</f>
        <v>pièce 32</v>
      </c>
      <c r="D528" s="53">
        <v>42589</v>
      </c>
      <c r="E528" s="32" t="s">
        <v>0</v>
      </c>
      <c r="F528" s="33">
        <v>8</v>
      </c>
      <c r="G528" s="34">
        <f t="shared" si="130"/>
        <v>60</v>
      </c>
      <c r="H528" s="34">
        <f t="shared" si="131"/>
        <v>480</v>
      </c>
      <c r="I528" s="32"/>
      <c r="J528" s="35" t="str">
        <f>IF(I528="","",VLOOKUP(I528,CONSTANTES!$E$2:$F$100,2,0))</f>
        <v/>
      </c>
      <c r="K528" s="36" t="str">
        <f t="shared" si="132"/>
        <v/>
      </c>
      <c r="L528" s="50">
        <f t="shared" si="133"/>
        <v>2016</v>
      </c>
      <c r="M528" s="50">
        <f t="shared" si="134"/>
        <v>8</v>
      </c>
    </row>
    <row r="529" spans="1:13">
      <c r="A529" s="31" t="str">
        <f>+VLOOKUP(Tableau2[[#This Row],[NO OF]],LISTE_OF!A:E,5,FALSE)</f>
        <v>CLIENT 6</v>
      </c>
      <c r="B529" s="50" t="s">
        <v>93</v>
      </c>
      <c r="C529" s="31" t="str">
        <f>+VLOOKUP(B529,LISTE_OF!A:B,2,FALSE)</f>
        <v>pièce 33</v>
      </c>
      <c r="D529" s="53">
        <v>42589</v>
      </c>
      <c r="E529" s="32" t="s">
        <v>2</v>
      </c>
      <c r="F529" s="33">
        <v>6</v>
      </c>
      <c r="G529" s="34">
        <f t="shared" si="130"/>
        <v>60</v>
      </c>
      <c r="H529" s="34">
        <f t="shared" si="131"/>
        <v>360</v>
      </c>
      <c r="I529" s="32"/>
      <c r="J529" s="35" t="str">
        <f>IF(I529="","",VLOOKUP(I529,CONSTANTES!$E$2:$F$100,2,0))</f>
        <v/>
      </c>
      <c r="K529" s="36" t="str">
        <f t="shared" si="132"/>
        <v/>
      </c>
      <c r="L529" s="50">
        <f t="shared" si="133"/>
        <v>2016</v>
      </c>
      <c r="M529" s="50">
        <f t="shared" si="134"/>
        <v>8</v>
      </c>
    </row>
    <row r="530" spans="1:13">
      <c r="A530" s="31" t="str">
        <f>+VLOOKUP(Tableau2[[#This Row],[NO OF]],LISTE_OF!A:E,5,FALSE)</f>
        <v>CLIENT 5</v>
      </c>
      <c r="B530" s="50" t="s">
        <v>95</v>
      </c>
      <c r="C530" s="31" t="str">
        <f>+VLOOKUP(B530,LISTE_OF!A:B,2,FALSE)</f>
        <v>pièce 35</v>
      </c>
      <c r="D530" s="53">
        <v>42600</v>
      </c>
      <c r="E530" s="32" t="s">
        <v>1</v>
      </c>
      <c r="F530" s="33">
        <v>1</v>
      </c>
      <c r="G530" s="34">
        <f t="shared" ref="G530:G536" si="135">IF(E530="","",VLOOKUP(E530,POSTE,2,0))</f>
        <v>70</v>
      </c>
      <c r="H530" s="34">
        <f t="shared" ref="H530:H536" si="136">IF(E530="","",F530*G530)</f>
        <v>70</v>
      </c>
      <c r="I530" s="32"/>
      <c r="J530" s="35" t="str">
        <f>IF(I530="","",VLOOKUP(I530,CONSTANTES!$E$2:$F$100,2,0))</f>
        <v/>
      </c>
      <c r="K530" s="36" t="str">
        <f t="shared" ref="K530:K536" si="137">IF(J530="","",J530*KM_UNITAIRE)</f>
        <v/>
      </c>
      <c r="L530" s="50">
        <f t="shared" ref="L530:L536" si="138">+YEAR(D530)</f>
        <v>2016</v>
      </c>
      <c r="M530" s="50">
        <f t="shared" ref="M530:M536" si="139">+MONTH(D530)</f>
        <v>8</v>
      </c>
    </row>
    <row r="531" spans="1:13">
      <c r="A531" s="31" t="str">
        <f>+VLOOKUP(Tableau2[[#This Row],[NO OF]],LISTE_OF!A:E,5,FALSE)</f>
        <v>CLIENT 5</v>
      </c>
      <c r="B531" s="50" t="s">
        <v>95</v>
      </c>
      <c r="C531" s="31" t="str">
        <f>+VLOOKUP(B531,LISTE_OF!A:B,2,FALSE)</f>
        <v>pièce 35</v>
      </c>
      <c r="D531" s="53">
        <v>42600</v>
      </c>
      <c r="E531" s="32" t="s">
        <v>111</v>
      </c>
      <c r="F531" s="33">
        <v>2</v>
      </c>
      <c r="G531" s="34">
        <f t="shared" si="135"/>
        <v>60</v>
      </c>
      <c r="H531" s="34">
        <f t="shared" si="136"/>
        <v>120</v>
      </c>
      <c r="I531" s="32"/>
      <c r="J531" s="35" t="str">
        <f>IF(I531="","",VLOOKUP(I531,CONSTANTES!$E$2:$F$100,2,0))</f>
        <v/>
      </c>
      <c r="K531" s="36" t="str">
        <f t="shared" si="137"/>
        <v/>
      </c>
      <c r="L531" s="50">
        <f t="shared" si="138"/>
        <v>2016</v>
      </c>
      <c r="M531" s="50">
        <f t="shared" si="139"/>
        <v>8</v>
      </c>
    </row>
    <row r="532" spans="1:13">
      <c r="A532" s="31" t="str">
        <f>+VLOOKUP(Tableau2[[#This Row],[NO OF]],LISTE_OF!A:E,5,FALSE)</f>
        <v>CLIENT 5</v>
      </c>
      <c r="B532" s="50" t="s">
        <v>95</v>
      </c>
      <c r="C532" s="31" t="str">
        <f>+VLOOKUP(B532,LISTE_OF!A:B,2,FALSE)</f>
        <v>pièce 35</v>
      </c>
      <c r="D532" s="53">
        <v>42600</v>
      </c>
      <c r="E532" s="32" t="s">
        <v>0</v>
      </c>
      <c r="F532" s="33">
        <v>2</v>
      </c>
      <c r="G532" s="34">
        <f t="shared" si="135"/>
        <v>60</v>
      </c>
      <c r="H532" s="34">
        <f t="shared" si="136"/>
        <v>120</v>
      </c>
      <c r="I532" s="32"/>
      <c r="J532" s="35" t="str">
        <f>IF(I532="","",VLOOKUP(I532,CONSTANTES!$E$2:$F$100,2,0))</f>
        <v/>
      </c>
      <c r="K532" s="36" t="str">
        <f t="shared" si="137"/>
        <v/>
      </c>
      <c r="L532" s="50">
        <f t="shared" si="138"/>
        <v>2016</v>
      </c>
      <c r="M532" s="50">
        <f t="shared" si="139"/>
        <v>8</v>
      </c>
    </row>
    <row r="533" spans="1:13">
      <c r="A533" s="31" t="str">
        <f>+VLOOKUP(Tableau2[[#This Row],[NO OF]],LISTE_OF!A:E,5,FALSE)</f>
        <v>CLIENT 5</v>
      </c>
      <c r="B533" s="50" t="s">
        <v>96</v>
      </c>
      <c r="C533" s="31" t="str">
        <f>+VLOOKUP(B533,LISTE_OF!A:B,2,FALSE)</f>
        <v>pièce 36</v>
      </c>
      <c r="D533" s="53">
        <v>42600</v>
      </c>
      <c r="E533" s="32" t="s">
        <v>1</v>
      </c>
      <c r="F533" s="33">
        <v>2</v>
      </c>
      <c r="G533" s="34">
        <f t="shared" si="135"/>
        <v>70</v>
      </c>
      <c r="H533" s="34">
        <f t="shared" si="136"/>
        <v>140</v>
      </c>
      <c r="I533" s="32"/>
      <c r="J533" s="35" t="str">
        <f>IF(I533="","",VLOOKUP(I533,CONSTANTES!$E$2:$F$100,2,0))</f>
        <v/>
      </c>
      <c r="K533" s="36" t="str">
        <f t="shared" si="137"/>
        <v/>
      </c>
      <c r="L533" s="50">
        <f t="shared" si="138"/>
        <v>2016</v>
      </c>
      <c r="M533" s="50">
        <f t="shared" si="139"/>
        <v>8</v>
      </c>
    </row>
    <row r="534" spans="1:13">
      <c r="A534" s="31" t="str">
        <f>+VLOOKUP(Tableau2[[#This Row],[NO OF]],LISTE_OF!A:E,5,FALSE)</f>
        <v>CLIENT 5</v>
      </c>
      <c r="B534" s="50" t="s">
        <v>96</v>
      </c>
      <c r="C534" s="31" t="str">
        <f>+VLOOKUP(B534,LISTE_OF!A:B,2,FALSE)</f>
        <v>pièce 36</v>
      </c>
      <c r="D534" s="53">
        <v>42601</v>
      </c>
      <c r="E534" s="32" t="s">
        <v>111</v>
      </c>
      <c r="F534" s="33">
        <v>3</v>
      </c>
      <c r="G534" s="34">
        <f t="shared" si="135"/>
        <v>60</v>
      </c>
      <c r="H534" s="34">
        <f t="shared" si="136"/>
        <v>180</v>
      </c>
      <c r="I534" s="32"/>
      <c r="J534" s="35" t="str">
        <f>IF(I534="","",VLOOKUP(I534,CONSTANTES!$E$2:$F$100,2,0))</f>
        <v/>
      </c>
      <c r="K534" s="36" t="str">
        <f t="shared" si="137"/>
        <v/>
      </c>
      <c r="L534" s="50">
        <f t="shared" si="138"/>
        <v>2016</v>
      </c>
      <c r="M534" s="50">
        <f t="shared" si="139"/>
        <v>8</v>
      </c>
    </row>
    <row r="535" spans="1:13">
      <c r="A535" s="31" t="str">
        <f>+VLOOKUP(Tableau2[[#This Row],[NO OF]],LISTE_OF!A:E,5,FALSE)</f>
        <v>CLIENT 5</v>
      </c>
      <c r="B535" s="50" t="s">
        <v>96</v>
      </c>
      <c r="C535" s="31" t="str">
        <f>+VLOOKUP(B535,LISTE_OF!A:B,2,FALSE)</f>
        <v>pièce 36</v>
      </c>
      <c r="D535" s="53">
        <v>42601</v>
      </c>
      <c r="E535" s="32" t="s">
        <v>0</v>
      </c>
      <c r="F535" s="33">
        <v>3</v>
      </c>
      <c r="G535" s="34">
        <f t="shared" si="135"/>
        <v>60</v>
      </c>
      <c r="H535" s="34">
        <f t="shared" si="136"/>
        <v>180</v>
      </c>
      <c r="I535" s="32"/>
      <c r="J535" s="35" t="str">
        <f>IF(I535="","",VLOOKUP(I535,CONSTANTES!$E$2:$F$100,2,0))</f>
        <v/>
      </c>
      <c r="K535" s="36" t="str">
        <f t="shared" si="137"/>
        <v/>
      </c>
      <c r="L535" s="50">
        <f t="shared" si="138"/>
        <v>2016</v>
      </c>
      <c r="M535" s="50">
        <f t="shared" si="139"/>
        <v>8</v>
      </c>
    </row>
    <row r="536" spans="1:13">
      <c r="A536" s="31" t="str">
        <f>+VLOOKUP(Tableau2[[#This Row],[NO OF]],LISTE_OF!A:E,5,FALSE)</f>
        <v>CLIENT 5</v>
      </c>
      <c r="B536" s="50" t="s">
        <v>96</v>
      </c>
      <c r="C536" s="31" t="str">
        <f>+VLOOKUP(B536,LISTE_OF!A:B,2,FALSE)</f>
        <v>pièce 36</v>
      </c>
      <c r="D536" s="53">
        <v>42601</v>
      </c>
      <c r="E536" s="32" t="s">
        <v>6</v>
      </c>
      <c r="F536" s="33">
        <v>1</v>
      </c>
      <c r="G536" s="34">
        <f t="shared" si="135"/>
        <v>50</v>
      </c>
      <c r="H536" s="34">
        <f t="shared" si="136"/>
        <v>50</v>
      </c>
      <c r="I536" s="32"/>
      <c r="J536" s="35" t="str">
        <f>IF(I536="","",VLOOKUP(I536,CONSTANTES!$E$2:$F$100,2,0))</f>
        <v/>
      </c>
      <c r="K536" s="36" t="str">
        <f t="shared" si="137"/>
        <v/>
      </c>
      <c r="L536" s="50">
        <f t="shared" si="138"/>
        <v>2016</v>
      </c>
      <c r="M536" s="50">
        <f t="shared" si="139"/>
        <v>8</v>
      </c>
    </row>
    <row r="537" spans="1:13">
      <c r="A537" s="31" t="str">
        <f>+VLOOKUP(Tableau2[[#This Row],[NO OF]],LISTE_OF!A:E,5,FALSE)</f>
        <v>CLIENT 5</v>
      </c>
      <c r="B537" s="50" t="s">
        <v>97</v>
      </c>
      <c r="C537" s="31" t="str">
        <f>+VLOOKUP(B537,LISTE_OF!A:B,2,FALSE)</f>
        <v>pièce 37</v>
      </c>
      <c r="D537" s="53">
        <v>42605</v>
      </c>
      <c r="E537" s="32" t="s">
        <v>1</v>
      </c>
      <c r="F537" s="33">
        <v>1</v>
      </c>
      <c r="G537" s="34">
        <f t="shared" ref="G537:G543" si="140">IF(E537="","",VLOOKUP(E537,POSTE,2,0))</f>
        <v>70</v>
      </c>
      <c r="H537" s="34">
        <f t="shared" ref="H537:H543" si="141">IF(E537="","",F537*G537)</f>
        <v>70</v>
      </c>
      <c r="I537" s="32"/>
      <c r="J537" s="35" t="str">
        <f>IF(I537="","",VLOOKUP(I537,CONSTANTES!$E$2:$F$100,2,0))</f>
        <v/>
      </c>
      <c r="K537" s="36" t="str">
        <f t="shared" ref="K537:K543" si="142">IF(J537="","",J537*KM_UNITAIRE)</f>
        <v/>
      </c>
      <c r="L537" s="50">
        <f t="shared" ref="L537:L543" si="143">+YEAR(D537)</f>
        <v>2016</v>
      </c>
      <c r="M537" s="50">
        <f t="shared" ref="M537:M543" si="144">+MONTH(D537)</f>
        <v>8</v>
      </c>
    </row>
    <row r="538" spans="1:13">
      <c r="A538" s="31" t="str">
        <f>+VLOOKUP(Tableau2[[#This Row],[NO OF]],LISTE_OF!A:E,5,FALSE)</f>
        <v>CLIENT 5</v>
      </c>
      <c r="B538" s="50" t="s">
        <v>97</v>
      </c>
      <c r="C538" s="31" t="str">
        <f>+VLOOKUP(B538,LISTE_OF!A:B,2,FALSE)</f>
        <v>pièce 37</v>
      </c>
      <c r="D538" s="53">
        <v>42605</v>
      </c>
      <c r="E538" s="32" t="s">
        <v>111</v>
      </c>
      <c r="F538" s="33">
        <v>1</v>
      </c>
      <c r="G538" s="34">
        <f t="shared" si="140"/>
        <v>60</v>
      </c>
      <c r="H538" s="34">
        <f t="shared" si="141"/>
        <v>60</v>
      </c>
      <c r="I538" s="32"/>
      <c r="J538" s="35" t="str">
        <f>IF(I538="","",VLOOKUP(I538,CONSTANTES!$E$2:$F$100,2,0))</f>
        <v/>
      </c>
      <c r="K538" s="36" t="str">
        <f t="shared" si="142"/>
        <v/>
      </c>
      <c r="L538" s="50">
        <f t="shared" si="143"/>
        <v>2016</v>
      </c>
      <c r="M538" s="50">
        <f t="shared" si="144"/>
        <v>8</v>
      </c>
    </row>
    <row r="539" spans="1:13">
      <c r="A539" s="31" t="str">
        <f>+VLOOKUP(Tableau2[[#This Row],[NO OF]],LISTE_OF!A:E,5,FALSE)</f>
        <v>CLIENT 5</v>
      </c>
      <c r="B539" s="50" t="s">
        <v>97</v>
      </c>
      <c r="C539" s="31" t="str">
        <f>+VLOOKUP(B539,LISTE_OF!A:B,2,FALSE)</f>
        <v>pièce 37</v>
      </c>
      <c r="D539" s="53">
        <v>42605</v>
      </c>
      <c r="E539" s="32" t="s">
        <v>0</v>
      </c>
      <c r="F539" s="33">
        <v>0.5</v>
      </c>
      <c r="G539" s="34">
        <f t="shared" si="140"/>
        <v>60</v>
      </c>
      <c r="H539" s="34">
        <f t="shared" si="141"/>
        <v>30</v>
      </c>
      <c r="I539" s="32"/>
      <c r="J539" s="35" t="str">
        <f>IF(I539="","",VLOOKUP(I539,CONSTANTES!$E$2:$F$100,2,0))</f>
        <v/>
      </c>
      <c r="K539" s="36" t="str">
        <f t="shared" si="142"/>
        <v/>
      </c>
      <c r="L539" s="50">
        <f t="shared" si="143"/>
        <v>2016</v>
      </c>
      <c r="M539" s="50">
        <f t="shared" si="144"/>
        <v>8</v>
      </c>
    </row>
    <row r="540" spans="1:13">
      <c r="A540" s="31" t="str">
        <f>+VLOOKUP(Tableau2[[#This Row],[NO OF]],LISTE_OF!A:E,5,FALSE)</f>
        <v>CLIENT 5</v>
      </c>
      <c r="B540" s="50" t="s">
        <v>98</v>
      </c>
      <c r="C540" s="31" t="str">
        <f>+VLOOKUP(B540,LISTE_OF!A:B,2,FALSE)</f>
        <v>pièce 38</v>
      </c>
      <c r="D540" s="53">
        <v>42605</v>
      </c>
      <c r="E540" s="32" t="s">
        <v>1</v>
      </c>
      <c r="F540" s="33">
        <v>1</v>
      </c>
      <c r="G540" s="34">
        <f t="shared" si="140"/>
        <v>70</v>
      </c>
      <c r="H540" s="34">
        <f t="shared" si="141"/>
        <v>70</v>
      </c>
      <c r="I540" s="32"/>
      <c r="J540" s="35" t="str">
        <f>IF(I540="","",VLOOKUP(I540,CONSTANTES!$E$2:$F$100,2,0))</f>
        <v/>
      </c>
      <c r="K540" s="36" t="str">
        <f t="shared" si="142"/>
        <v/>
      </c>
      <c r="L540" s="50">
        <f t="shared" si="143"/>
        <v>2016</v>
      </c>
      <c r="M540" s="50">
        <f t="shared" si="144"/>
        <v>8</v>
      </c>
    </row>
    <row r="541" spans="1:13">
      <c r="A541" s="31" t="str">
        <f>+VLOOKUP(Tableau2[[#This Row],[NO OF]],LISTE_OF!A:E,5,FALSE)</f>
        <v>CLIENT 5</v>
      </c>
      <c r="B541" s="50" t="s">
        <v>98</v>
      </c>
      <c r="C541" s="31" t="str">
        <f>+VLOOKUP(B541,LISTE_OF!A:B,2,FALSE)</f>
        <v>pièce 38</v>
      </c>
      <c r="D541" s="53">
        <v>42605</v>
      </c>
      <c r="E541" s="32" t="s">
        <v>111</v>
      </c>
      <c r="F541" s="33">
        <v>2</v>
      </c>
      <c r="G541" s="34">
        <f t="shared" si="140"/>
        <v>60</v>
      </c>
      <c r="H541" s="34">
        <f t="shared" si="141"/>
        <v>120</v>
      </c>
      <c r="I541" s="32"/>
      <c r="J541" s="35" t="str">
        <f>IF(I541="","",VLOOKUP(I541,CONSTANTES!$E$2:$F$100,2,0))</f>
        <v/>
      </c>
      <c r="K541" s="36" t="str">
        <f t="shared" si="142"/>
        <v/>
      </c>
      <c r="L541" s="50">
        <f t="shared" si="143"/>
        <v>2016</v>
      </c>
      <c r="M541" s="50">
        <f t="shared" si="144"/>
        <v>8</v>
      </c>
    </row>
    <row r="542" spans="1:13">
      <c r="A542" s="31" t="str">
        <f>+VLOOKUP(Tableau2[[#This Row],[NO OF]],LISTE_OF!A:E,5,FALSE)</f>
        <v>CLIENT 5</v>
      </c>
      <c r="B542" s="50" t="s">
        <v>98</v>
      </c>
      <c r="C542" s="31" t="str">
        <f>+VLOOKUP(B542,LISTE_OF!A:B,2,FALSE)</f>
        <v>pièce 38</v>
      </c>
      <c r="D542" s="53">
        <v>42605</v>
      </c>
      <c r="E542" s="32" t="s">
        <v>0</v>
      </c>
      <c r="F542" s="33">
        <v>4</v>
      </c>
      <c r="G542" s="34">
        <f t="shared" si="140"/>
        <v>60</v>
      </c>
      <c r="H542" s="34">
        <f t="shared" si="141"/>
        <v>240</v>
      </c>
      <c r="I542" s="32"/>
      <c r="J542" s="35" t="str">
        <f>IF(I542="","",VLOOKUP(I542,CONSTANTES!$E$2:$F$100,2,0))</f>
        <v/>
      </c>
      <c r="K542" s="36" t="str">
        <f t="shared" si="142"/>
        <v/>
      </c>
      <c r="L542" s="50">
        <f t="shared" si="143"/>
        <v>2016</v>
      </c>
      <c r="M542" s="50">
        <f t="shared" si="144"/>
        <v>8</v>
      </c>
    </row>
    <row r="543" spans="1:13">
      <c r="A543" s="31" t="str">
        <f>+VLOOKUP(Tableau2[[#This Row],[NO OF]],LISTE_OF!A:E,5,FALSE)</f>
        <v>CLIENT 6</v>
      </c>
      <c r="B543" s="50" t="s">
        <v>93</v>
      </c>
      <c r="C543" s="31" t="str">
        <f>+VLOOKUP(B543,LISTE_OF!A:B,2,FALSE)</f>
        <v>pièce 33</v>
      </c>
      <c r="D543" s="53">
        <v>42605</v>
      </c>
      <c r="E543" s="32" t="s">
        <v>7</v>
      </c>
      <c r="F543" s="33">
        <v>2</v>
      </c>
      <c r="G543" s="34">
        <f t="shared" si="140"/>
        <v>60</v>
      </c>
      <c r="H543" s="34">
        <f t="shared" si="141"/>
        <v>120</v>
      </c>
      <c r="I543" s="32" t="s">
        <v>18</v>
      </c>
      <c r="J543" s="35" t="e">
        <f>IF(I543="","",VLOOKUP(I543,CONSTANTES!$E$2:$F$100,2,0))</f>
        <v>#N/A</v>
      </c>
      <c r="K543" s="36" t="e">
        <f t="shared" si="142"/>
        <v>#N/A</v>
      </c>
      <c r="L543" s="50">
        <f t="shared" si="143"/>
        <v>2016</v>
      </c>
      <c r="M543" s="50">
        <f t="shared" si="144"/>
        <v>8</v>
      </c>
    </row>
    <row r="544" spans="1:13">
      <c r="A544" s="31" t="str">
        <f>+VLOOKUP(Tableau2[[#This Row],[NO OF]],LISTE_OF!A:E,5,FALSE)</f>
        <v>CLIENT 6</v>
      </c>
      <c r="B544" s="50" t="s">
        <v>93</v>
      </c>
      <c r="C544" s="31" t="str">
        <f>+VLOOKUP(B544,LISTE_OF!A:B,2,FALSE)</f>
        <v>pièce 33</v>
      </c>
      <c r="D544" s="53">
        <v>42617</v>
      </c>
      <c r="E544" s="32" t="s">
        <v>2</v>
      </c>
      <c r="F544" s="33">
        <v>10</v>
      </c>
      <c r="G544" s="34">
        <f t="shared" ref="G544:G551" si="145">IF(E544="","",VLOOKUP(E544,POSTE,2,0))</f>
        <v>60</v>
      </c>
      <c r="H544" s="34">
        <f t="shared" ref="H544:H551" si="146">IF(E544="","",F544*G544)</f>
        <v>600</v>
      </c>
      <c r="I544" s="32" t="s">
        <v>18</v>
      </c>
      <c r="J544" s="35" t="e">
        <f>IF(I544="","",VLOOKUP(I544,CONSTANTES!$E$2:$F$100,2,0))</f>
        <v>#N/A</v>
      </c>
      <c r="K544" s="36" t="e">
        <f t="shared" ref="K544:K551" si="147">IF(J544="","",J544*KM_UNITAIRE)</f>
        <v>#N/A</v>
      </c>
      <c r="L544" s="50">
        <f t="shared" ref="L544:L551" si="148">+YEAR(D544)</f>
        <v>2016</v>
      </c>
      <c r="M544" s="50">
        <f t="shared" ref="M544:M551" si="149">+MONTH(D544)</f>
        <v>9</v>
      </c>
    </row>
    <row r="545" spans="1:13">
      <c r="A545" s="31" t="str">
        <f>+VLOOKUP(Tableau2[[#This Row],[NO OF]],LISTE_OF!A:E,5,FALSE)</f>
        <v>CLIENT 4</v>
      </c>
      <c r="B545" s="50" t="s">
        <v>99</v>
      </c>
      <c r="C545" s="31" t="str">
        <f>+VLOOKUP(B545,LISTE_OF!A:B,2,FALSE)</f>
        <v>pièce 39</v>
      </c>
      <c r="D545" s="53">
        <v>42617</v>
      </c>
      <c r="E545" s="32" t="s">
        <v>1</v>
      </c>
      <c r="F545" s="33">
        <v>3</v>
      </c>
      <c r="G545" s="34">
        <f t="shared" si="145"/>
        <v>70</v>
      </c>
      <c r="H545" s="34">
        <f t="shared" si="146"/>
        <v>210</v>
      </c>
      <c r="I545" s="32"/>
      <c r="J545" s="35" t="str">
        <f>IF(I545="","",VLOOKUP(I545,CONSTANTES!$E$2:$F$100,2,0))</f>
        <v/>
      </c>
      <c r="K545" s="36" t="str">
        <f t="shared" si="147"/>
        <v/>
      </c>
      <c r="L545" s="50">
        <f t="shared" si="148"/>
        <v>2016</v>
      </c>
      <c r="M545" s="50">
        <f t="shared" si="149"/>
        <v>9</v>
      </c>
    </row>
    <row r="546" spans="1:13">
      <c r="A546" s="31" t="str">
        <f>+VLOOKUP(Tableau2[[#This Row],[NO OF]],LISTE_OF!A:E,5,FALSE)</f>
        <v>CLIENT 4</v>
      </c>
      <c r="B546" s="50" t="s">
        <v>99</v>
      </c>
      <c r="C546" s="31" t="str">
        <f>+VLOOKUP(B546,LISTE_OF!A:B,2,FALSE)</f>
        <v>pièce 39</v>
      </c>
      <c r="D546" s="53">
        <v>42617</v>
      </c>
      <c r="E546" s="32" t="s">
        <v>2</v>
      </c>
      <c r="F546" s="33">
        <v>2</v>
      </c>
      <c r="G546" s="34">
        <f t="shared" si="145"/>
        <v>60</v>
      </c>
      <c r="H546" s="34">
        <f t="shared" si="146"/>
        <v>120</v>
      </c>
      <c r="I546" s="32"/>
      <c r="J546" s="35" t="str">
        <f>IF(I546="","",VLOOKUP(I546,CONSTANTES!$E$2:$F$100,2,0))</f>
        <v/>
      </c>
      <c r="K546" s="36" t="str">
        <f t="shared" si="147"/>
        <v/>
      </c>
      <c r="L546" s="50">
        <f t="shared" si="148"/>
        <v>2016</v>
      </c>
      <c r="M546" s="50">
        <f t="shared" si="149"/>
        <v>9</v>
      </c>
    </row>
    <row r="547" spans="1:13">
      <c r="A547" s="31" t="str">
        <f>+VLOOKUP(Tableau2[[#This Row],[NO OF]],LISTE_OF!A:E,5,FALSE)</f>
        <v>CLIENT 4</v>
      </c>
      <c r="B547" s="50" t="s">
        <v>99</v>
      </c>
      <c r="C547" s="31" t="str">
        <f>+VLOOKUP(B547,LISTE_OF!A:B,2,FALSE)</f>
        <v>pièce 39</v>
      </c>
      <c r="D547" s="53">
        <v>42618</v>
      </c>
      <c r="E547" s="32" t="s">
        <v>2</v>
      </c>
      <c r="F547" s="33">
        <v>4</v>
      </c>
      <c r="G547" s="34">
        <f t="shared" si="145"/>
        <v>60</v>
      </c>
      <c r="H547" s="34">
        <f t="shared" si="146"/>
        <v>240</v>
      </c>
      <c r="I547" s="32"/>
      <c r="J547" s="35" t="str">
        <f>IF(I547="","",VLOOKUP(I547,CONSTANTES!$E$2:$F$100,2,0))</f>
        <v/>
      </c>
      <c r="K547" s="36" t="str">
        <f t="shared" si="147"/>
        <v/>
      </c>
      <c r="L547" s="50">
        <f t="shared" si="148"/>
        <v>2016</v>
      </c>
      <c r="M547" s="50">
        <f t="shared" si="149"/>
        <v>9</v>
      </c>
    </row>
    <row r="548" spans="1:13">
      <c r="A548" s="31" t="str">
        <f>+VLOOKUP(Tableau2[[#This Row],[NO OF]],LISTE_OF!A:E,5,FALSE)</f>
        <v>CLIENT 4</v>
      </c>
      <c r="B548" s="50" t="s">
        <v>99</v>
      </c>
      <c r="C548" s="31" t="str">
        <f>+VLOOKUP(B548,LISTE_OF!A:B,2,FALSE)</f>
        <v>pièce 39</v>
      </c>
      <c r="D548" s="53">
        <v>42620</v>
      </c>
      <c r="E548" s="32" t="s">
        <v>52</v>
      </c>
      <c r="F548" s="33">
        <v>2</v>
      </c>
      <c r="G548" s="34">
        <f t="shared" si="145"/>
        <v>50</v>
      </c>
      <c r="H548" s="34">
        <f t="shared" si="146"/>
        <v>100</v>
      </c>
      <c r="I548" s="32"/>
      <c r="J548" s="35" t="str">
        <f>IF(I548="","",VLOOKUP(I548,CONSTANTES!$E$2:$F$100,2,0))</f>
        <v/>
      </c>
      <c r="K548" s="36" t="str">
        <f t="shared" si="147"/>
        <v/>
      </c>
      <c r="L548" s="50">
        <f t="shared" si="148"/>
        <v>2016</v>
      </c>
      <c r="M548" s="50">
        <f t="shared" si="149"/>
        <v>9</v>
      </c>
    </row>
    <row r="549" spans="1:13">
      <c r="A549" s="31" t="str">
        <f>+VLOOKUP(Tableau2[[#This Row],[NO OF]],LISTE_OF!A:E,5,FALSE)</f>
        <v>CLIENT 4</v>
      </c>
      <c r="B549" s="50" t="s">
        <v>99</v>
      </c>
      <c r="C549" s="31" t="str">
        <f>+VLOOKUP(B549,LISTE_OF!A:B,2,FALSE)</f>
        <v>pièce 39</v>
      </c>
      <c r="D549" s="53">
        <v>42620</v>
      </c>
      <c r="E549" s="32" t="s">
        <v>2</v>
      </c>
      <c r="F549" s="33">
        <v>2</v>
      </c>
      <c r="G549" s="34">
        <f t="shared" si="145"/>
        <v>60</v>
      </c>
      <c r="H549" s="34">
        <f t="shared" si="146"/>
        <v>120</v>
      </c>
      <c r="I549" s="32"/>
      <c r="J549" s="35" t="str">
        <f>IF(I549="","",VLOOKUP(I549,CONSTANTES!$E$2:$F$100,2,0))</f>
        <v/>
      </c>
      <c r="K549" s="36" t="str">
        <f t="shared" si="147"/>
        <v/>
      </c>
      <c r="L549" s="50">
        <f t="shared" si="148"/>
        <v>2016</v>
      </c>
      <c r="M549" s="50">
        <f t="shared" si="149"/>
        <v>9</v>
      </c>
    </row>
    <row r="550" spans="1:13">
      <c r="A550" s="31" t="str">
        <f>+VLOOKUP(Tableau2[[#This Row],[NO OF]],LISTE_OF!A:E,5,FALSE)</f>
        <v>CLIENT 4</v>
      </c>
      <c r="B550" s="50" t="s">
        <v>100</v>
      </c>
      <c r="C550" s="31" t="str">
        <f>+VLOOKUP(B550,LISTE_OF!A:B,2,FALSE)</f>
        <v>pièce 40</v>
      </c>
      <c r="D550" s="53">
        <v>42620</v>
      </c>
      <c r="E550" s="32" t="s">
        <v>1</v>
      </c>
      <c r="F550" s="33">
        <v>3</v>
      </c>
      <c r="G550" s="34">
        <f t="shared" si="145"/>
        <v>70</v>
      </c>
      <c r="H550" s="34">
        <f t="shared" si="146"/>
        <v>210</v>
      </c>
      <c r="I550" s="32"/>
      <c r="J550" s="35" t="str">
        <f>IF(I550="","",VLOOKUP(I550,CONSTANTES!$E$2:$F$100,2,0))</f>
        <v/>
      </c>
      <c r="K550" s="36" t="str">
        <f t="shared" si="147"/>
        <v/>
      </c>
      <c r="L550" s="50">
        <f t="shared" si="148"/>
        <v>2016</v>
      </c>
      <c r="M550" s="50">
        <f t="shared" si="149"/>
        <v>9</v>
      </c>
    </row>
    <row r="551" spans="1:13">
      <c r="A551" s="31" t="str">
        <f>+VLOOKUP(Tableau2[[#This Row],[NO OF]],LISTE_OF!A:E,5,FALSE)</f>
        <v>CLIENT 4</v>
      </c>
      <c r="B551" s="50" t="s">
        <v>100</v>
      </c>
      <c r="C551" s="31" t="str">
        <f>+VLOOKUP(B551,LISTE_OF!A:B,2,FALSE)</f>
        <v>pièce 40</v>
      </c>
      <c r="D551" s="53">
        <v>42620</v>
      </c>
      <c r="E551" s="32" t="s">
        <v>2</v>
      </c>
      <c r="F551" s="33">
        <v>3</v>
      </c>
      <c r="G551" s="34">
        <f t="shared" si="145"/>
        <v>60</v>
      </c>
      <c r="H551" s="34">
        <f t="shared" si="146"/>
        <v>180</v>
      </c>
      <c r="I551" s="32"/>
      <c r="J551" s="35" t="str">
        <f>IF(I551="","",VLOOKUP(I551,CONSTANTES!$E$2:$F$100,2,0))</f>
        <v/>
      </c>
      <c r="K551" s="36" t="str">
        <f t="shared" si="147"/>
        <v/>
      </c>
      <c r="L551" s="50">
        <f t="shared" si="148"/>
        <v>2016</v>
      </c>
      <c r="M551" s="50">
        <f t="shared" si="149"/>
        <v>9</v>
      </c>
    </row>
    <row r="552" spans="1:13">
      <c r="A552" s="31" t="str">
        <f>+VLOOKUP(Tableau2[[#This Row],[NO OF]],LISTE_OF!A:E,5,FALSE)</f>
        <v>CLIENT 4</v>
      </c>
      <c r="B552" s="50" t="s">
        <v>100</v>
      </c>
      <c r="C552" s="31" t="str">
        <f>+VLOOKUP(B552,LISTE_OF!A:B,2,FALSE)</f>
        <v>pièce 40</v>
      </c>
      <c r="D552" s="53">
        <v>42633</v>
      </c>
      <c r="E552" s="32" t="s">
        <v>2</v>
      </c>
      <c r="F552" s="33">
        <v>13</v>
      </c>
      <c r="G552" s="34">
        <f t="shared" ref="G552:G557" si="150">IF(E552="","",VLOOKUP(E552,POSTE,2,0))</f>
        <v>60</v>
      </c>
      <c r="H552" s="34">
        <f t="shared" ref="H552:H557" si="151">IF(E552="","",F552*G552)</f>
        <v>780</v>
      </c>
      <c r="I552" s="32"/>
      <c r="J552" s="35" t="str">
        <f>IF(I552="","",VLOOKUP(I552,CONSTANTES!$E$2:$F$100,2,0))</f>
        <v/>
      </c>
      <c r="K552" s="36" t="str">
        <f t="shared" ref="K552:K557" si="152">IF(J552="","",J552*KM_UNITAIRE)</f>
        <v/>
      </c>
      <c r="L552" s="50">
        <f t="shared" ref="L552:L557" si="153">+YEAR(D552)</f>
        <v>2016</v>
      </c>
      <c r="M552" s="50">
        <f t="shared" ref="M552:M557" si="154">+MONTH(D552)</f>
        <v>9</v>
      </c>
    </row>
    <row r="553" spans="1:13">
      <c r="A553" s="31" t="str">
        <f>+VLOOKUP(Tableau2[[#This Row],[NO OF]],LISTE_OF!A:E,5,FALSE)</f>
        <v>harold</v>
      </c>
      <c r="B553" s="50" t="s">
        <v>102</v>
      </c>
      <c r="C553" s="31" t="str">
        <f>+VLOOKUP(B553,LISTE_OF!A:B,2,FALSE)</f>
        <v>pièce 41</v>
      </c>
      <c r="D553" s="53">
        <v>42633</v>
      </c>
      <c r="E553" s="32" t="s">
        <v>1</v>
      </c>
      <c r="F553" s="33">
        <v>6</v>
      </c>
      <c r="G553" s="34">
        <f t="shared" si="150"/>
        <v>70</v>
      </c>
      <c r="H553" s="34">
        <f t="shared" si="151"/>
        <v>420</v>
      </c>
      <c r="I553" s="32"/>
      <c r="J553" s="35" t="str">
        <f>IF(I553="","",VLOOKUP(I553,CONSTANTES!$E$2:$F$100,2,0))</f>
        <v/>
      </c>
      <c r="K553" s="36" t="str">
        <f t="shared" si="152"/>
        <v/>
      </c>
      <c r="L553" s="50">
        <f t="shared" si="153"/>
        <v>2016</v>
      </c>
      <c r="M553" s="50">
        <f t="shared" si="154"/>
        <v>9</v>
      </c>
    </row>
    <row r="554" spans="1:13">
      <c r="A554" s="31" t="str">
        <f>+VLOOKUP(Tableau2[[#This Row],[NO OF]],LISTE_OF!A:E,5,FALSE)</f>
        <v>CLIENT 6</v>
      </c>
      <c r="B554" s="50" t="s">
        <v>93</v>
      </c>
      <c r="C554" s="31" t="str">
        <f>+VLOOKUP(B554,LISTE_OF!A:B,2,FALSE)</f>
        <v>pièce 33</v>
      </c>
      <c r="D554" s="53">
        <v>42633</v>
      </c>
      <c r="E554" s="32" t="s">
        <v>2</v>
      </c>
      <c r="F554" s="33">
        <v>8</v>
      </c>
      <c r="G554" s="34">
        <f t="shared" si="150"/>
        <v>60</v>
      </c>
      <c r="H554" s="34">
        <f t="shared" si="151"/>
        <v>480</v>
      </c>
      <c r="I554" s="32"/>
      <c r="J554" s="35" t="str">
        <f>IF(I554="","",VLOOKUP(I554,CONSTANTES!$E$2:$F$100,2,0))</f>
        <v/>
      </c>
      <c r="K554" s="36" t="str">
        <f t="shared" si="152"/>
        <v/>
      </c>
      <c r="L554" s="50">
        <f t="shared" si="153"/>
        <v>2016</v>
      </c>
      <c r="M554" s="50">
        <f t="shared" si="154"/>
        <v>9</v>
      </c>
    </row>
    <row r="555" spans="1:13">
      <c r="A555" s="31" t="str">
        <f>+VLOOKUP(Tableau2[[#This Row],[NO OF]],LISTE_OF!A:E,5,FALSE)</f>
        <v>CLIENT 4</v>
      </c>
      <c r="B555" s="50" t="s">
        <v>100</v>
      </c>
      <c r="C555" s="31" t="str">
        <f>+VLOOKUP(B555,LISTE_OF!A:B,2,FALSE)</f>
        <v>pièce 40</v>
      </c>
      <c r="D555" s="53">
        <v>42635</v>
      </c>
      <c r="E555" s="32" t="s">
        <v>103</v>
      </c>
      <c r="F555" s="33">
        <v>4</v>
      </c>
      <c r="G555" s="34">
        <f t="shared" si="150"/>
        <v>60</v>
      </c>
      <c r="H555" s="34">
        <f t="shared" si="151"/>
        <v>240</v>
      </c>
      <c r="I555" s="32"/>
      <c r="J555" s="35" t="str">
        <f>IF(I555="","",VLOOKUP(I555,CONSTANTES!$E$2:$F$100,2,0))</f>
        <v/>
      </c>
      <c r="K555" s="36" t="str">
        <f t="shared" si="152"/>
        <v/>
      </c>
      <c r="L555" s="50">
        <f t="shared" si="153"/>
        <v>2016</v>
      </c>
      <c r="M555" s="50">
        <f t="shared" si="154"/>
        <v>9</v>
      </c>
    </row>
    <row r="556" spans="1:13">
      <c r="A556" s="31" t="str">
        <f>+VLOOKUP(Tableau2[[#This Row],[NO OF]],LISTE_OF!A:E,5,FALSE)</f>
        <v>CLIENT 3</v>
      </c>
      <c r="B556" s="50" t="s">
        <v>104</v>
      </c>
      <c r="C556" s="31" t="str">
        <f>+VLOOKUP(B556,LISTE_OF!A:B,2,FALSE)</f>
        <v>pièce 42</v>
      </c>
      <c r="D556" s="53">
        <v>42636</v>
      </c>
      <c r="E556" s="32" t="s">
        <v>2</v>
      </c>
      <c r="F556" s="33">
        <v>12</v>
      </c>
      <c r="G556" s="34">
        <f t="shared" si="150"/>
        <v>60</v>
      </c>
      <c r="H556" s="34">
        <f t="shared" si="151"/>
        <v>720</v>
      </c>
      <c r="I556" s="32"/>
      <c r="J556" s="35" t="str">
        <f>IF(I556="","",VLOOKUP(I556,CONSTANTES!$E$2:$F$100,2,0))</f>
        <v/>
      </c>
      <c r="K556" s="36" t="str">
        <f t="shared" si="152"/>
        <v/>
      </c>
      <c r="L556" s="50">
        <f t="shared" si="153"/>
        <v>2016</v>
      </c>
      <c r="M556" s="50">
        <f t="shared" si="154"/>
        <v>9</v>
      </c>
    </row>
    <row r="557" spans="1:13">
      <c r="A557" s="31" t="str">
        <f>+VLOOKUP(Tableau2[[#This Row],[NO OF]],LISTE_OF!A:E,5,FALSE)</f>
        <v>CLIENT 3</v>
      </c>
      <c r="B557" s="50" t="s">
        <v>104</v>
      </c>
      <c r="C557" s="31" t="str">
        <f>+VLOOKUP(B557,LISTE_OF!A:B,2,FALSE)</f>
        <v>pièce 42</v>
      </c>
      <c r="D557" s="53">
        <v>42641</v>
      </c>
      <c r="E557" s="32" t="s">
        <v>2</v>
      </c>
      <c r="F557" s="33">
        <v>2</v>
      </c>
      <c r="G557" s="34">
        <f t="shared" si="150"/>
        <v>60</v>
      </c>
      <c r="H557" s="34">
        <f t="shared" si="151"/>
        <v>120</v>
      </c>
      <c r="I557" s="32"/>
      <c r="J557" s="35" t="str">
        <f>IF(I557="","",VLOOKUP(I557,CONSTANTES!$E$2:$F$100,2,0))</f>
        <v/>
      </c>
      <c r="K557" s="36" t="str">
        <f t="shared" si="152"/>
        <v/>
      </c>
      <c r="L557" s="50">
        <f t="shared" si="153"/>
        <v>2016</v>
      </c>
      <c r="M557" s="50">
        <f t="shared" si="154"/>
        <v>9</v>
      </c>
    </row>
    <row r="558" spans="1:13">
      <c r="A558" s="31" t="str">
        <f>+VLOOKUP(Tableau2[[#This Row],[NO OF]],LISTE_OF!A:E,5,FALSE)</f>
        <v>CLIENT 3</v>
      </c>
      <c r="B558" s="50" t="s">
        <v>105</v>
      </c>
      <c r="C558" s="31" t="str">
        <f>+VLOOKUP(B558,LISTE_OF!A:B,2,FALSE)</f>
        <v>pièce 43</v>
      </c>
      <c r="D558" s="53">
        <v>42646</v>
      </c>
      <c r="E558" s="32" t="s">
        <v>1</v>
      </c>
      <c r="F558" s="33">
        <v>2</v>
      </c>
      <c r="G558" s="34">
        <f t="shared" ref="G558:G571" si="155">IF(E558="","",VLOOKUP(E558,POSTE,2,0))</f>
        <v>70</v>
      </c>
      <c r="H558" s="34">
        <f t="shared" ref="H558:H571" si="156">IF(E558="","",F558*G558)</f>
        <v>140</v>
      </c>
      <c r="I558" s="32"/>
      <c r="J558" s="35" t="str">
        <f>IF(I558="","",VLOOKUP(I558,CONSTANTES!$E$2:$F$100,2,0))</f>
        <v/>
      </c>
      <c r="K558" s="36" t="str">
        <f t="shared" ref="K558:K571" si="157">IF(J558="","",J558*KM_UNITAIRE)</f>
        <v/>
      </c>
      <c r="L558" s="50">
        <f t="shared" ref="L558:L571" si="158">+YEAR(D558)</f>
        <v>2016</v>
      </c>
      <c r="M558" s="50">
        <f t="shared" ref="M558:M571" si="159">+MONTH(D558)</f>
        <v>10</v>
      </c>
    </row>
    <row r="559" spans="1:13">
      <c r="A559" s="31" t="str">
        <f>+VLOOKUP(Tableau2[[#This Row],[NO OF]],LISTE_OF!A:E,5,FALSE)</f>
        <v>CLIENT 3</v>
      </c>
      <c r="B559" s="50" t="s">
        <v>105</v>
      </c>
      <c r="C559" s="31" t="str">
        <f>+VLOOKUP(B559,LISTE_OF!A:B,2,FALSE)</f>
        <v>pièce 43</v>
      </c>
      <c r="D559" s="53">
        <v>42646</v>
      </c>
      <c r="E559" s="32" t="s">
        <v>2</v>
      </c>
      <c r="F559" s="33">
        <v>6</v>
      </c>
      <c r="G559" s="34">
        <f t="shared" si="155"/>
        <v>60</v>
      </c>
      <c r="H559" s="34">
        <f t="shared" si="156"/>
        <v>360</v>
      </c>
      <c r="I559" s="32"/>
      <c r="J559" s="35" t="str">
        <f>IF(I559="","",VLOOKUP(I559,CONSTANTES!$E$2:$F$100,2,0))</f>
        <v/>
      </c>
      <c r="K559" s="36" t="str">
        <f t="shared" si="157"/>
        <v/>
      </c>
      <c r="L559" s="50">
        <f t="shared" si="158"/>
        <v>2016</v>
      </c>
      <c r="M559" s="50">
        <f t="shared" si="159"/>
        <v>10</v>
      </c>
    </row>
    <row r="560" spans="1:13">
      <c r="A560" s="31" t="str">
        <f>+VLOOKUP(Tableau2[[#This Row],[NO OF]],LISTE_OF!A:E,5,FALSE)</f>
        <v>CLIENT 3</v>
      </c>
      <c r="B560" s="50" t="s">
        <v>104</v>
      </c>
      <c r="C560" s="31" t="str">
        <f>+VLOOKUP(B560,LISTE_OF!A:B,2,FALSE)</f>
        <v>pièce 42</v>
      </c>
      <c r="D560" s="53">
        <v>42653</v>
      </c>
      <c r="E560" s="32" t="s">
        <v>0</v>
      </c>
      <c r="F560" s="33">
        <v>6</v>
      </c>
      <c r="G560" s="34">
        <f t="shared" si="155"/>
        <v>60</v>
      </c>
      <c r="H560" s="34">
        <f t="shared" si="156"/>
        <v>360</v>
      </c>
      <c r="I560" s="32"/>
      <c r="J560" s="35" t="str">
        <f>IF(I560="","",VLOOKUP(I560,CONSTANTES!$E$2:$F$100,2,0))</f>
        <v/>
      </c>
      <c r="K560" s="36" t="str">
        <f t="shared" si="157"/>
        <v/>
      </c>
      <c r="L560" s="50">
        <f t="shared" si="158"/>
        <v>2016</v>
      </c>
      <c r="M560" s="50">
        <f t="shared" si="159"/>
        <v>10</v>
      </c>
    </row>
    <row r="561" spans="1:13">
      <c r="A561" s="31" t="str">
        <f>+VLOOKUP(Tableau2[[#This Row],[NO OF]],LISTE_OF!A:E,5,FALSE)</f>
        <v>CLIENT 3</v>
      </c>
      <c r="B561" s="50" t="s">
        <v>104</v>
      </c>
      <c r="C561" s="31" t="str">
        <f>+VLOOKUP(B561,LISTE_OF!A:B,2,FALSE)</f>
        <v>pièce 42</v>
      </c>
      <c r="D561" s="53">
        <v>42653</v>
      </c>
      <c r="E561" s="32" t="s">
        <v>111</v>
      </c>
      <c r="F561" s="33">
        <v>10</v>
      </c>
      <c r="G561" s="34">
        <f t="shared" si="155"/>
        <v>60</v>
      </c>
      <c r="H561" s="34">
        <f t="shared" si="156"/>
        <v>600</v>
      </c>
      <c r="I561" s="32"/>
      <c r="J561" s="35" t="str">
        <f>IF(I561="","",VLOOKUP(I561,CONSTANTES!$E$2:$F$100,2,0))</f>
        <v/>
      </c>
      <c r="K561" s="36" t="str">
        <f t="shared" si="157"/>
        <v/>
      </c>
      <c r="L561" s="50">
        <f t="shared" si="158"/>
        <v>2016</v>
      </c>
      <c r="M561" s="50">
        <f t="shared" si="159"/>
        <v>10</v>
      </c>
    </row>
    <row r="562" spans="1:13">
      <c r="A562" s="31" t="str">
        <f>+VLOOKUP(Tableau2[[#This Row],[NO OF]],LISTE_OF!A:E,5,FALSE)</f>
        <v>CLIENT 3</v>
      </c>
      <c r="B562" s="50" t="s">
        <v>104</v>
      </c>
      <c r="C562" s="31" t="str">
        <f>+VLOOKUP(B562,LISTE_OF!A:B,2,FALSE)</f>
        <v>pièce 42</v>
      </c>
      <c r="D562" s="53">
        <v>42654</v>
      </c>
      <c r="E562" s="32" t="s">
        <v>111</v>
      </c>
      <c r="F562" s="33">
        <v>6</v>
      </c>
      <c r="G562" s="34">
        <f t="shared" si="155"/>
        <v>60</v>
      </c>
      <c r="H562" s="34">
        <f t="shared" si="156"/>
        <v>360</v>
      </c>
      <c r="I562" s="32"/>
      <c r="J562" s="35" t="str">
        <f>IF(I562="","",VLOOKUP(I562,CONSTANTES!$E$2:$F$100,2,0))</f>
        <v/>
      </c>
      <c r="K562" s="36" t="str">
        <f t="shared" si="157"/>
        <v/>
      </c>
      <c r="L562" s="50">
        <f t="shared" si="158"/>
        <v>2016</v>
      </c>
      <c r="M562" s="50">
        <f t="shared" si="159"/>
        <v>10</v>
      </c>
    </row>
    <row r="563" spans="1:13">
      <c r="A563" s="31" t="str">
        <f>+VLOOKUP(Tableau2[[#This Row],[NO OF]],LISTE_OF!A:E,5,FALSE)</f>
        <v>CLIENT 3</v>
      </c>
      <c r="B563" s="50" t="s">
        <v>104</v>
      </c>
      <c r="C563" s="31" t="str">
        <f>+VLOOKUP(B563,LISTE_OF!A:B,2,FALSE)</f>
        <v>pièce 42</v>
      </c>
      <c r="D563" s="53">
        <v>42654</v>
      </c>
      <c r="E563" s="32" t="s">
        <v>0</v>
      </c>
      <c r="F563" s="33">
        <v>6</v>
      </c>
      <c r="G563" s="34">
        <f t="shared" si="155"/>
        <v>60</v>
      </c>
      <c r="H563" s="34">
        <f t="shared" si="156"/>
        <v>360</v>
      </c>
      <c r="I563" s="32"/>
      <c r="J563" s="35" t="str">
        <f>IF(I563="","",VLOOKUP(I563,CONSTANTES!$E$2:$F$100,2,0))</f>
        <v/>
      </c>
      <c r="K563" s="36" t="str">
        <f t="shared" si="157"/>
        <v/>
      </c>
      <c r="L563" s="50">
        <f t="shared" si="158"/>
        <v>2016</v>
      </c>
      <c r="M563" s="50">
        <f t="shared" si="159"/>
        <v>10</v>
      </c>
    </row>
    <row r="564" spans="1:13">
      <c r="A564" s="31" t="str">
        <f>+VLOOKUP(Tableau2[[#This Row],[NO OF]],LISTE_OF!A:E,5,FALSE)</f>
        <v>CLIENT 3</v>
      </c>
      <c r="B564" s="50" t="s">
        <v>106</v>
      </c>
      <c r="C564" s="31" t="str">
        <f>+VLOOKUP(B564,LISTE_OF!A:B,2,FALSE)</f>
        <v>pièce 44</v>
      </c>
      <c r="D564" s="53">
        <v>42654</v>
      </c>
      <c r="E564" s="32" t="s">
        <v>0</v>
      </c>
      <c r="F564" s="33">
        <v>6</v>
      </c>
      <c r="G564" s="34">
        <f t="shared" si="155"/>
        <v>60</v>
      </c>
      <c r="H564" s="34">
        <f t="shared" si="156"/>
        <v>360</v>
      </c>
      <c r="I564" s="32"/>
      <c r="J564" s="35" t="str">
        <f>IF(I564="","",VLOOKUP(I564,CONSTANTES!$E$2:$F$100,2,0))</f>
        <v/>
      </c>
      <c r="K564" s="36" t="str">
        <f t="shared" si="157"/>
        <v/>
      </c>
      <c r="L564" s="50">
        <f t="shared" si="158"/>
        <v>2016</v>
      </c>
      <c r="M564" s="50">
        <f t="shared" si="159"/>
        <v>10</v>
      </c>
    </row>
    <row r="565" spans="1:13">
      <c r="A565" s="31" t="str">
        <f>+VLOOKUP(Tableau2[[#This Row],[NO OF]],LISTE_OF!A:E,5,FALSE)</f>
        <v>CLIENT 3</v>
      </c>
      <c r="B565" s="50" t="s">
        <v>106</v>
      </c>
      <c r="C565" s="31" t="str">
        <f>+VLOOKUP(B565,LISTE_OF!A:B,2,FALSE)</f>
        <v>pièce 44</v>
      </c>
      <c r="D565" s="53">
        <v>42654</v>
      </c>
      <c r="E565" s="32" t="s">
        <v>1</v>
      </c>
      <c r="F565" s="33">
        <v>4</v>
      </c>
      <c r="G565" s="34">
        <f t="shared" si="155"/>
        <v>70</v>
      </c>
      <c r="H565" s="34">
        <f t="shared" si="156"/>
        <v>280</v>
      </c>
      <c r="I565" s="32"/>
      <c r="J565" s="35" t="str">
        <f>IF(I565="","",VLOOKUP(I565,CONSTANTES!$E$2:$F$100,2,0))</f>
        <v/>
      </c>
      <c r="K565" s="36" t="str">
        <f t="shared" si="157"/>
        <v/>
      </c>
      <c r="L565" s="50">
        <f t="shared" si="158"/>
        <v>2016</v>
      </c>
      <c r="M565" s="50">
        <f t="shared" si="159"/>
        <v>10</v>
      </c>
    </row>
    <row r="566" spans="1:13">
      <c r="A566" s="31" t="str">
        <f>+VLOOKUP(Tableau2[[#This Row],[NO OF]],LISTE_OF!A:E,5,FALSE)</f>
        <v>CLIENT 3</v>
      </c>
      <c r="B566" s="50" t="s">
        <v>106</v>
      </c>
      <c r="C566" s="31" t="str">
        <f>+VLOOKUP(B566,LISTE_OF!A:B,2,FALSE)</f>
        <v>pièce 44</v>
      </c>
      <c r="D566" s="53">
        <v>42654</v>
      </c>
      <c r="E566" s="32" t="s">
        <v>111</v>
      </c>
      <c r="F566" s="33">
        <v>4</v>
      </c>
      <c r="G566" s="34">
        <f t="shared" si="155"/>
        <v>60</v>
      </c>
      <c r="H566" s="34">
        <f t="shared" si="156"/>
        <v>240</v>
      </c>
      <c r="I566" s="32"/>
      <c r="J566" s="35" t="str">
        <f>IF(I566="","",VLOOKUP(I566,CONSTANTES!$E$2:$F$100,2,0))</f>
        <v/>
      </c>
      <c r="K566" s="36" t="str">
        <f t="shared" si="157"/>
        <v/>
      </c>
      <c r="L566" s="50">
        <f t="shared" si="158"/>
        <v>2016</v>
      </c>
      <c r="M566" s="50">
        <f t="shared" si="159"/>
        <v>10</v>
      </c>
    </row>
    <row r="567" spans="1:13">
      <c r="A567" s="31" t="str">
        <f>+VLOOKUP(Tableau2[[#This Row],[NO OF]],LISTE_OF!A:E,5,FALSE)</f>
        <v>CLIENT 4</v>
      </c>
      <c r="B567" s="50" t="s">
        <v>107</v>
      </c>
      <c r="C567" s="31" t="str">
        <f>+VLOOKUP(B567,LISTE_OF!A:B,2,FALSE)</f>
        <v>pièce 45</v>
      </c>
      <c r="D567" s="53">
        <v>42654</v>
      </c>
      <c r="E567" s="32" t="s">
        <v>1</v>
      </c>
      <c r="F567" s="33">
        <v>4</v>
      </c>
      <c r="G567" s="34">
        <f t="shared" si="155"/>
        <v>70</v>
      </c>
      <c r="H567" s="34">
        <f t="shared" si="156"/>
        <v>280</v>
      </c>
      <c r="I567" s="32"/>
      <c r="J567" s="35" t="str">
        <f>IF(I567="","",VLOOKUP(I567,CONSTANTES!$E$2:$F$100,2,0))</f>
        <v/>
      </c>
      <c r="K567" s="36" t="str">
        <f t="shared" si="157"/>
        <v/>
      </c>
      <c r="L567" s="50">
        <f t="shared" si="158"/>
        <v>2016</v>
      </c>
      <c r="M567" s="50">
        <f t="shared" si="159"/>
        <v>10</v>
      </c>
    </row>
    <row r="568" spans="1:13">
      <c r="A568" s="31" t="str">
        <f>+VLOOKUP(Tableau2[[#This Row],[NO OF]],LISTE_OF!A:E,5,FALSE)</f>
        <v>CLIENT 3</v>
      </c>
      <c r="B568" s="50" t="s">
        <v>106</v>
      </c>
      <c r="C568" s="31" t="str">
        <f>+VLOOKUP(B568,LISTE_OF!A:B,2,FALSE)</f>
        <v>pièce 44</v>
      </c>
      <c r="D568" s="53">
        <v>42655</v>
      </c>
      <c r="E568" s="32" t="s">
        <v>0</v>
      </c>
      <c r="F568" s="33">
        <v>2</v>
      </c>
      <c r="G568" s="34">
        <f t="shared" si="155"/>
        <v>60</v>
      </c>
      <c r="H568" s="34">
        <f t="shared" si="156"/>
        <v>120</v>
      </c>
      <c r="I568" s="32"/>
      <c r="J568" s="35" t="str">
        <f>IF(I568="","",VLOOKUP(I568,CONSTANTES!$E$2:$F$100,2,0))</f>
        <v/>
      </c>
      <c r="K568" s="36" t="str">
        <f t="shared" si="157"/>
        <v/>
      </c>
      <c r="L568" s="50">
        <f t="shared" si="158"/>
        <v>2016</v>
      </c>
      <c r="M568" s="50">
        <f t="shared" si="159"/>
        <v>10</v>
      </c>
    </row>
    <row r="569" spans="1:13">
      <c r="A569" s="31" t="str">
        <f>+VLOOKUP(Tableau2[[#This Row],[NO OF]],LISTE_OF!A:E,5,FALSE)</f>
        <v>CLIENT 3</v>
      </c>
      <c r="B569" s="50" t="s">
        <v>106</v>
      </c>
      <c r="C569" s="31" t="str">
        <f>+VLOOKUP(B569,LISTE_OF!A:B,2,FALSE)</f>
        <v>pièce 44</v>
      </c>
      <c r="D569" s="53">
        <v>42655</v>
      </c>
      <c r="E569" s="32" t="s">
        <v>111</v>
      </c>
      <c r="F569" s="33">
        <v>2</v>
      </c>
      <c r="G569" s="34">
        <f t="shared" si="155"/>
        <v>60</v>
      </c>
      <c r="H569" s="34">
        <f t="shared" si="156"/>
        <v>120</v>
      </c>
      <c r="I569" s="32"/>
      <c r="J569" s="35" t="str">
        <f>IF(I569="","",VLOOKUP(I569,CONSTANTES!$E$2:$F$100,2,0))</f>
        <v/>
      </c>
      <c r="K569" s="36" t="str">
        <f t="shared" si="157"/>
        <v/>
      </c>
      <c r="L569" s="50">
        <f t="shared" si="158"/>
        <v>2016</v>
      </c>
      <c r="M569" s="50">
        <f t="shared" si="159"/>
        <v>10</v>
      </c>
    </row>
    <row r="570" spans="1:13">
      <c r="A570" s="31" t="str">
        <f>+VLOOKUP(Tableau2[[#This Row],[NO OF]],LISTE_OF!A:E,5,FALSE)</f>
        <v>CLIENT 3</v>
      </c>
      <c r="B570" s="50" t="s">
        <v>104</v>
      </c>
      <c r="C570" s="31" t="str">
        <f>+VLOOKUP(B570,LISTE_OF!A:B,2,FALSE)</f>
        <v>pièce 42</v>
      </c>
      <c r="D570" s="53">
        <v>42655</v>
      </c>
      <c r="E570" s="32" t="s">
        <v>111</v>
      </c>
      <c r="F570" s="33">
        <v>3</v>
      </c>
      <c r="G570" s="34">
        <f t="shared" si="155"/>
        <v>60</v>
      </c>
      <c r="H570" s="34">
        <f t="shared" si="156"/>
        <v>180</v>
      </c>
      <c r="I570" s="32"/>
      <c r="J570" s="35" t="str">
        <f>IF(I570="","",VLOOKUP(I570,CONSTANTES!$E$2:$F$100,2,0))</f>
        <v/>
      </c>
      <c r="K570" s="36" t="str">
        <f t="shared" si="157"/>
        <v/>
      </c>
      <c r="L570" s="50">
        <f t="shared" si="158"/>
        <v>2016</v>
      </c>
      <c r="M570" s="50">
        <f t="shared" si="159"/>
        <v>10</v>
      </c>
    </row>
    <row r="571" spans="1:13">
      <c r="A571" s="31" t="str">
        <f>+VLOOKUP(Tableau2[[#This Row],[NO OF]],LISTE_OF!A:E,5,FALSE)</f>
        <v>CLIENT 3</v>
      </c>
      <c r="B571" s="50" t="s">
        <v>104</v>
      </c>
      <c r="C571" s="31" t="str">
        <f>+VLOOKUP(B571,LISTE_OF!A:B,2,FALSE)</f>
        <v>pièce 42</v>
      </c>
      <c r="D571" s="53">
        <v>42655</v>
      </c>
      <c r="E571" s="32" t="s">
        <v>0</v>
      </c>
      <c r="F571" s="33">
        <v>3</v>
      </c>
      <c r="G571" s="34">
        <f t="shared" si="155"/>
        <v>60</v>
      </c>
      <c r="H571" s="34">
        <f t="shared" si="156"/>
        <v>180</v>
      </c>
      <c r="I571" s="32"/>
      <c r="J571" s="35" t="str">
        <f>IF(I571="","",VLOOKUP(I571,CONSTANTES!$E$2:$F$100,2,0))</f>
        <v/>
      </c>
      <c r="K571" s="36" t="str">
        <f t="shared" si="157"/>
        <v/>
      </c>
      <c r="L571" s="50">
        <f t="shared" si="158"/>
        <v>2016</v>
      </c>
      <c r="M571" s="50">
        <f t="shared" si="159"/>
        <v>10</v>
      </c>
    </row>
    <row r="572" spans="1:13">
      <c r="A572" s="31" t="str">
        <f>+VLOOKUP(Tableau2[[#This Row],[NO OF]],LISTE_OF!A:E,5,FALSE)</f>
        <v>CLIENT 4</v>
      </c>
      <c r="B572" s="50" t="s">
        <v>107</v>
      </c>
      <c r="C572" s="31" t="str">
        <f>+VLOOKUP(B572,LISTE_OF!A:B,2,FALSE)</f>
        <v>pièce 45</v>
      </c>
      <c r="D572" s="53">
        <v>42659</v>
      </c>
      <c r="E572" s="32" t="s">
        <v>1</v>
      </c>
      <c r="F572" s="33">
        <v>4</v>
      </c>
      <c r="G572" s="34">
        <f t="shared" ref="G572:G579" si="160">IF(E572="","",VLOOKUP(E572,POSTE,2,0))</f>
        <v>70</v>
      </c>
      <c r="H572" s="34">
        <f t="shared" ref="H572:H579" si="161">IF(E572="","",F572*G572)</f>
        <v>280</v>
      </c>
      <c r="I572" s="32"/>
      <c r="J572" s="35" t="str">
        <f>IF(I572="","",VLOOKUP(I572,CONSTANTES!$E$2:$F$100,2,0))</f>
        <v/>
      </c>
      <c r="K572" s="36" t="str">
        <f t="shared" ref="K572:K579" si="162">IF(J572="","",J572*KM_UNITAIRE)</f>
        <v/>
      </c>
      <c r="L572" s="50">
        <f t="shared" ref="L572:L579" si="163">+YEAR(D572)</f>
        <v>2016</v>
      </c>
      <c r="M572" s="50">
        <f t="shared" ref="M572:M579" si="164">+MONTH(D572)</f>
        <v>10</v>
      </c>
    </row>
    <row r="573" spans="1:13">
      <c r="A573" s="31" t="str">
        <f>+VLOOKUP(Tableau2[[#This Row],[NO OF]],LISTE_OF!A:E,5,FALSE)</f>
        <v>CLIENT 3</v>
      </c>
      <c r="B573" s="50" t="s">
        <v>104</v>
      </c>
      <c r="C573" s="31" t="str">
        <f>+VLOOKUP(B573,LISTE_OF!A:B,2,FALSE)</f>
        <v>pièce 42</v>
      </c>
      <c r="D573" s="53">
        <v>42657</v>
      </c>
      <c r="E573" s="32" t="s">
        <v>111</v>
      </c>
      <c r="F573" s="33">
        <v>4</v>
      </c>
      <c r="G573" s="34">
        <f t="shared" si="160"/>
        <v>60</v>
      </c>
      <c r="H573" s="34">
        <f t="shared" si="161"/>
        <v>240</v>
      </c>
      <c r="I573" s="32"/>
      <c r="J573" s="35" t="str">
        <f>IF(I573="","",VLOOKUP(I573,CONSTANTES!$E$2:$F$100,2,0))</f>
        <v/>
      </c>
      <c r="K573" s="36" t="str">
        <f t="shared" si="162"/>
        <v/>
      </c>
      <c r="L573" s="50">
        <f t="shared" si="163"/>
        <v>2016</v>
      </c>
      <c r="M573" s="50">
        <f t="shared" si="164"/>
        <v>10</v>
      </c>
    </row>
    <row r="574" spans="1:13">
      <c r="A574" s="31" t="str">
        <f>+VLOOKUP(Tableau2[[#This Row],[NO OF]],LISTE_OF!A:E,5,FALSE)</f>
        <v>CLIENT 3</v>
      </c>
      <c r="B574" s="50" t="s">
        <v>104</v>
      </c>
      <c r="C574" s="31" t="str">
        <f>+VLOOKUP(B574,LISTE_OF!A:B,2,FALSE)</f>
        <v>pièce 42</v>
      </c>
      <c r="D574" s="53">
        <v>42657</v>
      </c>
      <c r="E574" s="32" t="s">
        <v>0</v>
      </c>
      <c r="F574" s="33">
        <v>4</v>
      </c>
      <c r="G574" s="34">
        <f t="shared" si="160"/>
        <v>60</v>
      </c>
      <c r="H574" s="34">
        <f t="shared" si="161"/>
        <v>240</v>
      </c>
      <c r="I574" s="32"/>
      <c r="J574" s="35" t="str">
        <f>IF(I574="","",VLOOKUP(I574,CONSTANTES!$E$2:$F$100,2,0))</f>
        <v/>
      </c>
      <c r="K574" s="36" t="str">
        <f t="shared" si="162"/>
        <v/>
      </c>
      <c r="L574" s="50">
        <f t="shared" si="163"/>
        <v>2016</v>
      </c>
      <c r="M574" s="50">
        <f t="shared" si="164"/>
        <v>10</v>
      </c>
    </row>
    <row r="575" spans="1:13">
      <c r="A575" s="31" t="str">
        <f>+VLOOKUP(Tableau2[[#This Row],[NO OF]],LISTE_OF!A:E,5,FALSE)</f>
        <v>CLIENT 3</v>
      </c>
      <c r="B575" s="50" t="s">
        <v>104</v>
      </c>
      <c r="C575" s="31" t="str">
        <f>+VLOOKUP(B575,LISTE_OF!A:B,2,FALSE)</f>
        <v>pièce 42</v>
      </c>
      <c r="D575" s="53">
        <v>42658</v>
      </c>
      <c r="E575" s="32" t="s">
        <v>111</v>
      </c>
      <c r="F575" s="33">
        <v>2</v>
      </c>
      <c r="G575" s="34">
        <f t="shared" si="160"/>
        <v>60</v>
      </c>
      <c r="H575" s="34">
        <f t="shared" si="161"/>
        <v>120</v>
      </c>
      <c r="I575" s="32"/>
      <c r="J575" s="35" t="str">
        <f>IF(I575="","",VLOOKUP(I575,CONSTANTES!$E$2:$F$100,2,0))</f>
        <v/>
      </c>
      <c r="K575" s="36" t="str">
        <f t="shared" si="162"/>
        <v/>
      </c>
      <c r="L575" s="50">
        <f t="shared" si="163"/>
        <v>2016</v>
      </c>
      <c r="M575" s="50">
        <f t="shared" si="164"/>
        <v>10</v>
      </c>
    </row>
    <row r="576" spans="1:13">
      <c r="A576" s="31" t="str">
        <f>+VLOOKUP(Tableau2[[#This Row],[NO OF]],LISTE_OF!A:E,5,FALSE)</f>
        <v>CLIENT 3</v>
      </c>
      <c r="B576" s="50" t="s">
        <v>104</v>
      </c>
      <c r="C576" s="31" t="str">
        <f>+VLOOKUP(B576,LISTE_OF!A:B,2,FALSE)</f>
        <v>pièce 42</v>
      </c>
      <c r="D576" s="53">
        <v>42659</v>
      </c>
      <c r="E576" s="32" t="s">
        <v>111</v>
      </c>
      <c r="F576" s="33">
        <v>3</v>
      </c>
      <c r="G576" s="34">
        <f t="shared" si="160"/>
        <v>60</v>
      </c>
      <c r="H576" s="34">
        <f t="shared" si="161"/>
        <v>180</v>
      </c>
      <c r="I576" s="32"/>
      <c r="J576" s="35" t="str">
        <f>IF(I576="","",VLOOKUP(I576,CONSTANTES!$E$2:$F$100,2,0))</f>
        <v/>
      </c>
      <c r="K576" s="36" t="str">
        <f t="shared" si="162"/>
        <v/>
      </c>
      <c r="L576" s="50">
        <f t="shared" si="163"/>
        <v>2016</v>
      </c>
      <c r="M576" s="50">
        <f t="shared" si="164"/>
        <v>10</v>
      </c>
    </row>
    <row r="577" spans="1:13">
      <c r="A577" s="31" t="str">
        <f>+VLOOKUP(Tableau2[[#This Row],[NO OF]],LISTE_OF!A:E,5,FALSE)</f>
        <v>CLIENT 3</v>
      </c>
      <c r="B577" s="50" t="s">
        <v>104</v>
      </c>
      <c r="C577" s="31" t="str">
        <f>+VLOOKUP(B577,LISTE_OF!A:B,2,FALSE)</f>
        <v>pièce 42</v>
      </c>
      <c r="D577" s="53">
        <v>42659</v>
      </c>
      <c r="E577" s="32" t="s">
        <v>0</v>
      </c>
      <c r="F577" s="33">
        <v>7</v>
      </c>
      <c r="G577" s="34">
        <f t="shared" si="160"/>
        <v>60</v>
      </c>
      <c r="H577" s="34">
        <f t="shared" si="161"/>
        <v>420</v>
      </c>
      <c r="I577" s="32"/>
      <c r="J577" s="35" t="str">
        <f>IF(I577="","",VLOOKUP(I577,CONSTANTES!$E$2:$F$100,2,0))</f>
        <v/>
      </c>
      <c r="K577" s="36" t="str">
        <f t="shared" si="162"/>
        <v/>
      </c>
      <c r="L577" s="50">
        <f t="shared" si="163"/>
        <v>2016</v>
      </c>
      <c r="M577" s="50">
        <f t="shared" si="164"/>
        <v>10</v>
      </c>
    </row>
    <row r="578" spans="1:13">
      <c r="A578" s="31" t="str">
        <f>+VLOOKUP(Tableau2[[#This Row],[NO OF]],LISTE_OF!A:E,5,FALSE)</f>
        <v>CLIENT 3</v>
      </c>
      <c r="B578" s="50" t="s">
        <v>104</v>
      </c>
      <c r="C578" s="31" t="str">
        <f>+VLOOKUP(B578,LISTE_OF!A:B,2,FALSE)</f>
        <v>pièce 42</v>
      </c>
      <c r="D578" s="53">
        <v>42660</v>
      </c>
      <c r="E578" s="32" t="s">
        <v>111</v>
      </c>
      <c r="F578" s="33">
        <v>10</v>
      </c>
      <c r="G578" s="34">
        <f t="shared" si="160"/>
        <v>60</v>
      </c>
      <c r="H578" s="34">
        <f t="shared" si="161"/>
        <v>600</v>
      </c>
      <c r="I578" s="32"/>
      <c r="J578" s="35" t="str">
        <f>IF(I578="","",VLOOKUP(I578,CONSTANTES!$E$2:$F$100,2,0))</f>
        <v/>
      </c>
      <c r="K578" s="36" t="str">
        <f t="shared" si="162"/>
        <v/>
      </c>
      <c r="L578" s="50">
        <f t="shared" si="163"/>
        <v>2016</v>
      </c>
      <c r="M578" s="50">
        <f t="shared" si="164"/>
        <v>10</v>
      </c>
    </row>
    <row r="579" spans="1:13">
      <c r="A579" s="31" t="str">
        <f>+VLOOKUP(Tableau2[[#This Row],[NO OF]],LISTE_OF!A:E,5,FALSE)</f>
        <v>CLIENT 3</v>
      </c>
      <c r="B579" s="50" t="s">
        <v>104</v>
      </c>
      <c r="C579" s="31" t="str">
        <f>+VLOOKUP(B579,LISTE_OF!A:B,2,FALSE)</f>
        <v>pièce 42</v>
      </c>
      <c r="D579" s="53">
        <v>42660</v>
      </c>
      <c r="E579" s="32" t="s">
        <v>0</v>
      </c>
      <c r="F579" s="33">
        <v>10</v>
      </c>
      <c r="G579" s="34">
        <f t="shared" si="160"/>
        <v>60</v>
      </c>
      <c r="H579" s="34">
        <f t="shared" si="161"/>
        <v>600</v>
      </c>
      <c r="I579" s="32"/>
      <c r="J579" s="35" t="str">
        <f>IF(I579="","",VLOOKUP(I579,CONSTANTES!$E$2:$F$100,2,0))</f>
        <v/>
      </c>
      <c r="K579" s="36" t="str">
        <f t="shared" si="162"/>
        <v/>
      </c>
      <c r="L579" s="50">
        <f t="shared" si="163"/>
        <v>2016</v>
      </c>
      <c r="M579" s="50">
        <f t="shared" si="164"/>
        <v>10</v>
      </c>
    </row>
    <row r="580" spans="1:13">
      <c r="A580" s="31" t="str">
        <f>+VLOOKUP(Tableau2[[#This Row],[NO OF]],LISTE_OF!A:E,5,FALSE)</f>
        <v>CLIENT 3</v>
      </c>
      <c r="B580" s="50" t="s">
        <v>104</v>
      </c>
      <c r="C580" s="31" t="str">
        <f>+VLOOKUP(B580,LISTE_OF!A:B,2,FALSE)</f>
        <v>pièce 42</v>
      </c>
      <c r="D580" s="53">
        <v>42661</v>
      </c>
      <c r="E580" s="32" t="s">
        <v>0</v>
      </c>
      <c r="F580" s="33">
        <v>5</v>
      </c>
      <c r="G580" s="34">
        <f t="shared" ref="G580:G588" si="165">IF(E580="","",VLOOKUP(E580,POSTE,2,0))</f>
        <v>60</v>
      </c>
      <c r="H580" s="34">
        <f t="shared" ref="H580:H588" si="166">IF(E580="","",F580*G580)</f>
        <v>300</v>
      </c>
      <c r="I580" s="32"/>
      <c r="J580" s="35" t="str">
        <f>IF(I580="","",VLOOKUP(I580,CONSTANTES!$E$2:$F$100,2,0))</f>
        <v/>
      </c>
      <c r="K580" s="36" t="str">
        <f t="shared" ref="K580:K588" si="167">IF(J580="","",J580*KM_UNITAIRE)</f>
        <v/>
      </c>
      <c r="L580" s="50">
        <f t="shared" ref="L580:L588" si="168">+YEAR(D580)</f>
        <v>2016</v>
      </c>
      <c r="M580" s="50">
        <f t="shared" ref="M580:M588" si="169">+MONTH(D580)</f>
        <v>10</v>
      </c>
    </row>
    <row r="581" spans="1:13">
      <c r="A581" s="31" t="str">
        <f>+VLOOKUP(Tableau2[[#This Row],[NO OF]],LISTE_OF!A:E,5,FALSE)</f>
        <v>CLIENT 3</v>
      </c>
      <c r="B581" s="50" t="s">
        <v>104</v>
      </c>
      <c r="C581" s="31" t="str">
        <f>+VLOOKUP(B581,LISTE_OF!A:B,2,FALSE)</f>
        <v>pièce 42</v>
      </c>
      <c r="D581" s="53">
        <v>42661</v>
      </c>
      <c r="E581" s="32" t="s">
        <v>111</v>
      </c>
      <c r="F581" s="33">
        <v>10</v>
      </c>
      <c r="G581" s="34">
        <f t="shared" si="165"/>
        <v>60</v>
      </c>
      <c r="H581" s="34">
        <f t="shared" si="166"/>
        <v>600</v>
      </c>
      <c r="I581" s="32"/>
      <c r="J581" s="35" t="str">
        <f>IF(I581="","",VLOOKUP(I581,CONSTANTES!$E$2:$F$100,2,0))</f>
        <v/>
      </c>
      <c r="K581" s="36" t="str">
        <f t="shared" si="167"/>
        <v/>
      </c>
      <c r="L581" s="50">
        <f t="shared" si="168"/>
        <v>2016</v>
      </c>
      <c r="M581" s="50">
        <f t="shared" si="169"/>
        <v>10</v>
      </c>
    </row>
    <row r="582" spans="1:13">
      <c r="A582" s="31" t="str">
        <f>+VLOOKUP(Tableau2[[#This Row],[NO OF]],LISTE_OF!A:E,5,FALSE)</f>
        <v>CLIENT 3</v>
      </c>
      <c r="B582" s="50" t="s">
        <v>104</v>
      </c>
      <c r="C582" s="31" t="str">
        <f>+VLOOKUP(B582,LISTE_OF!A:B,2,FALSE)</f>
        <v>pièce 42</v>
      </c>
      <c r="D582" s="53">
        <v>42662</v>
      </c>
      <c r="E582" s="32" t="s">
        <v>0</v>
      </c>
      <c r="F582" s="33">
        <v>12</v>
      </c>
      <c r="G582" s="34">
        <f t="shared" si="165"/>
        <v>60</v>
      </c>
      <c r="H582" s="34">
        <f t="shared" si="166"/>
        <v>720</v>
      </c>
      <c r="I582" s="32"/>
      <c r="J582" s="35" t="str">
        <f>IF(I582="","",VLOOKUP(I582,CONSTANTES!$E$2:$F$100,2,0))</f>
        <v/>
      </c>
      <c r="K582" s="36" t="str">
        <f t="shared" si="167"/>
        <v/>
      </c>
      <c r="L582" s="50">
        <f t="shared" si="168"/>
        <v>2016</v>
      </c>
      <c r="M582" s="50">
        <f t="shared" si="169"/>
        <v>10</v>
      </c>
    </row>
    <row r="583" spans="1:13">
      <c r="A583" s="31" t="str">
        <f>+VLOOKUP(Tableau2[[#This Row],[NO OF]],LISTE_OF!A:E,5,FALSE)</f>
        <v>CLIENT 3</v>
      </c>
      <c r="B583" s="50" t="s">
        <v>104</v>
      </c>
      <c r="C583" s="31" t="str">
        <f>+VLOOKUP(B583,LISTE_OF!A:B,2,FALSE)</f>
        <v>pièce 42</v>
      </c>
      <c r="D583" s="53">
        <v>42662</v>
      </c>
      <c r="E583" s="32" t="s">
        <v>111</v>
      </c>
      <c r="F583" s="33">
        <v>10</v>
      </c>
      <c r="G583" s="34">
        <f t="shared" si="165"/>
        <v>60</v>
      </c>
      <c r="H583" s="34">
        <f t="shared" si="166"/>
        <v>600</v>
      </c>
      <c r="I583" s="32"/>
      <c r="J583" s="35" t="str">
        <f>IF(I583="","",VLOOKUP(I583,CONSTANTES!$E$2:$F$100,2,0))</f>
        <v/>
      </c>
      <c r="K583" s="36" t="str">
        <f t="shared" si="167"/>
        <v/>
      </c>
      <c r="L583" s="50">
        <f t="shared" si="168"/>
        <v>2016</v>
      </c>
      <c r="M583" s="50">
        <f t="shared" si="169"/>
        <v>10</v>
      </c>
    </row>
    <row r="584" spans="1:13">
      <c r="A584" s="31" t="str">
        <f>+VLOOKUP(Tableau2[[#This Row],[NO OF]],LISTE_OF!A:E,5,FALSE)</f>
        <v>CLIENT 3</v>
      </c>
      <c r="B584" s="50" t="s">
        <v>108</v>
      </c>
      <c r="C584" s="31" t="str">
        <f>+VLOOKUP(B584,LISTE_OF!A:B,2,FALSE)</f>
        <v>pièce 46</v>
      </c>
      <c r="D584" s="53">
        <v>42664</v>
      </c>
      <c r="E584" s="32" t="s">
        <v>1</v>
      </c>
      <c r="F584" s="33">
        <v>6</v>
      </c>
      <c r="G584" s="34">
        <f t="shared" si="165"/>
        <v>70</v>
      </c>
      <c r="H584" s="34">
        <f t="shared" si="166"/>
        <v>420</v>
      </c>
      <c r="I584" s="32"/>
      <c r="J584" s="35" t="str">
        <f>IF(I584="","",VLOOKUP(I584,CONSTANTES!$E$2:$F$100,2,0))</f>
        <v/>
      </c>
      <c r="K584" s="36" t="str">
        <f t="shared" si="167"/>
        <v/>
      </c>
      <c r="L584" s="50">
        <f t="shared" si="168"/>
        <v>2016</v>
      </c>
      <c r="M584" s="50">
        <f t="shared" si="169"/>
        <v>10</v>
      </c>
    </row>
    <row r="585" spans="1:13">
      <c r="A585" s="31" t="str">
        <f>+VLOOKUP(Tableau2[[#This Row],[NO OF]],LISTE_OF!A:E,5,FALSE)</f>
        <v>CLIENT 3</v>
      </c>
      <c r="B585" s="50" t="s">
        <v>109</v>
      </c>
      <c r="C585" s="31" t="str">
        <f>+VLOOKUP(B585,LISTE_OF!A:B,2,FALSE)</f>
        <v>pièce 47</v>
      </c>
      <c r="D585" s="53">
        <v>42664</v>
      </c>
      <c r="E585" s="32" t="s">
        <v>1</v>
      </c>
      <c r="F585" s="33">
        <v>12</v>
      </c>
      <c r="G585" s="34">
        <f t="shared" si="165"/>
        <v>70</v>
      </c>
      <c r="H585" s="34">
        <f t="shared" si="166"/>
        <v>840</v>
      </c>
      <c r="I585" s="32"/>
      <c r="J585" s="35" t="str">
        <f>IF(I585="","",VLOOKUP(I585,CONSTANTES!$E$2:$F$100,2,0))</f>
        <v/>
      </c>
      <c r="K585" s="36" t="str">
        <f t="shared" si="167"/>
        <v/>
      </c>
      <c r="L585" s="50">
        <f t="shared" si="168"/>
        <v>2016</v>
      </c>
      <c r="M585" s="50">
        <f t="shared" si="169"/>
        <v>10</v>
      </c>
    </row>
    <row r="586" spans="1:13">
      <c r="A586" s="31" t="str">
        <f>+VLOOKUP(Tableau2[[#This Row],[NO OF]],LISTE_OF!A:E,5,FALSE)</f>
        <v>CLIENT 3</v>
      </c>
      <c r="B586" s="50" t="s">
        <v>104</v>
      </c>
      <c r="C586" s="31" t="str">
        <f>+VLOOKUP(B586,LISTE_OF!A:B,2,FALSE)</f>
        <v>pièce 42</v>
      </c>
      <c r="D586" s="53">
        <v>42661</v>
      </c>
      <c r="E586" s="32" t="s">
        <v>7</v>
      </c>
      <c r="F586" s="33">
        <v>1</v>
      </c>
      <c r="G586" s="34">
        <f t="shared" si="165"/>
        <v>60</v>
      </c>
      <c r="H586" s="34">
        <f t="shared" si="166"/>
        <v>60</v>
      </c>
      <c r="I586" s="32" t="s">
        <v>11</v>
      </c>
      <c r="J586" s="35" t="e">
        <f>IF(I586="","",VLOOKUP(I586,CONSTANTES!$E$2:$F$100,2,0))</f>
        <v>#N/A</v>
      </c>
      <c r="K586" s="36" t="e">
        <f t="shared" si="167"/>
        <v>#N/A</v>
      </c>
      <c r="L586" s="50">
        <f t="shared" si="168"/>
        <v>2016</v>
      </c>
      <c r="M586" s="50">
        <f t="shared" si="169"/>
        <v>10</v>
      </c>
    </row>
    <row r="587" spans="1:13">
      <c r="A587" s="31" t="str">
        <f>+VLOOKUP(Tableau2[[#This Row],[NO OF]],LISTE_OF!A:E,5,FALSE)</f>
        <v>CLIENT 3</v>
      </c>
      <c r="B587" s="50" t="s">
        <v>104</v>
      </c>
      <c r="C587" s="31" t="str">
        <f>+VLOOKUP(B587,LISTE_OF!A:B,2,FALSE)</f>
        <v>pièce 42</v>
      </c>
      <c r="D587" s="53">
        <v>42661</v>
      </c>
      <c r="E587" s="32" t="s">
        <v>7</v>
      </c>
      <c r="F587" s="33">
        <v>1</v>
      </c>
      <c r="G587" s="34">
        <f t="shared" si="165"/>
        <v>60</v>
      </c>
      <c r="H587" s="34">
        <f t="shared" si="166"/>
        <v>60</v>
      </c>
      <c r="I587" s="32" t="s">
        <v>12</v>
      </c>
      <c r="J587" s="35" t="e">
        <f>IF(I587="","",VLOOKUP(I587,CONSTANTES!$E$2:$F$100,2,0))</f>
        <v>#N/A</v>
      </c>
      <c r="K587" s="36" t="e">
        <f t="shared" si="167"/>
        <v>#N/A</v>
      </c>
      <c r="L587" s="50">
        <f t="shared" si="168"/>
        <v>2016</v>
      </c>
      <c r="M587" s="50">
        <f t="shared" si="169"/>
        <v>10</v>
      </c>
    </row>
    <row r="588" spans="1:13">
      <c r="A588" s="31" t="str">
        <f>+VLOOKUP(Tableau2[[#This Row],[NO OF]],LISTE_OF!A:E,5,FALSE)</f>
        <v>CLIENT 3</v>
      </c>
      <c r="B588" s="50" t="s">
        <v>104</v>
      </c>
      <c r="C588" s="31" t="str">
        <f>+VLOOKUP(B588,LISTE_OF!A:B,2,FALSE)</f>
        <v>pièce 42</v>
      </c>
      <c r="D588" s="53">
        <v>42657</v>
      </c>
      <c r="E588" s="32" t="s">
        <v>7</v>
      </c>
      <c r="F588" s="33">
        <v>1</v>
      </c>
      <c r="G588" s="34">
        <f t="shared" si="165"/>
        <v>60</v>
      </c>
      <c r="H588" s="34">
        <f t="shared" si="166"/>
        <v>60</v>
      </c>
      <c r="I588" s="32" t="s">
        <v>12</v>
      </c>
      <c r="J588" s="35" t="e">
        <f>IF(I588="","",VLOOKUP(I588,CONSTANTES!$E$2:$F$100,2,0))</f>
        <v>#N/A</v>
      </c>
      <c r="K588" s="36" t="e">
        <f t="shared" si="167"/>
        <v>#N/A</v>
      </c>
      <c r="L588" s="50">
        <f t="shared" si="168"/>
        <v>2016</v>
      </c>
      <c r="M588" s="50">
        <f t="shared" si="169"/>
        <v>10</v>
      </c>
    </row>
    <row r="589" spans="1:13">
      <c r="A589" s="31" t="str">
        <f>+VLOOKUP(Tableau2[[#This Row],[NO OF]],LISTE_OF!A:E,5,FALSE)</f>
        <v>CLIENT 3</v>
      </c>
      <c r="B589" s="50" t="s">
        <v>109</v>
      </c>
      <c r="C589" s="31" t="str">
        <f>+VLOOKUP(B589,LISTE_OF!A:B,2,FALSE)</f>
        <v>pièce 47</v>
      </c>
      <c r="D589" s="53">
        <v>42667</v>
      </c>
      <c r="E589" s="32" t="s">
        <v>1</v>
      </c>
      <c r="F589" s="33">
        <v>6</v>
      </c>
      <c r="G589" s="34">
        <f t="shared" ref="G589:G596" si="170">IF(E589="","",VLOOKUP(E589,POSTE,2,0))</f>
        <v>70</v>
      </c>
      <c r="H589" s="34">
        <f t="shared" ref="H589:H596" si="171">IF(E589="","",F589*G589)</f>
        <v>420</v>
      </c>
      <c r="I589" s="32"/>
      <c r="J589" s="35" t="str">
        <f>IF(I589="","",VLOOKUP(I589,CONSTANTES!$E$2:$F$100,2,0))</f>
        <v/>
      </c>
      <c r="K589" s="36" t="str">
        <f t="shared" ref="K589:K596" si="172">IF(J589="","",J589*KM_UNITAIRE)</f>
        <v/>
      </c>
      <c r="L589" s="50">
        <f t="shared" ref="L589:L596" si="173">+YEAR(D589)</f>
        <v>2016</v>
      </c>
      <c r="M589" s="50">
        <f t="shared" ref="M589:M596" si="174">+MONTH(D589)</f>
        <v>10</v>
      </c>
    </row>
    <row r="590" spans="1:13">
      <c r="A590" s="31" t="str">
        <f>+VLOOKUP(Tableau2[[#This Row],[NO OF]],LISTE_OF!A:E,5,FALSE)</f>
        <v>CLIENT 5</v>
      </c>
      <c r="B590" s="50" t="s">
        <v>110</v>
      </c>
      <c r="C590" s="31" t="str">
        <f>+VLOOKUP(B590,LISTE_OF!A:B,2,FALSE)</f>
        <v>pièce 48</v>
      </c>
      <c r="D590" s="53">
        <v>42667</v>
      </c>
      <c r="E590" s="32" t="s">
        <v>111</v>
      </c>
      <c r="F590" s="33">
        <v>1.5</v>
      </c>
      <c r="G590" s="34">
        <f t="shared" si="170"/>
        <v>60</v>
      </c>
      <c r="H590" s="34">
        <f t="shared" si="171"/>
        <v>90</v>
      </c>
      <c r="I590" s="32"/>
      <c r="J590" s="35" t="str">
        <f>IF(I590="","",VLOOKUP(I590,CONSTANTES!$E$2:$F$100,2,0))</f>
        <v/>
      </c>
      <c r="K590" s="36" t="str">
        <f t="shared" si="172"/>
        <v/>
      </c>
      <c r="L590" s="50">
        <f t="shared" si="173"/>
        <v>2016</v>
      </c>
      <c r="M590" s="50">
        <f t="shared" si="174"/>
        <v>10</v>
      </c>
    </row>
    <row r="591" spans="1:13">
      <c r="A591" s="31" t="str">
        <f>+VLOOKUP(Tableau2[[#This Row],[NO OF]],LISTE_OF!A:E,5,FALSE)</f>
        <v>CLIENT 5</v>
      </c>
      <c r="B591" s="50" t="s">
        <v>110</v>
      </c>
      <c r="C591" s="31" t="str">
        <f>+VLOOKUP(B591,LISTE_OF!A:B,2,FALSE)</f>
        <v>pièce 48</v>
      </c>
      <c r="D591" s="53">
        <v>42667</v>
      </c>
      <c r="E591" s="32" t="s">
        <v>0</v>
      </c>
      <c r="F591" s="33">
        <v>4</v>
      </c>
      <c r="G591" s="34">
        <f t="shared" si="170"/>
        <v>60</v>
      </c>
      <c r="H591" s="34">
        <f t="shared" si="171"/>
        <v>240</v>
      </c>
      <c r="I591" s="32"/>
      <c r="J591" s="35" t="str">
        <f>IF(I591="","",VLOOKUP(I591,CONSTANTES!$E$2:$F$100,2,0))</f>
        <v/>
      </c>
      <c r="K591" s="36" t="str">
        <f t="shared" si="172"/>
        <v/>
      </c>
      <c r="L591" s="50">
        <f t="shared" si="173"/>
        <v>2016</v>
      </c>
      <c r="M591" s="50">
        <f t="shared" si="174"/>
        <v>10</v>
      </c>
    </row>
    <row r="592" spans="1:13">
      <c r="A592" s="31" t="str">
        <f>+VLOOKUP(Tableau2[[#This Row],[NO OF]],LISTE_OF!A:E,5,FALSE)</f>
        <v>CLIENT 5</v>
      </c>
      <c r="B592" s="50" t="s">
        <v>110</v>
      </c>
      <c r="C592" s="31" t="str">
        <f>+VLOOKUP(B592,LISTE_OF!A:B,2,FALSE)</f>
        <v>pièce 48</v>
      </c>
      <c r="D592" s="53">
        <v>42667</v>
      </c>
      <c r="E592" s="32" t="s">
        <v>6</v>
      </c>
      <c r="F592" s="33">
        <v>1</v>
      </c>
      <c r="G592" s="34">
        <f t="shared" si="170"/>
        <v>50</v>
      </c>
      <c r="H592" s="34">
        <f t="shared" si="171"/>
        <v>50</v>
      </c>
      <c r="I592" s="32"/>
      <c r="J592" s="35" t="str">
        <f>IF(I592="","",VLOOKUP(I592,CONSTANTES!$E$2:$F$100,2,0))</f>
        <v/>
      </c>
      <c r="K592" s="36" t="str">
        <f t="shared" si="172"/>
        <v/>
      </c>
      <c r="L592" s="50">
        <f t="shared" si="173"/>
        <v>2016</v>
      </c>
      <c r="M592" s="50">
        <f t="shared" si="174"/>
        <v>10</v>
      </c>
    </row>
    <row r="593" spans="1:13">
      <c r="A593" s="31" t="str">
        <f>+VLOOKUP(Tableau2[[#This Row],[NO OF]],LISTE_OF!A:E,5,FALSE)</f>
        <v>CLIENT 5</v>
      </c>
      <c r="B593" s="50" t="s">
        <v>112</v>
      </c>
      <c r="C593" s="31" t="str">
        <f>+VLOOKUP(B593,LISTE_OF!A:B,2,FALSE)</f>
        <v>pièce 49</v>
      </c>
      <c r="D593" s="53">
        <v>42667</v>
      </c>
      <c r="E593" s="32" t="s">
        <v>1</v>
      </c>
      <c r="F593" s="33">
        <v>3</v>
      </c>
      <c r="G593" s="34">
        <f t="shared" si="170"/>
        <v>70</v>
      </c>
      <c r="H593" s="34">
        <f t="shared" si="171"/>
        <v>210</v>
      </c>
      <c r="I593" s="32"/>
      <c r="J593" s="35" t="str">
        <f>IF(I593="","",VLOOKUP(I593,CONSTANTES!$E$2:$F$100,2,0))</f>
        <v/>
      </c>
      <c r="K593" s="36" t="str">
        <f t="shared" si="172"/>
        <v/>
      </c>
      <c r="L593" s="50">
        <f t="shared" si="173"/>
        <v>2016</v>
      </c>
      <c r="M593" s="50">
        <f t="shared" si="174"/>
        <v>10</v>
      </c>
    </row>
    <row r="594" spans="1:13">
      <c r="A594" s="31" t="str">
        <f>+VLOOKUP(Tableau2[[#This Row],[NO OF]],LISTE_OF!A:E,5,FALSE)</f>
        <v>CLIENT 5</v>
      </c>
      <c r="B594" s="50" t="s">
        <v>112</v>
      </c>
      <c r="C594" s="31" t="str">
        <f>+VLOOKUP(B594,LISTE_OF!A:B,2,FALSE)</f>
        <v>pièce 49</v>
      </c>
      <c r="D594" s="53">
        <v>42667</v>
      </c>
      <c r="E594" s="32" t="s">
        <v>111</v>
      </c>
      <c r="F594" s="33">
        <v>2</v>
      </c>
      <c r="G594" s="34">
        <f t="shared" si="170"/>
        <v>60</v>
      </c>
      <c r="H594" s="34">
        <f t="shared" si="171"/>
        <v>120</v>
      </c>
      <c r="I594" s="32"/>
      <c r="J594" s="35" t="str">
        <f>IF(I594="","",VLOOKUP(I594,CONSTANTES!$E$2:$F$100,2,0))</f>
        <v/>
      </c>
      <c r="K594" s="36" t="str">
        <f t="shared" si="172"/>
        <v/>
      </c>
      <c r="L594" s="50">
        <f t="shared" si="173"/>
        <v>2016</v>
      </c>
      <c r="M594" s="50">
        <f t="shared" si="174"/>
        <v>10</v>
      </c>
    </row>
    <row r="595" spans="1:13">
      <c r="A595" s="31" t="str">
        <f>+VLOOKUP(Tableau2[[#This Row],[NO OF]],LISTE_OF!A:E,5,FALSE)</f>
        <v>CLIENT 5</v>
      </c>
      <c r="B595" s="50" t="s">
        <v>113</v>
      </c>
      <c r="C595" s="31" t="str">
        <f>+VLOOKUP(B595,LISTE_OF!A:B,2,FALSE)</f>
        <v>pièce 50</v>
      </c>
      <c r="D595" s="53">
        <v>42667</v>
      </c>
      <c r="E595" s="32" t="s">
        <v>111</v>
      </c>
      <c r="F595" s="33">
        <v>1</v>
      </c>
      <c r="G595" s="34">
        <f t="shared" si="170"/>
        <v>60</v>
      </c>
      <c r="H595" s="34">
        <f t="shared" si="171"/>
        <v>60</v>
      </c>
      <c r="I595" s="32"/>
      <c r="J595" s="35" t="str">
        <f>IF(I595="","",VLOOKUP(I595,CONSTANTES!$E$2:$F$100,2,0))</f>
        <v/>
      </c>
      <c r="K595" s="36" t="str">
        <f t="shared" si="172"/>
        <v/>
      </c>
      <c r="L595" s="50">
        <f t="shared" si="173"/>
        <v>2016</v>
      </c>
      <c r="M595" s="50">
        <f t="shared" si="174"/>
        <v>10</v>
      </c>
    </row>
    <row r="596" spans="1:13">
      <c r="A596" s="31" t="str">
        <f>+VLOOKUP(Tableau2[[#This Row],[NO OF]],LISTE_OF!A:E,5,FALSE)</f>
        <v>CLIENT 3</v>
      </c>
      <c r="B596" s="50" t="s">
        <v>104</v>
      </c>
      <c r="C596" s="31" t="str">
        <f>+VLOOKUP(B596,LISTE_OF!A:B,2,FALSE)</f>
        <v>pièce 42</v>
      </c>
      <c r="D596" s="53">
        <v>42667</v>
      </c>
      <c r="E596" s="32" t="s">
        <v>7</v>
      </c>
      <c r="F596" s="33">
        <v>1</v>
      </c>
      <c r="G596" s="34">
        <f t="shared" si="170"/>
        <v>60</v>
      </c>
      <c r="H596" s="34">
        <f t="shared" si="171"/>
        <v>60</v>
      </c>
      <c r="I596" s="32" t="s">
        <v>11</v>
      </c>
      <c r="J596" s="35" t="e">
        <f>IF(I596="","",VLOOKUP(I596,CONSTANTES!$E$2:$F$100,2,0))</f>
        <v>#N/A</v>
      </c>
      <c r="K596" s="36" t="e">
        <f t="shared" si="172"/>
        <v>#N/A</v>
      </c>
      <c r="L596" s="50">
        <f t="shared" si="173"/>
        <v>2016</v>
      </c>
      <c r="M596" s="50">
        <f t="shared" si="174"/>
        <v>10</v>
      </c>
    </row>
    <row r="597" spans="1:13">
      <c r="A597" s="31" t="str">
        <f>+VLOOKUP(Tableau2[[#This Row],[NO OF]],LISTE_OF!A:E,5,FALSE)</f>
        <v>CLIENT 5</v>
      </c>
      <c r="B597" s="50" t="s">
        <v>112</v>
      </c>
      <c r="C597" s="31" t="str">
        <f>+VLOOKUP(B597,LISTE_OF!A:B,2,FALSE)</f>
        <v>pièce 49</v>
      </c>
      <c r="D597" s="53">
        <v>42668</v>
      </c>
      <c r="E597" s="32" t="s">
        <v>0</v>
      </c>
      <c r="F597" s="33">
        <v>3</v>
      </c>
      <c r="G597" s="34">
        <f t="shared" ref="G597:G602" si="175">IF(E597="","",VLOOKUP(E597,POSTE,2,0))</f>
        <v>60</v>
      </c>
      <c r="H597" s="34">
        <f t="shared" ref="H597:H602" si="176">IF(E597="","",F597*G597)</f>
        <v>180</v>
      </c>
      <c r="I597" s="32"/>
      <c r="J597" s="35" t="str">
        <f>IF(I597="","",VLOOKUP(I597,CONSTANTES!$E$2:$F$100,2,0))</f>
        <v/>
      </c>
      <c r="K597" s="36" t="str">
        <f t="shared" ref="K597:K602" si="177">IF(J597="","",J597*KM_UNITAIRE)</f>
        <v/>
      </c>
      <c r="L597" s="50">
        <f t="shared" ref="L597:L602" si="178">+YEAR(D597)</f>
        <v>2016</v>
      </c>
      <c r="M597" s="50">
        <f t="shared" ref="M597:M602" si="179">+MONTH(D597)</f>
        <v>10</v>
      </c>
    </row>
    <row r="598" spans="1:13">
      <c r="A598" s="31" t="str">
        <f>+VLOOKUP(Tableau2[[#This Row],[NO OF]],LISTE_OF!A:E,5,FALSE)</f>
        <v>CLIENT 5</v>
      </c>
      <c r="B598" s="50" t="s">
        <v>113</v>
      </c>
      <c r="C598" s="31" t="str">
        <f>+VLOOKUP(B598,LISTE_OF!A:B,2,FALSE)</f>
        <v>pièce 50</v>
      </c>
      <c r="D598" s="53">
        <v>42668</v>
      </c>
      <c r="E598" s="32" t="s">
        <v>0</v>
      </c>
      <c r="F598" s="33">
        <v>3</v>
      </c>
      <c r="G598" s="34">
        <f t="shared" si="175"/>
        <v>60</v>
      </c>
      <c r="H598" s="34">
        <f t="shared" si="176"/>
        <v>180</v>
      </c>
      <c r="I598" s="32"/>
      <c r="J598" s="35" t="str">
        <f>IF(I598="","",VLOOKUP(I598,CONSTANTES!$E$2:$F$100,2,0))</f>
        <v/>
      </c>
      <c r="K598" s="36" t="str">
        <f t="shared" si="177"/>
        <v/>
      </c>
      <c r="L598" s="50">
        <f t="shared" si="178"/>
        <v>2016</v>
      </c>
      <c r="M598" s="50">
        <f t="shared" si="179"/>
        <v>10</v>
      </c>
    </row>
    <row r="599" spans="1:13">
      <c r="A599" s="31" t="str">
        <f>+VLOOKUP(Tableau2[[#This Row],[NO OF]],LISTE_OF!A:E,5,FALSE)</f>
        <v>CLIENT 5</v>
      </c>
      <c r="B599" s="50" t="s">
        <v>112</v>
      </c>
      <c r="C599" s="31" t="str">
        <f>+VLOOKUP(B599,LISTE_OF!A:B,2,FALSE)</f>
        <v>pièce 49</v>
      </c>
      <c r="D599" s="53">
        <v>42668</v>
      </c>
      <c r="E599" s="32" t="s">
        <v>6</v>
      </c>
      <c r="F599" s="33">
        <v>1</v>
      </c>
      <c r="G599" s="34">
        <f t="shared" si="175"/>
        <v>50</v>
      </c>
      <c r="H599" s="34">
        <f t="shared" si="176"/>
        <v>50</v>
      </c>
      <c r="I599" s="32"/>
      <c r="J599" s="35" t="str">
        <f>IF(I599="","",VLOOKUP(I599,CONSTANTES!$E$2:$F$100,2,0))</f>
        <v/>
      </c>
      <c r="K599" s="36" t="str">
        <f t="shared" si="177"/>
        <v/>
      </c>
      <c r="L599" s="50">
        <f t="shared" si="178"/>
        <v>2016</v>
      </c>
      <c r="M599" s="50">
        <f t="shared" si="179"/>
        <v>10</v>
      </c>
    </row>
    <row r="600" spans="1:13">
      <c r="A600" s="31" t="str">
        <f>+VLOOKUP(Tableau2[[#This Row],[NO OF]],LISTE_OF!A:E,5,FALSE)</f>
        <v>CLIENT 5</v>
      </c>
      <c r="B600" s="50" t="s">
        <v>113</v>
      </c>
      <c r="C600" s="31" t="str">
        <f>+VLOOKUP(B600,LISTE_OF!A:B,2,FALSE)</f>
        <v>pièce 50</v>
      </c>
      <c r="D600" s="53">
        <v>42668</v>
      </c>
      <c r="E600" s="32" t="s">
        <v>6</v>
      </c>
      <c r="F600" s="33">
        <v>1</v>
      </c>
      <c r="G600" s="34">
        <f t="shared" si="175"/>
        <v>50</v>
      </c>
      <c r="H600" s="34">
        <f t="shared" si="176"/>
        <v>50</v>
      </c>
      <c r="I600" s="32"/>
      <c r="J600" s="35" t="str">
        <f>IF(I600="","",VLOOKUP(I600,CONSTANTES!$E$2:$F$100,2,0))</f>
        <v/>
      </c>
      <c r="K600" s="36" t="str">
        <f t="shared" si="177"/>
        <v/>
      </c>
      <c r="L600" s="50">
        <f t="shared" si="178"/>
        <v>2016</v>
      </c>
      <c r="M600" s="50">
        <f t="shared" si="179"/>
        <v>10</v>
      </c>
    </row>
    <row r="601" spans="1:13">
      <c r="A601" s="31" t="str">
        <f>+VLOOKUP(Tableau2[[#This Row],[NO OF]],LISTE_OF!A:E,5,FALSE)</f>
        <v>CLIENT 4</v>
      </c>
      <c r="B601" s="50" t="s">
        <v>114</v>
      </c>
      <c r="C601" s="31" t="str">
        <f>+VLOOKUP(B601,LISTE_OF!A:B,2,FALSE)</f>
        <v>pièce 51</v>
      </c>
      <c r="D601" s="53">
        <v>42669</v>
      </c>
      <c r="E601" s="32" t="s">
        <v>2</v>
      </c>
      <c r="F601" s="33">
        <v>5</v>
      </c>
      <c r="G601" s="34">
        <f t="shared" si="175"/>
        <v>60</v>
      </c>
      <c r="H601" s="34">
        <f t="shared" si="176"/>
        <v>300</v>
      </c>
      <c r="I601" s="32"/>
      <c r="J601" s="35" t="str">
        <f>IF(I601="","",VLOOKUP(I601,CONSTANTES!$E$2:$F$100,2,0))</f>
        <v/>
      </c>
      <c r="K601" s="36" t="str">
        <f t="shared" si="177"/>
        <v/>
      </c>
      <c r="L601" s="50">
        <f t="shared" si="178"/>
        <v>2016</v>
      </c>
      <c r="M601" s="50">
        <f t="shared" si="179"/>
        <v>10</v>
      </c>
    </row>
    <row r="602" spans="1:13">
      <c r="A602" s="31" t="str">
        <f>+VLOOKUP(Tableau2[[#This Row],[NO OF]],LISTE_OF!A:E,5,FALSE)</f>
        <v>CLIENT 4</v>
      </c>
      <c r="B602" s="50" t="s">
        <v>114</v>
      </c>
      <c r="C602" s="31" t="str">
        <f>+VLOOKUP(B602,LISTE_OF!A:B,2,FALSE)</f>
        <v>pièce 51</v>
      </c>
      <c r="D602" s="53">
        <v>42669</v>
      </c>
      <c r="E602" s="32" t="s">
        <v>2</v>
      </c>
      <c r="F602" s="33">
        <v>3</v>
      </c>
      <c r="G602" s="34">
        <f t="shared" si="175"/>
        <v>60</v>
      </c>
      <c r="H602" s="34">
        <f t="shared" si="176"/>
        <v>180</v>
      </c>
      <c r="I602" s="32"/>
      <c r="J602" s="35" t="str">
        <f>IF(I602="","",VLOOKUP(I602,CONSTANTES!$E$2:$F$100,2,0))</f>
        <v/>
      </c>
      <c r="K602" s="36" t="str">
        <f t="shared" si="177"/>
        <v/>
      </c>
      <c r="L602" s="50">
        <f t="shared" si="178"/>
        <v>2016</v>
      </c>
      <c r="M602" s="50">
        <f t="shared" si="179"/>
        <v>10</v>
      </c>
    </row>
    <row r="603" spans="1:13">
      <c r="A603" s="31" t="str">
        <f>+VLOOKUP(Tableau2[[#This Row],[NO OF]],LISTE_OF!A:E,5,FALSE)</f>
        <v>CLIENT 3</v>
      </c>
      <c r="B603" s="50" t="s">
        <v>104</v>
      </c>
      <c r="C603" s="31" t="str">
        <f>+VLOOKUP(B603,LISTE_OF!A:B,2,FALSE)</f>
        <v>pièce 42</v>
      </c>
      <c r="D603" s="53">
        <v>42669</v>
      </c>
      <c r="E603" s="32" t="s">
        <v>6</v>
      </c>
      <c r="F603" s="33">
        <v>2</v>
      </c>
      <c r="G603" s="34">
        <f t="shared" ref="G603:G613" si="180">IF(E603="","",VLOOKUP(E603,POSTE,2,0))</f>
        <v>50</v>
      </c>
      <c r="H603" s="34">
        <f t="shared" ref="H603:H613" si="181">IF(E603="","",F603*G603)</f>
        <v>100</v>
      </c>
      <c r="I603" s="32"/>
      <c r="J603" s="35" t="str">
        <f>IF(I603="","",VLOOKUP(I603,CONSTANTES!$E$2:$F$100,2,0))</f>
        <v/>
      </c>
      <c r="K603" s="36" t="str">
        <f t="shared" ref="K603:K613" si="182">IF(J603="","",J603*KM_UNITAIRE)</f>
        <v/>
      </c>
      <c r="L603" s="50">
        <f t="shared" ref="L603:L613" si="183">+YEAR(D603)</f>
        <v>2016</v>
      </c>
      <c r="M603" s="50">
        <f t="shared" ref="M603:M613" si="184">+MONTH(D603)</f>
        <v>10</v>
      </c>
    </row>
    <row r="604" spans="1:13">
      <c r="A604" s="31" t="str">
        <f>+VLOOKUP(Tableau2[[#This Row],[NO OF]],LISTE_OF!A:E,5,FALSE)</f>
        <v>CLIENT 3</v>
      </c>
      <c r="B604" s="50" t="s">
        <v>105</v>
      </c>
      <c r="C604" s="31" t="str">
        <f>+VLOOKUP(B604,LISTE_OF!A:B,2,FALSE)</f>
        <v>pièce 43</v>
      </c>
      <c r="D604" s="53">
        <v>42675</v>
      </c>
      <c r="E604" s="32" t="s">
        <v>0</v>
      </c>
      <c r="F604" s="33">
        <v>11</v>
      </c>
      <c r="G604" s="34">
        <f t="shared" si="180"/>
        <v>60</v>
      </c>
      <c r="H604" s="34">
        <f t="shared" si="181"/>
        <v>660</v>
      </c>
      <c r="I604" s="32"/>
      <c r="J604" s="35" t="str">
        <f>IF(I604="","",VLOOKUP(I604,CONSTANTES!$E$2:$F$100,2,0))</f>
        <v/>
      </c>
      <c r="K604" s="36" t="str">
        <f t="shared" si="182"/>
        <v/>
      </c>
      <c r="L604" s="50">
        <f t="shared" si="183"/>
        <v>2016</v>
      </c>
      <c r="M604" s="50">
        <f t="shared" si="184"/>
        <v>11</v>
      </c>
    </row>
    <row r="605" spans="1:13">
      <c r="A605" s="31" t="str">
        <f>+VLOOKUP(Tableau2[[#This Row],[NO OF]],LISTE_OF!A:E,5,FALSE)</f>
        <v>CLIENT 3</v>
      </c>
      <c r="B605" s="50" t="s">
        <v>105</v>
      </c>
      <c r="C605" s="31" t="str">
        <f>+VLOOKUP(B605,LISTE_OF!A:B,2,FALSE)</f>
        <v>pièce 43</v>
      </c>
      <c r="D605" s="53">
        <v>42675</v>
      </c>
      <c r="E605" s="32" t="s">
        <v>111</v>
      </c>
      <c r="F605" s="33">
        <v>8</v>
      </c>
      <c r="G605" s="34">
        <f t="shared" si="180"/>
        <v>60</v>
      </c>
      <c r="H605" s="34">
        <f t="shared" si="181"/>
        <v>480</v>
      </c>
      <c r="I605" s="32"/>
      <c r="J605" s="35" t="str">
        <f>IF(I605="","",VLOOKUP(I605,CONSTANTES!$E$2:$F$100,2,0))</f>
        <v/>
      </c>
      <c r="K605" s="36" t="str">
        <f t="shared" si="182"/>
        <v/>
      </c>
      <c r="L605" s="50">
        <f t="shared" si="183"/>
        <v>2016</v>
      </c>
      <c r="M605" s="50">
        <f t="shared" si="184"/>
        <v>11</v>
      </c>
    </row>
    <row r="606" spans="1:13">
      <c r="A606" s="31" t="str">
        <f>+VLOOKUP(Tableau2[[#This Row],[NO OF]],LISTE_OF!A:E,5,FALSE)</f>
        <v>CLIENT 3</v>
      </c>
      <c r="B606" s="50" t="s">
        <v>104</v>
      </c>
      <c r="C606" s="31" t="str">
        <f>+VLOOKUP(B606,LISTE_OF!A:B,2,FALSE)</f>
        <v>pièce 42</v>
      </c>
      <c r="D606" s="53">
        <v>42674</v>
      </c>
      <c r="E606" s="32" t="s">
        <v>7</v>
      </c>
      <c r="F606" s="33">
        <v>1</v>
      </c>
      <c r="G606" s="34">
        <f t="shared" si="180"/>
        <v>60</v>
      </c>
      <c r="H606" s="34">
        <f t="shared" si="181"/>
        <v>60</v>
      </c>
      <c r="I606" s="32" t="s">
        <v>11</v>
      </c>
      <c r="J606" s="35" t="e">
        <f>IF(I606="","",VLOOKUP(I606,CONSTANTES!$E$2:$F$100,2,0))</f>
        <v>#N/A</v>
      </c>
      <c r="K606" s="36" t="e">
        <f t="shared" si="182"/>
        <v>#N/A</v>
      </c>
      <c r="L606" s="50">
        <f t="shared" si="183"/>
        <v>2016</v>
      </c>
      <c r="M606" s="50">
        <f t="shared" si="184"/>
        <v>10</v>
      </c>
    </row>
    <row r="607" spans="1:13">
      <c r="A607" s="31" t="str">
        <f>+VLOOKUP(Tableau2[[#This Row],[NO OF]],LISTE_OF!A:E,5,FALSE)</f>
        <v>CLIENT 3</v>
      </c>
      <c r="B607" s="50" t="s">
        <v>104</v>
      </c>
      <c r="C607" s="31" t="str">
        <f>+VLOOKUP(B607,LISTE_OF!A:B,2,FALSE)</f>
        <v>pièce 42</v>
      </c>
      <c r="D607" s="53">
        <v>42674</v>
      </c>
      <c r="E607" s="32" t="s">
        <v>6</v>
      </c>
      <c r="F607" s="33">
        <v>4</v>
      </c>
      <c r="G607" s="34">
        <f t="shared" si="180"/>
        <v>50</v>
      </c>
      <c r="H607" s="34">
        <f t="shared" si="181"/>
        <v>200</v>
      </c>
      <c r="I607" s="32"/>
      <c r="J607" s="35" t="str">
        <f>IF(I607="","",VLOOKUP(I607,CONSTANTES!$E$2:$F$100,2,0))</f>
        <v/>
      </c>
      <c r="K607" s="36" t="str">
        <f t="shared" si="182"/>
        <v/>
      </c>
      <c r="L607" s="50">
        <f t="shared" si="183"/>
        <v>2016</v>
      </c>
      <c r="M607" s="50">
        <f t="shared" si="184"/>
        <v>10</v>
      </c>
    </row>
    <row r="608" spans="1:13">
      <c r="A608" s="31" t="str">
        <f>+VLOOKUP(Tableau2[[#This Row],[NO OF]],LISTE_OF!A:E,5,FALSE)</f>
        <v>CLIENT 3</v>
      </c>
      <c r="B608" s="50" t="s">
        <v>104</v>
      </c>
      <c r="C608" s="31" t="str">
        <f>+VLOOKUP(B608,LISTE_OF!A:B,2,FALSE)</f>
        <v>pièce 42</v>
      </c>
      <c r="D608" s="53">
        <v>42678</v>
      </c>
      <c r="E608" s="32" t="s">
        <v>6</v>
      </c>
      <c r="F608" s="33">
        <v>3</v>
      </c>
      <c r="G608" s="34">
        <f t="shared" si="180"/>
        <v>50</v>
      </c>
      <c r="H608" s="34">
        <f t="shared" si="181"/>
        <v>150</v>
      </c>
      <c r="I608" s="32"/>
      <c r="J608" s="35" t="str">
        <f>IF(I608="","",VLOOKUP(I608,CONSTANTES!$E$2:$F$100,2,0))</f>
        <v/>
      </c>
      <c r="K608" s="36" t="str">
        <f t="shared" si="182"/>
        <v/>
      </c>
      <c r="L608" s="50">
        <f t="shared" si="183"/>
        <v>2016</v>
      </c>
      <c r="M608" s="50">
        <f t="shared" si="184"/>
        <v>11</v>
      </c>
    </row>
    <row r="609" spans="1:13">
      <c r="A609" s="31" t="str">
        <f>+VLOOKUP(Tableau2[[#This Row],[NO OF]],LISTE_OF!A:E,5,FALSE)</f>
        <v>CLIENT 3</v>
      </c>
      <c r="B609" s="50" t="s">
        <v>105</v>
      </c>
      <c r="C609" s="31" t="str">
        <f>+VLOOKUP(B609,LISTE_OF!A:B,2,FALSE)</f>
        <v>pièce 43</v>
      </c>
      <c r="D609" s="53">
        <v>42681</v>
      </c>
      <c r="E609" s="32" t="s">
        <v>7</v>
      </c>
      <c r="F609" s="33">
        <v>1</v>
      </c>
      <c r="G609" s="34">
        <f t="shared" si="180"/>
        <v>60</v>
      </c>
      <c r="H609" s="34">
        <f t="shared" si="181"/>
        <v>60</v>
      </c>
      <c r="I609" s="32" t="s">
        <v>11</v>
      </c>
      <c r="J609" s="35" t="e">
        <f>IF(I609="","",VLOOKUP(I609,CONSTANTES!$E$2:$F$100,2,0))</f>
        <v>#N/A</v>
      </c>
      <c r="K609" s="36" t="e">
        <f t="shared" si="182"/>
        <v>#N/A</v>
      </c>
      <c r="L609" s="50">
        <f t="shared" si="183"/>
        <v>2016</v>
      </c>
      <c r="M609" s="50">
        <f t="shared" si="184"/>
        <v>11</v>
      </c>
    </row>
    <row r="610" spans="1:13">
      <c r="A610" s="31" t="str">
        <f>+VLOOKUP(Tableau2[[#This Row],[NO OF]],LISTE_OF!A:E,5,FALSE)</f>
        <v>CLIENT 3</v>
      </c>
      <c r="B610" s="50" t="s">
        <v>115</v>
      </c>
      <c r="C610" s="31" t="str">
        <f>+VLOOKUP(B610,LISTE_OF!A:B,2,FALSE)</f>
        <v>pièce 52</v>
      </c>
      <c r="D610" s="53">
        <v>42681</v>
      </c>
      <c r="E610" s="32" t="s">
        <v>7</v>
      </c>
      <c r="F610" s="33">
        <v>1</v>
      </c>
      <c r="G610" s="34">
        <f t="shared" si="180"/>
        <v>60</v>
      </c>
      <c r="H610" s="34">
        <f t="shared" si="181"/>
        <v>60</v>
      </c>
      <c r="I610" s="32" t="s">
        <v>11</v>
      </c>
      <c r="J610" s="35" t="e">
        <f>IF(I610="","",VLOOKUP(I610,CONSTANTES!$E$2:$F$100,2,0))</f>
        <v>#N/A</v>
      </c>
      <c r="K610" s="36" t="e">
        <f t="shared" si="182"/>
        <v>#N/A</v>
      </c>
      <c r="L610" s="50">
        <f t="shared" si="183"/>
        <v>2016</v>
      </c>
      <c r="M610" s="50">
        <f t="shared" si="184"/>
        <v>11</v>
      </c>
    </row>
    <row r="611" spans="1:13">
      <c r="A611" s="31" t="str">
        <f>+VLOOKUP(Tableau2[[#This Row],[NO OF]],LISTE_OF!A:E,5,FALSE)</f>
        <v>CLIENT 3</v>
      </c>
      <c r="B611" s="50" t="s">
        <v>115</v>
      </c>
      <c r="C611" s="31" t="str">
        <f>+VLOOKUP(B611,LISTE_OF!A:B,2,FALSE)</f>
        <v>pièce 52</v>
      </c>
      <c r="D611" s="53">
        <v>42681</v>
      </c>
      <c r="E611" s="32" t="s">
        <v>7</v>
      </c>
      <c r="F611" s="33">
        <v>1</v>
      </c>
      <c r="G611" s="34">
        <f t="shared" si="180"/>
        <v>60</v>
      </c>
      <c r="H611" s="34">
        <f t="shared" si="181"/>
        <v>60</v>
      </c>
      <c r="I611" s="32" t="s">
        <v>11</v>
      </c>
      <c r="J611" s="35" t="e">
        <f>IF(I611="","",VLOOKUP(I611,CONSTANTES!$E$2:$F$100,2,0))</f>
        <v>#N/A</v>
      </c>
      <c r="K611" s="36" t="e">
        <f t="shared" si="182"/>
        <v>#N/A</v>
      </c>
      <c r="L611" s="50">
        <f t="shared" si="183"/>
        <v>2016</v>
      </c>
      <c r="M611" s="50">
        <f t="shared" si="184"/>
        <v>11</v>
      </c>
    </row>
    <row r="612" spans="1:13">
      <c r="A612" s="31" t="str">
        <f>+VLOOKUP(Tableau2[[#This Row],[NO OF]],LISTE_OF!A:E,5,FALSE)</f>
        <v>CLIENT 3</v>
      </c>
      <c r="B612" s="50" t="s">
        <v>115</v>
      </c>
      <c r="C612" s="31" t="str">
        <f>+VLOOKUP(B612,LISTE_OF!A:B,2,FALSE)</f>
        <v>pièce 52</v>
      </c>
      <c r="D612" s="53">
        <v>42681</v>
      </c>
      <c r="E612" s="32" t="s">
        <v>6</v>
      </c>
      <c r="F612" s="33">
        <v>2</v>
      </c>
      <c r="G612" s="34">
        <f t="shared" si="180"/>
        <v>50</v>
      </c>
      <c r="H612" s="34">
        <f t="shared" si="181"/>
        <v>100</v>
      </c>
      <c r="I612" s="32"/>
      <c r="J612" s="35" t="str">
        <f>IF(I612="","",VLOOKUP(I612,CONSTANTES!$E$2:$F$100,2,0))</f>
        <v/>
      </c>
      <c r="K612" s="36" t="str">
        <f t="shared" si="182"/>
        <v/>
      </c>
      <c r="L612" s="50">
        <f t="shared" si="183"/>
        <v>2016</v>
      </c>
      <c r="M612" s="50">
        <f t="shared" si="184"/>
        <v>11</v>
      </c>
    </row>
    <row r="613" spans="1:13">
      <c r="A613" s="31" t="str">
        <f>+VLOOKUP(Tableau2[[#This Row],[NO OF]],LISTE_OF!A:E,5,FALSE)</f>
        <v>CLIENT 4</v>
      </c>
      <c r="B613" s="50" t="s">
        <v>114</v>
      </c>
      <c r="C613" s="31" t="str">
        <f>+VLOOKUP(B613,LISTE_OF!A:B,2,FALSE)</f>
        <v>pièce 51</v>
      </c>
      <c r="D613" s="53">
        <v>42681</v>
      </c>
      <c r="E613" s="32" t="s">
        <v>2</v>
      </c>
      <c r="F613" s="33">
        <v>2</v>
      </c>
      <c r="G613" s="34">
        <f t="shared" si="180"/>
        <v>60</v>
      </c>
      <c r="H613" s="34">
        <f t="shared" si="181"/>
        <v>120</v>
      </c>
      <c r="I613" s="32"/>
      <c r="J613" s="35" t="str">
        <f>IF(I613="","",VLOOKUP(I613,CONSTANTES!$E$2:$F$100,2,0))</f>
        <v/>
      </c>
      <c r="K613" s="36" t="str">
        <f t="shared" si="182"/>
        <v/>
      </c>
      <c r="L613" s="50">
        <f t="shared" si="183"/>
        <v>2016</v>
      </c>
      <c r="M613" s="50">
        <f t="shared" si="184"/>
        <v>11</v>
      </c>
    </row>
    <row r="614" spans="1:13">
      <c r="A614" s="31" t="str">
        <f>+VLOOKUP(Tableau2[[#This Row],[NO OF]],LISTE_OF!A:E,5,FALSE)</f>
        <v>CLIENT 4</v>
      </c>
      <c r="B614" s="50" t="s">
        <v>114</v>
      </c>
      <c r="C614" s="31" t="str">
        <f>+VLOOKUP(B614,LISTE_OF!A:B,2,FALSE)</f>
        <v>pièce 51</v>
      </c>
      <c r="D614" s="53">
        <v>42683</v>
      </c>
      <c r="E614" s="32" t="s">
        <v>2</v>
      </c>
      <c r="F614" s="33">
        <v>4</v>
      </c>
      <c r="G614" s="34">
        <f t="shared" ref="G614:G622" si="185">IF(E614="","",VLOOKUP(E614,POSTE,2,0))</f>
        <v>60</v>
      </c>
      <c r="H614" s="34">
        <f t="shared" ref="H614:H622" si="186">IF(E614="","",F614*G614)</f>
        <v>240</v>
      </c>
      <c r="I614" s="32"/>
      <c r="J614" s="35" t="str">
        <f>IF(I614="","",VLOOKUP(I614,CONSTANTES!$E$2:$F$100,2,0))</f>
        <v/>
      </c>
      <c r="K614" s="36" t="str">
        <f t="shared" ref="K614:K622" si="187">IF(J614="","",J614*KM_UNITAIRE)</f>
        <v/>
      </c>
      <c r="L614" s="50">
        <f t="shared" ref="L614:L622" si="188">+YEAR(D614)</f>
        <v>2016</v>
      </c>
      <c r="M614" s="50">
        <f t="shared" ref="M614:M622" si="189">+MONTH(D614)</f>
        <v>11</v>
      </c>
    </row>
    <row r="615" spans="1:13">
      <c r="A615" s="31" t="str">
        <f>+VLOOKUP(Tableau2[[#This Row],[NO OF]],LISTE_OF!A:E,5,FALSE)</f>
        <v>CLIENT 3</v>
      </c>
      <c r="B615" s="50" t="s">
        <v>116</v>
      </c>
      <c r="C615" s="31" t="str">
        <f>+VLOOKUP(B615,LISTE_OF!A:B,2,FALSE)</f>
        <v>pièce 55</v>
      </c>
      <c r="D615" s="53">
        <v>42683</v>
      </c>
      <c r="E615" s="32" t="s">
        <v>1</v>
      </c>
      <c r="F615" s="33">
        <v>4</v>
      </c>
      <c r="G615" s="34">
        <f t="shared" si="185"/>
        <v>70</v>
      </c>
      <c r="H615" s="34">
        <f t="shared" si="186"/>
        <v>280</v>
      </c>
      <c r="I615" s="32"/>
      <c r="J615" s="35" t="str">
        <f>IF(I615="","",VLOOKUP(I615,CONSTANTES!$E$2:$F$100,2,0))</f>
        <v/>
      </c>
      <c r="K615" s="36" t="str">
        <f t="shared" si="187"/>
        <v/>
      </c>
      <c r="L615" s="50">
        <f t="shared" si="188"/>
        <v>2016</v>
      </c>
      <c r="M615" s="50">
        <f t="shared" si="189"/>
        <v>11</v>
      </c>
    </row>
    <row r="616" spans="1:13">
      <c r="A616" s="31" t="str">
        <f>+VLOOKUP(Tableau2[[#This Row],[NO OF]],LISTE_OF!A:E,5,FALSE)</f>
        <v>CLIENT 3</v>
      </c>
      <c r="B616" s="50" t="s">
        <v>105</v>
      </c>
      <c r="C616" s="31" t="str">
        <f>+VLOOKUP(B616,LISTE_OF!A:B,2,FALSE)</f>
        <v>pièce 43</v>
      </c>
      <c r="D616" s="53">
        <v>42684</v>
      </c>
      <c r="E616" s="32" t="s">
        <v>7</v>
      </c>
      <c r="F616" s="33">
        <v>1</v>
      </c>
      <c r="G616" s="34">
        <f t="shared" si="185"/>
        <v>60</v>
      </c>
      <c r="H616" s="34">
        <f t="shared" si="186"/>
        <v>60</v>
      </c>
      <c r="I616" s="32" t="s">
        <v>11</v>
      </c>
      <c r="J616" s="35" t="e">
        <f>IF(I616="","",VLOOKUP(I616,CONSTANTES!$E$2:$F$100,2,0))</f>
        <v>#N/A</v>
      </c>
      <c r="K616" s="36" t="e">
        <f t="shared" si="187"/>
        <v>#N/A</v>
      </c>
      <c r="L616" s="50">
        <f t="shared" si="188"/>
        <v>2016</v>
      </c>
      <c r="M616" s="50">
        <f t="shared" si="189"/>
        <v>11</v>
      </c>
    </row>
    <row r="617" spans="1:13">
      <c r="A617" s="31" t="str">
        <f>+VLOOKUP(Tableau2[[#This Row],[NO OF]],LISTE_OF!A:E,5,FALSE)</f>
        <v>CLIENT 3</v>
      </c>
      <c r="B617" s="50" t="s">
        <v>105</v>
      </c>
      <c r="C617" s="31" t="str">
        <f>+VLOOKUP(B617,LISTE_OF!A:B,2,FALSE)</f>
        <v>pièce 43</v>
      </c>
      <c r="D617" s="53">
        <v>42684</v>
      </c>
      <c r="E617" s="32" t="s">
        <v>7</v>
      </c>
      <c r="F617" s="33">
        <v>1</v>
      </c>
      <c r="G617" s="34">
        <f t="shared" si="185"/>
        <v>60</v>
      </c>
      <c r="H617" s="34">
        <f t="shared" si="186"/>
        <v>60</v>
      </c>
      <c r="I617" s="32" t="s">
        <v>11</v>
      </c>
      <c r="J617" s="35" t="e">
        <f>IF(I617="","",VLOOKUP(I617,CONSTANTES!$E$2:$F$100,2,0))</f>
        <v>#N/A</v>
      </c>
      <c r="K617" s="36" t="e">
        <f t="shared" si="187"/>
        <v>#N/A</v>
      </c>
      <c r="L617" s="50">
        <f t="shared" si="188"/>
        <v>2016</v>
      </c>
      <c r="M617" s="50">
        <f t="shared" si="189"/>
        <v>11</v>
      </c>
    </row>
    <row r="618" spans="1:13">
      <c r="A618" s="31" t="str">
        <f>+VLOOKUP(Tableau2[[#This Row],[NO OF]],LISTE_OF!A:E,5,FALSE)</f>
        <v>CLIENT 3</v>
      </c>
      <c r="B618" s="50" t="s">
        <v>116</v>
      </c>
      <c r="C618" s="31" t="str">
        <f>+VLOOKUP(B618,LISTE_OF!A:B,2,FALSE)</f>
        <v>pièce 55</v>
      </c>
      <c r="D618" s="53">
        <v>42686</v>
      </c>
      <c r="E618" s="32" t="s">
        <v>1</v>
      </c>
      <c r="F618" s="33">
        <v>2</v>
      </c>
      <c r="G618" s="34">
        <f t="shared" si="185"/>
        <v>70</v>
      </c>
      <c r="H618" s="34">
        <f t="shared" si="186"/>
        <v>140</v>
      </c>
      <c r="I618" s="32"/>
      <c r="J618" s="35" t="str">
        <f>IF(I618="","",VLOOKUP(I618,CONSTANTES!$E$2:$F$100,2,0))</f>
        <v/>
      </c>
      <c r="K618" s="36" t="str">
        <f t="shared" si="187"/>
        <v/>
      </c>
      <c r="L618" s="50">
        <f t="shared" si="188"/>
        <v>2016</v>
      </c>
      <c r="M618" s="50">
        <f t="shared" si="189"/>
        <v>11</v>
      </c>
    </row>
    <row r="619" spans="1:13">
      <c r="A619" s="31" t="str">
        <f>+VLOOKUP(Tableau2[[#This Row],[NO OF]],LISTE_OF!A:E,5,FALSE)</f>
        <v>CLIENT 5</v>
      </c>
      <c r="B619" s="50" t="s">
        <v>117</v>
      </c>
      <c r="C619" s="31" t="str">
        <f>+VLOOKUP(B619,LISTE_OF!A:B,2,FALSE)</f>
        <v>pièce 56</v>
      </c>
      <c r="D619" s="53">
        <v>42686</v>
      </c>
      <c r="E619" s="32" t="s">
        <v>111</v>
      </c>
      <c r="F619" s="33">
        <v>1</v>
      </c>
      <c r="G619" s="34">
        <f t="shared" si="185"/>
        <v>60</v>
      </c>
      <c r="H619" s="34">
        <f t="shared" si="186"/>
        <v>60</v>
      </c>
      <c r="I619" s="32"/>
      <c r="J619" s="35" t="str">
        <f>IF(I619="","",VLOOKUP(I619,CONSTANTES!$E$2:$F$100,2,0))</f>
        <v/>
      </c>
      <c r="K619" s="36" t="str">
        <f t="shared" si="187"/>
        <v/>
      </c>
      <c r="L619" s="50">
        <f t="shared" si="188"/>
        <v>2016</v>
      </c>
      <c r="M619" s="50">
        <f t="shared" si="189"/>
        <v>11</v>
      </c>
    </row>
    <row r="620" spans="1:13">
      <c r="A620" s="31" t="str">
        <f>+VLOOKUP(Tableau2[[#This Row],[NO OF]],LISTE_OF!A:E,5,FALSE)</f>
        <v>CLIENT 5</v>
      </c>
      <c r="B620" s="50" t="s">
        <v>117</v>
      </c>
      <c r="C620" s="31" t="str">
        <f>+VLOOKUP(B620,LISTE_OF!A:B,2,FALSE)</f>
        <v>pièce 56</v>
      </c>
      <c r="D620" s="53">
        <v>42686</v>
      </c>
      <c r="E620" s="32" t="s">
        <v>0</v>
      </c>
      <c r="F620" s="33">
        <v>2</v>
      </c>
      <c r="G620" s="34">
        <f t="shared" si="185"/>
        <v>60</v>
      </c>
      <c r="H620" s="34">
        <f t="shared" si="186"/>
        <v>120</v>
      </c>
      <c r="I620" s="32"/>
      <c r="J620" s="35" t="str">
        <f>IF(I620="","",VLOOKUP(I620,CONSTANTES!$E$2:$F$100,2,0))</f>
        <v/>
      </c>
      <c r="K620" s="36" t="str">
        <f t="shared" si="187"/>
        <v/>
      </c>
      <c r="L620" s="50">
        <f t="shared" si="188"/>
        <v>2016</v>
      </c>
      <c r="M620" s="50">
        <f t="shared" si="189"/>
        <v>11</v>
      </c>
    </row>
    <row r="621" spans="1:13">
      <c r="A621" s="31" t="str">
        <f>+VLOOKUP(Tableau2[[#This Row],[NO OF]],LISTE_OF!A:E,5,FALSE)</f>
        <v>CLIENT 5</v>
      </c>
      <c r="B621" s="50" t="s">
        <v>118</v>
      </c>
      <c r="C621" s="31" t="str">
        <f>+VLOOKUP(B621,LISTE_OF!A:B,2,FALSE)</f>
        <v>pièce 57</v>
      </c>
      <c r="D621" s="53">
        <v>42686</v>
      </c>
      <c r="E621" s="32" t="s">
        <v>111</v>
      </c>
      <c r="F621" s="33">
        <v>2</v>
      </c>
      <c r="G621" s="34">
        <f t="shared" si="185"/>
        <v>60</v>
      </c>
      <c r="H621" s="34">
        <f t="shared" si="186"/>
        <v>120</v>
      </c>
      <c r="I621" s="32"/>
      <c r="J621" s="35" t="str">
        <f>IF(I621="","",VLOOKUP(I621,CONSTANTES!$E$2:$F$100,2,0))</f>
        <v/>
      </c>
      <c r="K621" s="36" t="str">
        <f t="shared" si="187"/>
        <v/>
      </c>
      <c r="L621" s="50">
        <f t="shared" si="188"/>
        <v>2016</v>
      </c>
      <c r="M621" s="50">
        <f t="shared" si="189"/>
        <v>11</v>
      </c>
    </row>
    <row r="622" spans="1:13">
      <c r="A622" s="31" t="str">
        <f>+VLOOKUP(Tableau2[[#This Row],[NO OF]],LISTE_OF!A:E,5,FALSE)</f>
        <v>CLIENT 5</v>
      </c>
      <c r="B622" s="50" t="s">
        <v>118</v>
      </c>
      <c r="C622" s="31" t="str">
        <f>+VLOOKUP(B622,LISTE_OF!A:B,2,FALSE)</f>
        <v>pièce 57</v>
      </c>
      <c r="D622" s="53">
        <v>42686</v>
      </c>
      <c r="E622" s="32" t="s">
        <v>0</v>
      </c>
      <c r="F622" s="33">
        <v>1</v>
      </c>
      <c r="G622" s="34">
        <f t="shared" si="185"/>
        <v>60</v>
      </c>
      <c r="H622" s="34">
        <f t="shared" si="186"/>
        <v>60</v>
      </c>
      <c r="I622" s="32"/>
      <c r="J622" s="35" t="str">
        <f>IF(I622="","",VLOOKUP(I622,CONSTANTES!$E$2:$F$100,2,0))</f>
        <v/>
      </c>
      <c r="K622" s="36" t="str">
        <f t="shared" si="187"/>
        <v/>
      </c>
      <c r="L622" s="50">
        <f t="shared" si="188"/>
        <v>2016</v>
      </c>
      <c r="M622" s="50">
        <f t="shared" si="189"/>
        <v>11</v>
      </c>
    </row>
    <row r="623" spans="1:13">
      <c r="A623" s="31" t="str">
        <f>+VLOOKUP(Tableau2[[#This Row],[NO OF]],LISTE_OF!A:E,5,FALSE)</f>
        <v>CLIENT 3</v>
      </c>
      <c r="B623" s="50" t="s">
        <v>116</v>
      </c>
      <c r="C623" s="31" t="str">
        <f>+VLOOKUP(B623,LISTE_OF!A:B,2,FALSE)</f>
        <v>pièce 55</v>
      </c>
      <c r="D623" s="53">
        <v>42687</v>
      </c>
      <c r="E623" s="32" t="s">
        <v>2</v>
      </c>
      <c r="F623" s="33">
        <v>8</v>
      </c>
      <c r="G623" s="34">
        <f t="shared" ref="G623:G631" si="190">IF(E623="","",VLOOKUP(E623,POSTE,2,0))</f>
        <v>60</v>
      </c>
      <c r="H623" s="34">
        <f t="shared" ref="H623:H631" si="191">IF(E623="","",F623*G623)</f>
        <v>480</v>
      </c>
      <c r="I623" s="32"/>
      <c r="J623" s="35" t="str">
        <f>IF(I623="","",VLOOKUP(I623,CONSTANTES!$E$2:$F$100,2,0))</f>
        <v/>
      </c>
      <c r="K623" s="36" t="str">
        <f t="shared" ref="K623:K631" si="192">IF(J623="","",J623*KM_UNITAIRE)</f>
        <v/>
      </c>
      <c r="L623" s="50">
        <f t="shared" ref="L623:L631" si="193">+YEAR(D623)</f>
        <v>2016</v>
      </c>
      <c r="M623" s="50">
        <f t="shared" ref="M623:M631" si="194">+MONTH(D623)</f>
        <v>11</v>
      </c>
    </row>
    <row r="624" spans="1:13">
      <c r="A624" s="31" t="str">
        <f>+VLOOKUP(Tableau2[[#This Row],[NO OF]],LISTE_OF!A:E,5,FALSE)</f>
        <v>CLIENT 5</v>
      </c>
      <c r="B624" s="50" t="s">
        <v>117</v>
      </c>
      <c r="C624" s="31" t="str">
        <f>+VLOOKUP(B624,LISTE_OF!A:B,2,FALSE)</f>
        <v>pièce 56</v>
      </c>
      <c r="D624" s="53">
        <v>42687</v>
      </c>
      <c r="E624" s="32" t="s">
        <v>0</v>
      </c>
      <c r="F624" s="33">
        <v>4</v>
      </c>
      <c r="G624" s="34">
        <f t="shared" si="190"/>
        <v>60</v>
      </c>
      <c r="H624" s="34">
        <f t="shared" si="191"/>
        <v>240</v>
      </c>
      <c r="I624" s="32"/>
      <c r="J624" s="35" t="str">
        <f>IF(I624="","",VLOOKUP(I624,CONSTANTES!$E$2:$F$100,2,0))</f>
        <v/>
      </c>
      <c r="K624" s="36" t="str">
        <f t="shared" si="192"/>
        <v/>
      </c>
      <c r="L624" s="50">
        <f t="shared" si="193"/>
        <v>2016</v>
      </c>
      <c r="M624" s="50">
        <f t="shared" si="194"/>
        <v>11</v>
      </c>
    </row>
    <row r="625" spans="1:13">
      <c r="A625" s="31" t="str">
        <f>+VLOOKUP(Tableau2[[#This Row],[NO OF]],LISTE_OF!A:E,5,FALSE)</f>
        <v>CLIENT 3</v>
      </c>
      <c r="B625" s="50" t="s">
        <v>116</v>
      </c>
      <c r="C625" s="31" t="str">
        <f>+VLOOKUP(B625,LISTE_OF!A:B,2,FALSE)</f>
        <v>pièce 55</v>
      </c>
      <c r="D625" s="53">
        <v>42688</v>
      </c>
      <c r="E625" s="32" t="s">
        <v>1</v>
      </c>
      <c r="F625" s="33">
        <v>3</v>
      </c>
      <c r="G625" s="34">
        <f t="shared" si="190"/>
        <v>70</v>
      </c>
      <c r="H625" s="34">
        <f t="shared" si="191"/>
        <v>210</v>
      </c>
      <c r="I625" s="32"/>
      <c r="J625" s="35" t="str">
        <f>IF(I625="","",VLOOKUP(I625,CONSTANTES!$E$2:$F$100,2,0))</f>
        <v/>
      </c>
      <c r="K625" s="36" t="str">
        <f t="shared" si="192"/>
        <v/>
      </c>
      <c r="L625" s="50">
        <f t="shared" si="193"/>
        <v>2016</v>
      </c>
      <c r="M625" s="50">
        <f t="shared" si="194"/>
        <v>11</v>
      </c>
    </row>
    <row r="626" spans="1:13">
      <c r="A626" s="31" t="str">
        <f>+VLOOKUP(Tableau2[[#This Row],[NO OF]],LISTE_OF!A:E,5,FALSE)</f>
        <v>CLIENT 5</v>
      </c>
      <c r="B626" s="50" t="s">
        <v>117</v>
      </c>
      <c r="C626" s="31" t="str">
        <f>+VLOOKUP(B626,LISTE_OF!A:B,2,FALSE)</f>
        <v>pièce 56</v>
      </c>
      <c r="D626" s="53">
        <v>42688</v>
      </c>
      <c r="E626" s="32" t="s">
        <v>0</v>
      </c>
      <c r="F626" s="33">
        <v>5</v>
      </c>
      <c r="G626" s="34">
        <f t="shared" si="190"/>
        <v>60</v>
      </c>
      <c r="H626" s="34">
        <f t="shared" si="191"/>
        <v>300</v>
      </c>
      <c r="I626" s="32"/>
      <c r="J626" s="35" t="str">
        <f>IF(I626="","",VLOOKUP(I626,CONSTANTES!$E$2:$F$100,2,0))</f>
        <v/>
      </c>
      <c r="K626" s="36" t="str">
        <f t="shared" si="192"/>
        <v/>
      </c>
      <c r="L626" s="50">
        <f t="shared" si="193"/>
        <v>2016</v>
      </c>
      <c r="M626" s="50">
        <f t="shared" si="194"/>
        <v>11</v>
      </c>
    </row>
    <row r="627" spans="1:13">
      <c r="A627" s="31" t="str">
        <f>+VLOOKUP(Tableau2[[#This Row],[NO OF]],LISTE_OF!A:E,5,FALSE)</f>
        <v>CLIENT 5</v>
      </c>
      <c r="B627" s="50" t="s">
        <v>117</v>
      </c>
      <c r="C627" s="31" t="str">
        <f>+VLOOKUP(B627,LISTE_OF!A:B,2,FALSE)</f>
        <v>pièce 56</v>
      </c>
      <c r="D627" s="53">
        <v>42688</v>
      </c>
      <c r="E627" s="32" t="s">
        <v>111</v>
      </c>
      <c r="F627" s="33">
        <v>1</v>
      </c>
      <c r="G627" s="34">
        <f t="shared" si="190"/>
        <v>60</v>
      </c>
      <c r="H627" s="34">
        <f t="shared" si="191"/>
        <v>60</v>
      </c>
      <c r="I627" s="32"/>
      <c r="J627" s="35" t="str">
        <f>IF(I627="","",VLOOKUP(I627,CONSTANTES!$E$2:$F$100,2,0))</f>
        <v/>
      </c>
      <c r="K627" s="36" t="str">
        <f t="shared" si="192"/>
        <v/>
      </c>
      <c r="L627" s="50">
        <f t="shared" si="193"/>
        <v>2016</v>
      </c>
      <c r="M627" s="50">
        <f t="shared" si="194"/>
        <v>11</v>
      </c>
    </row>
    <row r="628" spans="1:13">
      <c r="A628" s="31" t="str">
        <f>+VLOOKUP(Tableau2[[#This Row],[NO OF]],LISTE_OF!A:E,5,FALSE)</f>
        <v>CLIENT 5</v>
      </c>
      <c r="B628" s="50" t="s">
        <v>117</v>
      </c>
      <c r="C628" s="31" t="str">
        <f>+VLOOKUP(B628,LISTE_OF!A:B,2,FALSE)</f>
        <v>pièce 56</v>
      </c>
      <c r="D628" s="53">
        <v>42690</v>
      </c>
      <c r="E628" s="32" t="s">
        <v>0</v>
      </c>
      <c r="F628" s="33">
        <v>1</v>
      </c>
      <c r="G628" s="34">
        <f t="shared" si="190"/>
        <v>60</v>
      </c>
      <c r="H628" s="34">
        <f t="shared" si="191"/>
        <v>60</v>
      </c>
      <c r="I628" s="32"/>
      <c r="J628" s="35" t="str">
        <f>IF(I628="","",VLOOKUP(I628,CONSTANTES!$E$2:$F$100,2,0))</f>
        <v/>
      </c>
      <c r="K628" s="36" t="str">
        <f t="shared" si="192"/>
        <v/>
      </c>
      <c r="L628" s="50">
        <f t="shared" si="193"/>
        <v>2016</v>
      </c>
      <c r="M628" s="50">
        <f t="shared" si="194"/>
        <v>11</v>
      </c>
    </row>
    <row r="629" spans="1:13">
      <c r="A629" s="31" t="str">
        <f>+VLOOKUP(Tableau2[[#This Row],[NO OF]],LISTE_OF!A:E,5,FALSE)</f>
        <v>CLIENT 5</v>
      </c>
      <c r="B629" s="50" t="s">
        <v>117</v>
      </c>
      <c r="C629" s="31" t="str">
        <f>+VLOOKUP(B629,LISTE_OF!A:B,2,FALSE)</f>
        <v>pièce 56</v>
      </c>
      <c r="D629" s="53">
        <v>42690</v>
      </c>
      <c r="E629" s="32" t="s">
        <v>0</v>
      </c>
      <c r="F629" s="33">
        <v>1</v>
      </c>
      <c r="G629" s="34">
        <f t="shared" si="190"/>
        <v>60</v>
      </c>
      <c r="H629" s="34">
        <f t="shared" si="191"/>
        <v>60</v>
      </c>
      <c r="I629" s="32"/>
      <c r="J629" s="35" t="str">
        <f>IF(I629="","",VLOOKUP(I629,CONSTANTES!$E$2:$F$100,2,0))</f>
        <v/>
      </c>
      <c r="K629" s="36" t="str">
        <f t="shared" si="192"/>
        <v/>
      </c>
      <c r="L629" s="50">
        <f t="shared" si="193"/>
        <v>2016</v>
      </c>
      <c r="M629" s="50">
        <f t="shared" si="194"/>
        <v>11</v>
      </c>
    </row>
    <row r="630" spans="1:13">
      <c r="A630" s="31" t="str">
        <f>+VLOOKUP(Tableau2[[#This Row],[NO OF]],LISTE_OF!A:E,5,FALSE)</f>
        <v>CLIENT 3</v>
      </c>
      <c r="B630" s="50" t="s">
        <v>116</v>
      </c>
      <c r="C630" s="31" t="str">
        <f>+VLOOKUP(B630,LISTE_OF!A:B,2,FALSE)</f>
        <v>pièce 55</v>
      </c>
      <c r="D630" s="53">
        <v>42690</v>
      </c>
      <c r="E630" s="32" t="s">
        <v>1</v>
      </c>
      <c r="F630" s="33">
        <v>5</v>
      </c>
      <c r="G630" s="34">
        <f t="shared" si="190"/>
        <v>70</v>
      </c>
      <c r="H630" s="34">
        <f t="shared" si="191"/>
        <v>350</v>
      </c>
      <c r="I630" s="32"/>
      <c r="J630" s="35" t="str">
        <f>IF(I630="","",VLOOKUP(I630,CONSTANTES!$E$2:$F$100,2,0))</f>
        <v/>
      </c>
      <c r="K630" s="36" t="str">
        <f t="shared" si="192"/>
        <v/>
      </c>
      <c r="L630" s="50">
        <f t="shared" si="193"/>
        <v>2016</v>
      </c>
      <c r="M630" s="50">
        <f t="shared" si="194"/>
        <v>11</v>
      </c>
    </row>
    <row r="631" spans="1:13">
      <c r="A631" s="31" t="str">
        <f>+VLOOKUP(Tableau2[[#This Row],[NO OF]],LISTE_OF!A:E,5,FALSE)</f>
        <v>CLIENT 3</v>
      </c>
      <c r="B631" s="50" t="s">
        <v>105</v>
      </c>
      <c r="C631" s="31" t="str">
        <f>+VLOOKUP(B631,LISTE_OF!A:B,2,FALSE)</f>
        <v>pièce 43</v>
      </c>
      <c r="D631" s="53">
        <v>42690</v>
      </c>
      <c r="E631" s="32" t="s">
        <v>6</v>
      </c>
      <c r="F631" s="33">
        <v>4</v>
      </c>
      <c r="G631" s="34">
        <f t="shared" si="190"/>
        <v>50</v>
      </c>
      <c r="H631" s="34">
        <f t="shared" si="191"/>
        <v>200</v>
      </c>
      <c r="I631" s="32"/>
      <c r="J631" s="35" t="str">
        <f>IF(I631="","",VLOOKUP(I631,CONSTANTES!$E$2:$F$100,2,0))</f>
        <v/>
      </c>
      <c r="K631" s="36" t="str">
        <f t="shared" si="192"/>
        <v/>
      </c>
      <c r="L631" s="50">
        <f t="shared" si="193"/>
        <v>2016</v>
      </c>
      <c r="M631" s="50">
        <f t="shared" si="194"/>
        <v>11</v>
      </c>
    </row>
    <row r="632" spans="1:13">
      <c r="A632" s="31" t="str">
        <f>+VLOOKUP(Tableau2[[#This Row],[NO OF]],LISTE_OF!A:E,5,FALSE)</f>
        <v>CLIENT 5</v>
      </c>
      <c r="B632" s="50" t="s">
        <v>119</v>
      </c>
      <c r="C632" s="31" t="str">
        <f>+VLOOKUP(B632,LISTE_OF!A:B,2,FALSE)</f>
        <v>pièce 58</v>
      </c>
      <c r="D632" s="53">
        <v>42695</v>
      </c>
      <c r="E632" s="32" t="s">
        <v>1</v>
      </c>
      <c r="F632" s="33">
        <v>1</v>
      </c>
      <c r="G632" s="34">
        <f t="shared" ref="G632:G639" si="195">IF(E632="","",VLOOKUP(E632,POSTE,2,0))</f>
        <v>70</v>
      </c>
      <c r="H632" s="34">
        <f t="shared" ref="H632:H639" si="196">IF(E632="","",F632*G632)</f>
        <v>70</v>
      </c>
      <c r="I632" s="32"/>
      <c r="J632" s="35" t="str">
        <f>IF(I632="","",VLOOKUP(I632,CONSTANTES!$E$2:$F$100,2,0))</f>
        <v/>
      </c>
      <c r="K632" s="36" t="str">
        <f t="shared" ref="K632:K639" si="197">IF(J632="","",J632*KM_UNITAIRE)</f>
        <v/>
      </c>
      <c r="L632" s="50">
        <f t="shared" ref="L632:L639" si="198">+YEAR(D632)</f>
        <v>2016</v>
      </c>
      <c r="M632" s="50">
        <f t="shared" ref="M632:M639" si="199">+MONTH(D632)</f>
        <v>11</v>
      </c>
    </row>
    <row r="633" spans="1:13">
      <c r="A633" s="31" t="str">
        <f>+VLOOKUP(Tableau2[[#This Row],[NO OF]],LISTE_OF!A:E,5,FALSE)</f>
        <v>CLIENT 5</v>
      </c>
      <c r="B633" s="50" t="s">
        <v>119</v>
      </c>
      <c r="C633" s="31" t="str">
        <f>+VLOOKUP(B633,LISTE_OF!A:B,2,FALSE)</f>
        <v>pièce 58</v>
      </c>
      <c r="D633" s="53">
        <v>42695</v>
      </c>
      <c r="E633" s="32" t="s">
        <v>111</v>
      </c>
      <c r="F633" s="33">
        <v>2</v>
      </c>
      <c r="G633" s="34">
        <f t="shared" si="195"/>
        <v>60</v>
      </c>
      <c r="H633" s="34">
        <f t="shared" si="196"/>
        <v>120</v>
      </c>
      <c r="I633" s="32"/>
      <c r="J633" s="35" t="str">
        <f>IF(I633="","",VLOOKUP(I633,CONSTANTES!$E$2:$F$100,2,0))</f>
        <v/>
      </c>
      <c r="K633" s="36" t="str">
        <f t="shared" si="197"/>
        <v/>
      </c>
      <c r="L633" s="50">
        <f t="shared" si="198"/>
        <v>2016</v>
      </c>
      <c r="M633" s="50">
        <f t="shared" si="199"/>
        <v>11</v>
      </c>
    </row>
    <row r="634" spans="1:13">
      <c r="A634" s="31" t="str">
        <f>+VLOOKUP(Tableau2[[#This Row],[NO OF]],LISTE_OF!A:E,5,FALSE)</f>
        <v>CLIENT 5</v>
      </c>
      <c r="B634" s="50" t="s">
        <v>119</v>
      </c>
      <c r="C634" s="31" t="str">
        <f>+VLOOKUP(B634,LISTE_OF!A:B,2,FALSE)</f>
        <v>pièce 58</v>
      </c>
      <c r="D634" s="53">
        <v>42695</v>
      </c>
      <c r="E634" s="32" t="s">
        <v>0</v>
      </c>
      <c r="F634" s="33">
        <v>3</v>
      </c>
      <c r="G634" s="34">
        <f t="shared" si="195"/>
        <v>60</v>
      </c>
      <c r="H634" s="34">
        <f t="shared" si="196"/>
        <v>180</v>
      </c>
      <c r="I634" s="32"/>
      <c r="J634" s="35" t="str">
        <f>IF(I634="","",VLOOKUP(I634,CONSTANTES!$E$2:$F$100,2,0))</f>
        <v/>
      </c>
      <c r="K634" s="36" t="str">
        <f t="shared" si="197"/>
        <v/>
      </c>
      <c r="L634" s="50">
        <f t="shared" si="198"/>
        <v>2016</v>
      </c>
      <c r="M634" s="50">
        <f t="shared" si="199"/>
        <v>11</v>
      </c>
    </row>
    <row r="635" spans="1:13">
      <c r="A635" s="31" t="str">
        <f>+VLOOKUP(Tableau2[[#This Row],[NO OF]],LISTE_OF!A:E,5,FALSE)</f>
        <v>CLIENT 3</v>
      </c>
      <c r="B635" s="50" t="s">
        <v>116</v>
      </c>
      <c r="C635" s="31" t="str">
        <f>+VLOOKUP(B635,LISTE_OF!A:B,2,FALSE)</f>
        <v>pièce 55</v>
      </c>
      <c r="D635" s="53">
        <v>42695</v>
      </c>
      <c r="E635" s="32" t="s">
        <v>2</v>
      </c>
      <c r="F635" s="33">
        <v>3</v>
      </c>
      <c r="G635" s="34">
        <f t="shared" si="195"/>
        <v>60</v>
      </c>
      <c r="H635" s="34">
        <f t="shared" si="196"/>
        <v>180</v>
      </c>
      <c r="I635" s="32"/>
      <c r="J635" s="35" t="str">
        <f>IF(I635="","",VLOOKUP(I635,CONSTANTES!$E$2:$F$100,2,0))</f>
        <v/>
      </c>
      <c r="K635" s="36" t="str">
        <f t="shared" si="197"/>
        <v/>
      </c>
      <c r="L635" s="50">
        <f t="shared" si="198"/>
        <v>2016</v>
      </c>
      <c r="M635" s="50">
        <f t="shared" si="199"/>
        <v>11</v>
      </c>
    </row>
    <row r="636" spans="1:13">
      <c r="A636" s="31" t="str">
        <f>+VLOOKUP(Tableau2[[#This Row],[NO OF]],LISTE_OF!A:E,5,FALSE)</f>
        <v>CLIENT 5</v>
      </c>
      <c r="B636" s="50" t="s">
        <v>119</v>
      </c>
      <c r="C636" s="31" t="str">
        <f>+VLOOKUP(B636,LISTE_OF!A:B,2,FALSE)</f>
        <v>pièce 58</v>
      </c>
      <c r="D636" s="53">
        <v>42695</v>
      </c>
      <c r="E636" s="32" t="s">
        <v>6</v>
      </c>
      <c r="F636" s="33">
        <v>1</v>
      </c>
      <c r="G636" s="34">
        <f t="shared" si="195"/>
        <v>50</v>
      </c>
      <c r="H636" s="34">
        <f t="shared" si="196"/>
        <v>50</v>
      </c>
      <c r="I636" s="32"/>
      <c r="J636" s="35" t="str">
        <f>IF(I636="","",VLOOKUP(I636,CONSTANTES!$E$2:$F$100,2,0))</f>
        <v/>
      </c>
      <c r="K636" s="36" t="str">
        <f t="shared" si="197"/>
        <v/>
      </c>
      <c r="L636" s="50">
        <f t="shared" si="198"/>
        <v>2016</v>
      </c>
      <c r="M636" s="50">
        <f t="shared" si="199"/>
        <v>11</v>
      </c>
    </row>
    <row r="637" spans="1:13">
      <c r="A637" s="31" t="str">
        <f>+VLOOKUP(Tableau2[[#This Row],[NO OF]],LISTE_OF!A:E,5,FALSE)</f>
        <v>CLIENT 5</v>
      </c>
      <c r="B637" s="50" t="s">
        <v>120</v>
      </c>
      <c r="C637" s="31" t="str">
        <f>+VLOOKUP(B637,LISTE_OF!A:B,2,FALSE)</f>
        <v>pièce 59</v>
      </c>
      <c r="D637" s="53">
        <v>42695</v>
      </c>
      <c r="E637" s="32" t="s">
        <v>1</v>
      </c>
      <c r="F637" s="33">
        <v>0.5</v>
      </c>
      <c r="G637" s="34">
        <f t="shared" si="195"/>
        <v>70</v>
      </c>
      <c r="H637" s="34">
        <f t="shared" si="196"/>
        <v>35</v>
      </c>
      <c r="I637" s="32"/>
      <c r="J637" s="35" t="str">
        <f>IF(I637="","",VLOOKUP(I637,CONSTANTES!$E$2:$F$100,2,0))</f>
        <v/>
      </c>
      <c r="K637" s="36" t="str">
        <f t="shared" si="197"/>
        <v/>
      </c>
      <c r="L637" s="50">
        <f t="shared" si="198"/>
        <v>2016</v>
      </c>
      <c r="M637" s="50">
        <f t="shared" si="199"/>
        <v>11</v>
      </c>
    </row>
    <row r="638" spans="1:13">
      <c r="A638" s="31" t="str">
        <f>+VLOOKUP(Tableau2[[#This Row],[NO OF]],LISTE_OF!A:E,5,FALSE)</f>
        <v>CLIENT 5</v>
      </c>
      <c r="B638" s="50" t="s">
        <v>120</v>
      </c>
      <c r="C638" s="31" t="str">
        <f>+VLOOKUP(B638,LISTE_OF!A:B,2,FALSE)</f>
        <v>pièce 59</v>
      </c>
      <c r="D638" s="53">
        <v>42695</v>
      </c>
      <c r="E638" s="32" t="s">
        <v>111</v>
      </c>
      <c r="F638" s="33">
        <v>1</v>
      </c>
      <c r="G638" s="34">
        <f t="shared" si="195"/>
        <v>60</v>
      </c>
      <c r="H638" s="34">
        <f t="shared" si="196"/>
        <v>60</v>
      </c>
      <c r="I638" s="32"/>
      <c r="J638" s="35" t="str">
        <f>IF(I638="","",VLOOKUP(I638,CONSTANTES!$E$2:$F$100,2,0))</f>
        <v/>
      </c>
      <c r="K638" s="36" t="str">
        <f t="shared" si="197"/>
        <v/>
      </c>
      <c r="L638" s="50">
        <f t="shared" si="198"/>
        <v>2016</v>
      </c>
      <c r="M638" s="50">
        <f t="shared" si="199"/>
        <v>11</v>
      </c>
    </row>
    <row r="639" spans="1:13">
      <c r="A639" s="31" t="str">
        <f>+VLOOKUP(Tableau2[[#This Row],[NO OF]],LISTE_OF!A:E,5,FALSE)</f>
        <v>CLIENT 5</v>
      </c>
      <c r="B639" s="50" t="s">
        <v>120</v>
      </c>
      <c r="C639" s="31" t="str">
        <f>+VLOOKUP(B639,LISTE_OF!A:B,2,FALSE)</f>
        <v>pièce 59</v>
      </c>
      <c r="D639" s="53">
        <v>42695</v>
      </c>
      <c r="E639" s="32" t="s">
        <v>0</v>
      </c>
      <c r="F639" s="33">
        <v>3</v>
      </c>
      <c r="G639" s="34">
        <f t="shared" si="195"/>
        <v>60</v>
      </c>
      <c r="H639" s="34">
        <f t="shared" si="196"/>
        <v>180</v>
      </c>
      <c r="I639" s="32"/>
      <c r="J639" s="35" t="str">
        <f>IF(I639="","",VLOOKUP(I639,CONSTANTES!$E$2:$F$100,2,0))</f>
        <v/>
      </c>
      <c r="K639" s="36" t="str">
        <f t="shared" si="197"/>
        <v/>
      </c>
      <c r="L639" s="50">
        <f t="shared" si="198"/>
        <v>2016</v>
      </c>
      <c r="M639" s="50">
        <f t="shared" si="199"/>
        <v>11</v>
      </c>
    </row>
    <row r="640" spans="1:13">
      <c r="A640" s="31" t="str">
        <f>+VLOOKUP(Tableau2[[#This Row],[NO OF]],LISTE_OF!A:E,5,FALSE)</f>
        <v>CLIENT 4</v>
      </c>
      <c r="B640" s="50" t="s">
        <v>121</v>
      </c>
      <c r="C640" s="31" t="str">
        <f>+VLOOKUP(B640,LISTE_OF!A:B,2,FALSE)</f>
        <v>pièce 60</v>
      </c>
      <c r="D640" s="53">
        <v>42698</v>
      </c>
      <c r="E640" s="32" t="s">
        <v>1</v>
      </c>
      <c r="F640" s="33">
        <v>3</v>
      </c>
      <c r="G640" s="34">
        <f t="shared" ref="G640:G645" si="200">IF(E640="","",VLOOKUP(E640,POSTE,2,0))</f>
        <v>70</v>
      </c>
      <c r="H640" s="34">
        <f t="shared" ref="H640:H645" si="201">IF(E640="","",F640*G640)</f>
        <v>210</v>
      </c>
      <c r="I640" s="32"/>
      <c r="J640" s="35" t="str">
        <f>IF(I640="","",VLOOKUP(I640,CONSTANTES!$E$2:$F$100,2,0))</f>
        <v/>
      </c>
      <c r="K640" s="36" t="str">
        <f t="shared" ref="K640:K645" si="202">IF(J640="","",J640*KM_UNITAIRE)</f>
        <v/>
      </c>
      <c r="L640" s="50">
        <f t="shared" ref="L640:L645" si="203">+YEAR(D640)</f>
        <v>2016</v>
      </c>
      <c r="M640" s="50">
        <f t="shared" ref="M640:M645" si="204">+MONTH(D640)</f>
        <v>11</v>
      </c>
    </row>
    <row r="641" spans="1:13">
      <c r="A641" s="31" t="str">
        <f>+VLOOKUP(Tableau2[[#This Row],[NO OF]],LISTE_OF!A:E,5,FALSE)</f>
        <v>CLIENT 4</v>
      </c>
      <c r="B641" s="50" t="s">
        <v>122</v>
      </c>
      <c r="C641" s="31" t="str">
        <f>+VLOOKUP(B641,LISTE_OF!A:B,2,FALSE)</f>
        <v>pièce 61</v>
      </c>
      <c r="D641" s="53">
        <v>42709</v>
      </c>
      <c r="E641" s="32" t="s">
        <v>1</v>
      </c>
      <c r="F641" s="33">
        <v>4</v>
      </c>
      <c r="G641" s="34">
        <f t="shared" si="200"/>
        <v>70</v>
      </c>
      <c r="H641" s="34">
        <f t="shared" si="201"/>
        <v>280</v>
      </c>
      <c r="I641" s="32"/>
      <c r="J641" s="35" t="str">
        <f>IF(I641="","",VLOOKUP(I641,CONSTANTES!$E$2:$F$100,2,0))</f>
        <v/>
      </c>
      <c r="K641" s="36" t="str">
        <f t="shared" si="202"/>
        <v/>
      </c>
      <c r="L641" s="50">
        <f t="shared" si="203"/>
        <v>2016</v>
      </c>
      <c r="M641" s="50">
        <f t="shared" si="204"/>
        <v>12</v>
      </c>
    </row>
    <row r="642" spans="1:13">
      <c r="A642" s="31" t="str">
        <f>+VLOOKUP(Tableau2[[#This Row],[NO OF]],LISTE_OF!A:E,5,FALSE)</f>
        <v>CLIENT 3</v>
      </c>
      <c r="B642" s="50" t="s">
        <v>116</v>
      </c>
      <c r="C642" s="31" t="str">
        <f>+VLOOKUP(B642,LISTE_OF!A:B,2,FALSE)</f>
        <v>pièce 55</v>
      </c>
      <c r="D642" s="53">
        <v>42709</v>
      </c>
      <c r="E642" s="32" t="s">
        <v>2</v>
      </c>
      <c r="F642" s="33">
        <v>3</v>
      </c>
      <c r="G642" s="34">
        <f t="shared" si="200"/>
        <v>60</v>
      </c>
      <c r="H642" s="34">
        <f t="shared" si="201"/>
        <v>180</v>
      </c>
      <c r="I642" s="32"/>
      <c r="J642" s="35" t="str">
        <f>IF(I642="","",VLOOKUP(I642,CONSTANTES!$E$2:$F$100,2,0))</f>
        <v/>
      </c>
      <c r="K642" s="36" t="str">
        <f t="shared" si="202"/>
        <v/>
      </c>
      <c r="L642" s="50">
        <f t="shared" si="203"/>
        <v>2016</v>
      </c>
      <c r="M642" s="50">
        <f t="shared" si="204"/>
        <v>12</v>
      </c>
    </row>
    <row r="643" spans="1:13">
      <c r="A643" s="31" t="str">
        <f>+VLOOKUP(Tableau2[[#This Row],[NO OF]],LISTE_OF!A:E,5,FALSE)</f>
        <v>CLIENT 3</v>
      </c>
      <c r="B643" s="50" t="s">
        <v>116</v>
      </c>
      <c r="C643" s="31" t="str">
        <f>+VLOOKUP(B643,LISTE_OF!A:B,2,FALSE)</f>
        <v>pièce 55</v>
      </c>
      <c r="D643" s="53">
        <v>42709</v>
      </c>
      <c r="E643" s="32" t="s">
        <v>0</v>
      </c>
      <c r="F643" s="33">
        <v>2</v>
      </c>
      <c r="G643" s="34">
        <f t="shared" si="200"/>
        <v>60</v>
      </c>
      <c r="H643" s="34">
        <f t="shared" si="201"/>
        <v>120</v>
      </c>
      <c r="I643" s="32"/>
      <c r="J643" s="35" t="str">
        <f>IF(I643="","",VLOOKUP(I643,CONSTANTES!$E$2:$F$100,2,0))</f>
        <v/>
      </c>
      <c r="K643" s="36" t="str">
        <f t="shared" si="202"/>
        <v/>
      </c>
      <c r="L643" s="50">
        <f t="shared" si="203"/>
        <v>2016</v>
      </c>
      <c r="M643" s="50">
        <f t="shared" si="204"/>
        <v>12</v>
      </c>
    </row>
    <row r="644" spans="1:13">
      <c r="A644" s="31" t="str">
        <f>+VLOOKUP(Tableau2[[#This Row],[NO OF]],LISTE_OF!A:E,5,FALSE)</f>
        <v>CLIENT 3</v>
      </c>
      <c r="B644" s="50" t="s">
        <v>116</v>
      </c>
      <c r="C644" s="31" t="str">
        <f>+VLOOKUP(B644,LISTE_OF!A:B,2,FALSE)</f>
        <v>pièce 55</v>
      </c>
      <c r="D644" s="53">
        <v>42709</v>
      </c>
      <c r="E644" s="32" t="s">
        <v>111</v>
      </c>
      <c r="F644" s="33">
        <v>3</v>
      </c>
      <c r="G644" s="34">
        <f t="shared" si="200"/>
        <v>60</v>
      </c>
      <c r="H644" s="34">
        <f t="shared" si="201"/>
        <v>180</v>
      </c>
      <c r="I644" s="32"/>
      <c r="J644" s="35" t="str">
        <f>IF(I644="","",VLOOKUP(I644,CONSTANTES!$E$2:$F$100,2,0))</f>
        <v/>
      </c>
      <c r="K644" s="36" t="str">
        <f t="shared" si="202"/>
        <v/>
      </c>
      <c r="L644" s="50">
        <f t="shared" si="203"/>
        <v>2016</v>
      </c>
      <c r="M644" s="50">
        <f t="shared" si="204"/>
        <v>12</v>
      </c>
    </row>
    <row r="645" spans="1:13">
      <c r="A645" s="31" t="str">
        <f>+VLOOKUP(Tableau2[[#This Row],[NO OF]],LISTE_OF!A:E,5,FALSE)</f>
        <v>CLIENT 3</v>
      </c>
      <c r="B645" s="50" t="s">
        <v>116</v>
      </c>
      <c r="C645" s="31" t="str">
        <f>+VLOOKUP(B645,LISTE_OF!A:B,2,FALSE)</f>
        <v>pièce 55</v>
      </c>
      <c r="D645" s="53">
        <v>42709</v>
      </c>
      <c r="E645" s="32" t="s">
        <v>6</v>
      </c>
      <c r="F645" s="33">
        <v>1</v>
      </c>
      <c r="G645" s="34">
        <f t="shared" si="200"/>
        <v>50</v>
      </c>
      <c r="H645" s="34">
        <f t="shared" si="201"/>
        <v>50</v>
      </c>
      <c r="I645" s="32"/>
      <c r="J645" s="35" t="str">
        <f>IF(I645="","",VLOOKUP(I645,CONSTANTES!$E$2:$F$100,2,0))</f>
        <v/>
      </c>
      <c r="K645" s="36" t="str">
        <f t="shared" si="202"/>
        <v/>
      </c>
      <c r="L645" s="50">
        <f t="shared" si="203"/>
        <v>2016</v>
      </c>
      <c r="M645" s="50">
        <f t="shared" si="204"/>
        <v>12</v>
      </c>
    </row>
    <row r="646" spans="1:13">
      <c r="A646" s="31" t="str">
        <f>+VLOOKUP(Tableau2[[#This Row],[NO OF]],LISTE_OF!A:E,5,FALSE)</f>
        <v>CLIENT 3</v>
      </c>
      <c r="B646" s="50" t="s">
        <v>116</v>
      </c>
      <c r="C646" s="31" t="str">
        <f>+VLOOKUP(B646,LISTE_OF!A:B,2,FALSE)</f>
        <v>pièce 55</v>
      </c>
      <c r="D646" s="53">
        <v>42710</v>
      </c>
      <c r="E646" s="32" t="s">
        <v>111</v>
      </c>
      <c r="F646" s="33">
        <v>5</v>
      </c>
      <c r="G646" s="34">
        <f t="shared" ref="G646:G654" si="205">IF(E646="","",VLOOKUP(E646,POSTE,2,0))</f>
        <v>60</v>
      </c>
      <c r="H646" s="34">
        <f t="shared" ref="H646:H654" si="206">IF(E646="","",F646*G646)</f>
        <v>300</v>
      </c>
      <c r="I646" s="32"/>
      <c r="J646" s="35" t="str">
        <f>IF(I646="","",VLOOKUP(I646,CONSTANTES!$E$2:$F$100,2,0))</f>
        <v/>
      </c>
      <c r="K646" s="36" t="str">
        <f t="shared" ref="K646:K654" si="207">IF(J646="","",J646*KM_UNITAIRE)</f>
        <v/>
      </c>
      <c r="L646" s="50">
        <f t="shared" ref="L646:L654" si="208">+YEAR(D646)</f>
        <v>2016</v>
      </c>
      <c r="M646" s="50">
        <f t="shared" ref="M646:M654" si="209">+MONTH(D646)</f>
        <v>12</v>
      </c>
    </row>
    <row r="647" spans="1:13">
      <c r="A647" s="31" t="str">
        <f>+VLOOKUP(Tableau2[[#This Row],[NO OF]],LISTE_OF!A:E,5,FALSE)</f>
        <v>CLIENT 3</v>
      </c>
      <c r="B647" s="50" t="s">
        <v>116</v>
      </c>
      <c r="C647" s="31" t="str">
        <f>+VLOOKUP(B647,LISTE_OF!A:B,2,FALSE)</f>
        <v>pièce 55</v>
      </c>
      <c r="D647" s="53">
        <v>42710</v>
      </c>
      <c r="E647" s="32" t="s">
        <v>0</v>
      </c>
      <c r="F647" s="33">
        <v>5</v>
      </c>
      <c r="G647" s="34">
        <f t="shared" si="205"/>
        <v>60</v>
      </c>
      <c r="H647" s="34">
        <f t="shared" si="206"/>
        <v>300</v>
      </c>
      <c r="I647" s="32"/>
      <c r="J647" s="35" t="str">
        <f>IF(I647="","",VLOOKUP(I647,CONSTANTES!$E$2:$F$100,2,0))</f>
        <v/>
      </c>
      <c r="K647" s="36" t="str">
        <f t="shared" si="207"/>
        <v/>
      </c>
      <c r="L647" s="50">
        <f t="shared" si="208"/>
        <v>2016</v>
      </c>
      <c r="M647" s="50">
        <f t="shared" si="209"/>
        <v>12</v>
      </c>
    </row>
    <row r="648" spans="1:13">
      <c r="A648" s="31" t="str">
        <f>+VLOOKUP(Tableau2[[#This Row],[NO OF]],LISTE_OF!A:E,5,FALSE)</f>
        <v>CLIENT 3</v>
      </c>
      <c r="B648" s="50" t="s">
        <v>116</v>
      </c>
      <c r="C648" s="31" t="str">
        <f>+VLOOKUP(B648,LISTE_OF!A:B,2,FALSE)</f>
        <v>pièce 55</v>
      </c>
      <c r="D648" s="53">
        <v>42711</v>
      </c>
      <c r="E648" s="32" t="s">
        <v>111</v>
      </c>
      <c r="F648" s="33">
        <v>8</v>
      </c>
      <c r="G648" s="34">
        <f t="shared" si="205"/>
        <v>60</v>
      </c>
      <c r="H648" s="34">
        <f t="shared" si="206"/>
        <v>480</v>
      </c>
      <c r="I648" s="32"/>
      <c r="J648" s="35" t="str">
        <f>IF(I648="","",VLOOKUP(I648,CONSTANTES!$E$2:$F$100,2,0))</f>
        <v/>
      </c>
      <c r="K648" s="36" t="str">
        <f t="shared" si="207"/>
        <v/>
      </c>
      <c r="L648" s="50">
        <f t="shared" si="208"/>
        <v>2016</v>
      </c>
      <c r="M648" s="50">
        <f t="shared" si="209"/>
        <v>12</v>
      </c>
    </row>
    <row r="649" spans="1:13">
      <c r="A649" s="31" t="str">
        <f>+VLOOKUP(Tableau2[[#This Row],[NO OF]],LISTE_OF!A:E,5,FALSE)</f>
        <v>CLIENT 3</v>
      </c>
      <c r="B649" s="50" t="s">
        <v>116</v>
      </c>
      <c r="C649" s="31" t="str">
        <f>+VLOOKUP(B649,LISTE_OF!A:B,2,FALSE)</f>
        <v>pièce 55</v>
      </c>
      <c r="D649" s="53">
        <v>42711</v>
      </c>
      <c r="E649" s="32" t="s">
        <v>0</v>
      </c>
      <c r="F649" s="33">
        <v>5</v>
      </c>
      <c r="G649" s="34">
        <f t="shared" si="205"/>
        <v>60</v>
      </c>
      <c r="H649" s="34">
        <f t="shared" si="206"/>
        <v>300</v>
      </c>
      <c r="I649" s="32"/>
      <c r="J649" s="35" t="str">
        <f>IF(I649="","",VLOOKUP(I649,CONSTANTES!$E$2:$F$100,2,0))</f>
        <v/>
      </c>
      <c r="K649" s="36" t="str">
        <f t="shared" si="207"/>
        <v/>
      </c>
      <c r="L649" s="50">
        <f t="shared" si="208"/>
        <v>2016</v>
      </c>
      <c r="M649" s="50">
        <f t="shared" si="209"/>
        <v>12</v>
      </c>
    </row>
    <row r="650" spans="1:13">
      <c r="A650" s="31" t="str">
        <f>+VLOOKUP(Tableau2[[#This Row],[NO OF]],LISTE_OF!A:E,5,FALSE)</f>
        <v>CLIENT 3</v>
      </c>
      <c r="B650" s="50" t="s">
        <v>116</v>
      </c>
      <c r="C650" s="31" t="str">
        <f>+VLOOKUP(B650,LISTE_OF!A:B,2,FALSE)</f>
        <v>pièce 55</v>
      </c>
      <c r="D650" s="53">
        <v>42713</v>
      </c>
      <c r="E650" s="32" t="s">
        <v>111</v>
      </c>
      <c r="F650" s="33">
        <v>8</v>
      </c>
      <c r="G650" s="34">
        <f t="shared" si="205"/>
        <v>60</v>
      </c>
      <c r="H650" s="34">
        <f t="shared" si="206"/>
        <v>480</v>
      </c>
      <c r="I650" s="32"/>
      <c r="J650" s="35" t="str">
        <f>IF(I650="","",VLOOKUP(I650,CONSTANTES!$E$2:$F$100,2,0))</f>
        <v/>
      </c>
      <c r="K650" s="36" t="str">
        <f t="shared" si="207"/>
        <v/>
      </c>
      <c r="L650" s="50">
        <f t="shared" si="208"/>
        <v>2016</v>
      </c>
      <c r="M650" s="50">
        <f t="shared" si="209"/>
        <v>12</v>
      </c>
    </row>
    <row r="651" spans="1:13">
      <c r="A651" s="31" t="str">
        <f>+VLOOKUP(Tableau2[[#This Row],[NO OF]],LISTE_OF!A:E,5,FALSE)</f>
        <v>CLIENT 3</v>
      </c>
      <c r="B651" s="50" t="s">
        <v>116</v>
      </c>
      <c r="C651" s="31" t="str">
        <f>+VLOOKUP(B651,LISTE_OF!A:B,2,FALSE)</f>
        <v>pièce 55</v>
      </c>
      <c r="D651" s="53">
        <v>42713</v>
      </c>
      <c r="E651" s="32" t="s">
        <v>0</v>
      </c>
      <c r="F651" s="33">
        <v>4</v>
      </c>
      <c r="G651" s="34">
        <f t="shared" si="205"/>
        <v>60</v>
      </c>
      <c r="H651" s="34">
        <f t="shared" si="206"/>
        <v>240</v>
      </c>
      <c r="I651" s="32"/>
      <c r="J651" s="35" t="str">
        <f>IF(I651="","",VLOOKUP(I651,CONSTANTES!$E$2:$F$100,2,0))</f>
        <v/>
      </c>
      <c r="K651" s="36" t="str">
        <f t="shared" si="207"/>
        <v/>
      </c>
      <c r="L651" s="50">
        <f t="shared" si="208"/>
        <v>2016</v>
      </c>
      <c r="M651" s="50">
        <f t="shared" si="209"/>
        <v>12</v>
      </c>
    </row>
    <row r="652" spans="1:13">
      <c r="A652" s="31" t="str">
        <f>+VLOOKUP(Tableau2[[#This Row],[NO OF]],LISTE_OF!A:E,5,FALSE)</f>
        <v>CLIENT 3</v>
      </c>
      <c r="B652" s="50" t="s">
        <v>116</v>
      </c>
      <c r="C652" s="31" t="str">
        <f>+VLOOKUP(B652,LISTE_OF!A:B,2,FALSE)</f>
        <v>pièce 55</v>
      </c>
      <c r="D652" s="53">
        <v>42710</v>
      </c>
      <c r="E652" s="32" t="s">
        <v>7</v>
      </c>
      <c r="F652" s="33">
        <v>1</v>
      </c>
      <c r="G652" s="34">
        <f t="shared" si="205"/>
        <v>60</v>
      </c>
      <c r="H652" s="34">
        <f t="shared" si="206"/>
        <v>60</v>
      </c>
      <c r="I652" s="32" t="s">
        <v>10</v>
      </c>
      <c r="J652" s="35" t="e">
        <f>IF(I652="","",VLOOKUP(I652,CONSTANTES!$E$2:$F$100,2,0))</f>
        <v>#N/A</v>
      </c>
      <c r="K652" s="36" t="e">
        <f t="shared" si="207"/>
        <v>#N/A</v>
      </c>
      <c r="L652" s="50">
        <f t="shared" si="208"/>
        <v>2016</v>
      </c>
      <c r="M652" s="50">
        <f t="shared" si="209"/>
        <v>12</v>
      </c>
    </row>
    <row r="653" spans="1:13">
      <c r="A653" s="31" t="str">
        <f>+VLOOKUP(Tableau2[[#This Row],[NO OF]],LISTE_OF!A:E,5,FALSE)</f>
        <v>CLIENT 3</v>
      </c>
      <c r="B653" s="50" t="s">
        <v>116</v>
      </c>
      <c r="C653" s="31" t="str">
        <f>+VLOOKUP(B653,LISTE_OF!A:B,2,FALSE)</f>
        <v>pièce 55</v>
      </c>
      <c r="D653" s="53">
        <v>42712</v>
      </c>
      <c r="E653" s="32" t="s">
        <v>7</v>
      </c>
      <c r="F653" s="33">
        <v>1</v>
      </c>
      <c r="G653" s="34">
        <f t="shared" si="205"/>
        <v>60</v>
      </c>
      <c r="H653" s="34">
        <f t="shared" si="206"/>
        <v>60</v>
      </c>
      <c r="I653" s="32" t="s">
        <v>11</v>
      </c>
      <c r="J653" s="35" t="e">
        <f>IF(I653="","",VLOOKUP(I653,CONSTANTES!$E$2:$F$100,2,0))</f>
        <v>#N/A</v>
      </c>
      <c r="K653" s="36" t="e">
        <f t="shared" si="207"/>
        <v>#N/A</v>
      </c>
      <c r="L653" s="50">
        <f t="shared" si="208"/>
        <v>2016</v>
      </c>
      <c r="M653" s="50">
        <f t="shared" si="209"/>
        <v>12</v>
      </c>
    </row>
    <row r="654" spans="1:13">
      <c r="A654" s="31" t="str">
        <f>+VLOOKUP(Tableau2[[#This Row],[NO OF]],LISTE_OF!A:E,5,FALSE)</f>
        <v>CLIENT 3</v>
      </c>
      <c r="B654" s="50" t="s">
        <v>116</v>
      </c>
      <c r="C654" s="31" t="str">
        <f>+VLOOKUP(B654,LISTE_OF!A:B,2,FALSE)</f>
        <v>pièce 55</v>
      </c>
      <c r="D654" s="53">
        <v>42713</v>
      </c>
      <c r="E654" s="32" t="s">
        <v>7</v>
      </c>
      <c r="F654" s="33">
        <v>1</v>
      </c>
      <c r="G654" s="34">
        <f t="shared" si="205"/>
        <v>60</v>
      </c>
      <c r="H654" s="34">
        <f t="shared" si="206"/>
        <v>60</v>
      </c>
      <c r="I654" s="32" t="s">
        <v>11</v>
      </c>
      <c r="J654" s="35" t="e">
        <f>IF(I654="","",VLOOKUP(I654,CONSTANTES!$E$2:$F$100,2,0))</f>
        <v>#N/A</v>
      </c>
      <c r="K654" s="36" t="e">
        <f t="shared" si="207"/>
        <v>#N/A</v>
      </c>
      <c r="L654" s="50">
        <f t="shared" si="208"/>
        <v>2016</v>
      </c>
      <c r="M654" s="50">
        <f t="shared" si="209"/>
        <v>12</v>
      </c>
    </row>
    <row r="655" spans="1:13">
      <c r="A655" s="31" t="str">
        <f>+VLOOKUP(Tableau2[[#This Row],[NO OF]],LISTE_OF!A:E,5,FALSE)</f>
        <v>CLIENT 3</v>
      </c>
      <c r="B655" s="50" t="s">
        <v>116</v>
      </c>
      <c r="C655" s="31" t="str">
        <f>+VLOOKUP(B655,LISTE_OF!A:B,2,FALSE)</f>
        <v>pièce 55</v>
      </c>
      <c r="D655" s="53">
        <v>42715</v>
      </c>
      <c r="E655" s="32" t="s">
        <v>111</v>
      </c>
      <c r="F655" s="33">
        <v>10</v>
      </c>
      <c r="G655" s="34">
        <f t="shared" ref="G655:G660" si="210">IF(E655="","",VLOOKUP(E655,POSTE,2,0))</f>
        <v>60</v>
      </c>
      <c r="H655" s="34">
        <f t="shared" ref="H655:H660" si="211">IF(E655="","",F655*G655)</f>
        <v>600</v>
      </c>
      <c r="I655" s="32"/>
      <c r="J655" s="35" t="str">
        <f>IF(I655="","",VLOOKUP(I655,CONSTANTES!$E$2:$F$100,2,0))</f>
        <v/>
      </c>
      <c r="K655" s="36" t="str">
        <f t="shared" ref="K655:K660" si="212">IF(J655="","",J655*KM_UNITAIRE)</f>
        <v/>
      </c>
      <c r="L655" s="50">
        <f t="shared" ref="L655:L660" si="213">+YEAR(D655)</f>
        <v>2016</v>
      </c>
      <c r="M655" s="50">
        <f t="shared" ref="M655:M660" si="214">+MONTH(D655)</f>
        <v>12</v>
      </c>
    </row>
    <row r="656" spans="1:13">
      <c r="A656" s="31" t="str">
        <f>+VLOOKUP(Tableau2[[#This Row],[NO OF]],LISTE_OF!A:E,5,FALSE)</f>
        <v>CLIENT 3</v>
      </c>
      <c r="B656" s="50" t="s">
        <v>116</v>
      </c>
      <c r="C656" s="31" t="str">
        <f>+VLOOKUP(B656,LISTE_OF!A:B,2,FALSE)</f>
        <v>pièce 55</v>
      </c>
      <c r="D656" s="53">
        <v>42715</v>
      </c>
      <c r="E656" s="32" t="s">
        <v>0</v>
      </c>
      <c r="F656" s="33">
        <v>5</v>
      </c>
      <c r="G656" s="34">
        <f t="shared" si="210"/>
        <v>60</v>
      </c>
      <c r="H656" s="34">
        <f t="shared" si="211"/>
        <v>300</v>
      </c>
      <c r="I656" s="32"/>
      <c r="J656" s="35" t="str">
        <f>IF(I656="","",VLOOKUP(I656,CONSTANTES!$E$2:$F$100,2,0))</f>
        <v/>
      </c>
      <c r="K656" s="36" t="str">
        <f t="shared" si="212"/>
        <v/>
      </c>
      <c r="L656" s="50">
        <f t="shared" si="213"/>
        <v>2016</v>
      </c>
      <c r="M656" s="50">
        <f t="shared" si="214"/>
        <v>12</v>
      </c>
    </row>
    <row r="657" spans="1:13">
      <c r="A657" s="31" t="str">
        <f>+VLOOKUP(Tableau2[[#This Row],[NO OF]],LISTE_OF!A:E,5,FALSE)</f>
        <v>CLIENT 3</v>
      </c>
      <c r="B657" s="50" t="s">
        <v>116</v>
      </c>
      <c r="C657" s="31" t="str">
        <f>+VLOOKUP(B657,LISTE_OF!A:B,2,FALSE)</f>
        <v>pièce 55</v>
      </c>
      <c r="D657" s="53">
        <v>42716</v>
      </c>
      <c r="E657" s="32" t="s">
        <v>111</v>
      </c>
      <c r="F657" s="33">
        <v>10</v>
      </c>
      <c r="G657" s="34">
        <f t="shared" si="210"/>
        <v>60</v>
      </c>
      <c r="H657" s="34">
        <f t="shared" si="211"/>
        <v>600</v>
      </c>
      <c r="I657" s="32"/>
      <c r="J657" s="35" t="str">
        <f>IF(I657="","",VLOOKUP(I657,CONSTANTES!$E$2:$F$100,2,0))</f>
        <v/>
      </c>
      <c r="K657" s="36" t="str">
        <f t="shared" si="212"/>
        <v/>
      </c>
      <c r="L657" s="50">
        <f t="shared" si="213"/>
        <v>2016</v>
      </c>
      <c r="M657" s="50">
        <f t="shared" si="214"/>
        <v>12</v>
      </c>
    </row>
    <row r="658" spans="1:13">
      <c r="A658" s="31" t="str">
        <f>+VLOOKUP(Tableau2[[#This Row],[NO OF]],LISTE_OF!A:E,5,FALSE)</f>
        <v>CLIENT 3</v>
      </c>
      <c r="B658" s="50" t="s">
        <v>116</v>
      </c>
      <c r="C658" s="31" t="str">
        <f>+VLOOKUP(B658,LISTE_OF!A:B,2,FALSE)</f>
        <v>pièce 55</v>
      </c>
      <c r="D658" s="53">
        <v>42716</v>
      </c>
      <c r="E658" s="32" t="s">
        <v>0</v>
      </c>
      <c r="F658" s="33">
        <v>5</v>
      </c>
      <c r="G658" s="34">
        <f t="shared" si="210"/>
        <v>60</v>
      </c>
      <c r="H658" s="34">
        <f t="shared" si="211"/>
        <v>300</v>
      </c>
      <c r="I658" s="32"/>
      <c r="J658" s="35" t="str">
        <f>IF(I658="","",VLOOKUP(I658,CONSTANTES!$E$2:$F$100,2,0))</f>
        <v/>
      </c>
      <c r="K658" s="36" t="str">
        <f t="shared" si="212"/>
        <v/>
      </c>
      <c r="L658" s="50">
        <f t="shared" si="213"/>
        <v>2016</v>
      </c>
      <c r="M658" s="50">
        <f t="shared" si="214"/>
        <v>12</v>
      </c>
    </row>
    <row r="659" spans="1:13">
      <c r="A659" s="31" t="str">
        <f>+VLOOKUP(Tableau2[[#This Row],[NO OF]],LISTE_OF!A:E,5,FALSE)</f>
        <v>CLIENT 3</v>
      </c>
      <c r="B659" s="50" t="s">
        <v>116</v>
      </c>
      <c r="C659" s="31" t="str">
        <f>+VLOOKUP(B659,LISTE_OF!A:B,2,FALSE)</f>
        <v>pièce 55</v>
      </c>
      <c r="D659" s="53">
        <v>42717</v>
      </c>
      <c r="E659" s="32" t="s">
        <v>111</v>
      </c>
      <c r="F659" s="33">
        <v>10</v>
      </c>
      <c r="G659" s="34">
        <f t="shared" si="210"/>
        <v>60</v>
      </c>
      <c r="H659" s="34">
        <f t="shared" si="211"/>
        <v>600</v>
      </c>
      <c r="I659" s="32"/>
      <c r="J659" s="35" t="str">
        <f>IF(I659="","",VLOOKUP(I659,CONSTANTES!$E$2:$F$100,2,0))</f>
        <v/>
      </c>
      <c r="K659" s="36" t="str">
        <f t="shared" si="212"/>
        <v/>
      </c>
      <c r="L659" s="50">
        <f t="shared" si="213"/>
        <v>2016</v>
      </c>
      <c r="M659" s="50">
        <f t="shared" si="214"/>
        <v>12</v>
      </c>
    </row>
    <row r="660" spans="1:13">
      <c r="A660" s="31" t="str">
        <f>+VLOOKUP(Tableau2[[#This Row],[NO OF]],LISTE_OF!A:E,5,FALSE)</f>
        <v>CLIENT 3</v>
      </c>
      <c r="B660" s="50" t="s">
        <v>116</v>
      </c>
      <c r="C660" s="31" t="str">
        <f>+VLOOKUP(B660,LISTE_OF!A:B,2,FALSE)</f>
        <v>pièce 55</v>
      </c>
      <c r="D660" s="53">
        <v>42717</v>
      </c>
      <c r="E660" s="32" t="s">
        <v>0</v>
      </c>
      <c r="F660" s="33">
        <v>8</v>
      </c>
      <c r="G660" s="34">
        <f t="shared" si="210"/>
        <v>60</v>
      </c>
      <c r="H660" s="34">
        <f t="shared" si="211"/>
        <v>480</v>
      </c>
      <c r="I660" s="32"/>
      <c r="J660" s="35" t="str">
        <f>IF(I660="","",VLOOKUP(I660,CONSTANTES!$E$2:$F$100,2,0))</f>
        <v/>
      </c>
      <c r="K660" s="36" t="str">
        <f t="shared" si="212"/>
        <v/>
      </c>
      <c r="L660" s="50">
        <f t="shared" si="213"/>
        <v>2016</v>
      </c>
      <c r="M660" s="50">
        <f t="shared" si="214"/>
        <v>12</v>
      </c>
    </row>
    <row r="661" spans="1:13">
      <c r="A661" s="31" t="str">
        <f>+VLOOKUP(Tableau2[[#This Row],[NO OF]],LISTE_OF!A:E,5,FALSE)</f>
        <v>CLIENT 3</v>
      </c>
      <c r="B661" s="50" t="s">
        <v>116</v>
      </c>
      <c r="C661" s="31" t="str">
        <f>+VLOOKUP(B661,LISTE_OF!A:B,2,FALSE)</f>
        <v>pièce 55</v>
      </c>
      <c r="D661" s="53">
        <v>42718</v>
      </c>
      <c r="E661" s="32" t="s">
        <v>111</v>
      </c>
      <c r="F661" s="33">
        <v>10</v>
      </c>
      <c r="G661" s="34">
        <f t="shared" ref="G661:G668" si="215">IF(E661="","",VLOOKUP(E661,POSTE,2,0))</f>
        <v>60</v>
      </c>
      <c r="H661" s="34">
        <f t="shared" ref="H661:H668" si="216">IF(E661="","",F661*G661)</f>
        <v>600</v>
      </c>
      <c r="I661" s="32"/>
      <c r="J661" s="35" t="str">
        <f>IF(I661="","",VLOOKUP(I661,CONSTANTES!$E$2:$F$100,2,0))</f>
        <v/>
      </c>
      <c r="K661" s="36" t="str">
        <f t="shared" ref="K661:K668" si="217">IF(J661="","",J661*KM_UNITAIRE)</f>
        <v/>
      </c>
      <c r="L661" s="50">
        <f t="shared" ref="L661:L668" si="218">+YEAR(D661)</f>
        <v>2016</v>
      </c>
      <c r="M661" s="50">
        <f t="shared" ref="M661:M668" si="219">+MONTH(D661)</f>
        <v>12</v>
      </c>
    </row>
    <row r="662" spans="1:13">
      <c r="A662" s="31" t="str">
        <f>+VLOOKUP(Tableau2[[#This Row],[NO OF]],LISTE_OF!A:E,5,FALSE)</f>
        <v>CLIENT 3</v>
      </c>
      <c r="B662" s="50" t="s">
        <v>116</v>
      </c>
      <c r="C662" s="31" t="str">
        <f>+VLOOKUP(B662,LISTE_OF!A:B,2,FALSE)</f>
        <v>pièce 55</v>
      </c>
      <c r="D662" s="53">
        <v>42718</v>
      </c>
      <c r="E662" s="32" t="s">
        <v>0</v>
      </c>
      <c r="F662" s="33">
        <v>8</v>
      </c>
      <c r="G662" s="34">
        <f t="shared" si="215"/>
        <v>60</v>
      </c>
      <c r="H662" s="34">
        <f t="shared" si="216"/>
        <v>480</v>
      </c>
      <c r="I662" s="32"/>
      <c r="J662" s="35" t="str">
        <f>IF(I662="","",VLOOKUP(I662,CONSTANTES!$E$2:$F$100,2,0))</f>
        <v/>
      </c>
      <c r="K662" s="36" t="str">
        <f t="shared" si="217"/>
        <v/>
      </c>
      <c r="L662" s="50">
        <f t="shared" si="218"/>
        <v>2016</v>
      </c>
      <c r="M662" s="50">
        <f t="shared" si="219"/>
        <v>12</v>
      </c>
    </row>
    <row r="663" spans="1:13">
      <c r="A663" s="31" t="str">
        <f>+VLOOKUP(Tableau2[[#This Row],[NO OF]],LISTE_OF!A:E,5,FALSE)</f>
        <v>CLIENT 3</v>
      </c>
      <c r="B663" s="50" t="s">
        <v>116</v>
      </c>
      <c r="C663" s="31" t="str">
        <f>+VLOOKUP(B663,LISTE_OF!A:B,2,FALSE)</f>
        <v>pièce 55</v>
      </c>
      <c r="D663" s="53">
        <v>42720</v>
      </c>
      <c r="E663" s="32" t="s">
        <v>111</v>
      </c>
      <c r="F663" s="33">
        <v>4</v>
      </c>
      <c r="G663" s="34">
        <f t="shared" si="215"/>
        <v>60</v>
      </c>
      <c r="H663" s="34">
        <f t="shared" si="216"/>
        <v>240</v>
      </c>
      <c r="I663" s="32"/>
      <c r="J663" s="35" t="str">
        <f>IF(I663="","",VLOOKUP(I663,CONSTANTES!$E$2:$F$100,2,0))</f>
        <v/>
      </c>
      <c r="K663" s="36" t="str">
        <f t="shared" si="217"/>
        <v/>
      </c>
      <c r="L663" s="50">
        <f t="shared" si="218"/>
        <v>2016</v>
      </c>
      <c r="M663" s="50">
        <f t="shared" si="219"/>
        <v>12</v>
      </c>
    </row>
    <row r="664" spans="1:13">
      <c r="A664" s="31" t="str">
        <f>+VLOOKUP(Tableau2[[#This Row],[NO OF]],LISTE_OF!A:E,5,FALSE)</f>
        <v>CLIENT 3</v>
      </c>
      <c r="B664" s="50" t="s">
        <v>116</v>
      </c>
      <c r="C664" s="31" t="str">
        <f>+VLOOKUP(B664,LISTE_OF!A:B,2,FALSE)</f>
        <v>pièce 55</v>
      </c>
      <c r="D664" s="53">
        <v>42720</v>
      </c>
      <c r="E664" s="32" t="s">
        <v>0</v>
      </c>
      <c r="F664" s="33">
        <v>8</v>
      </c>
      <c r="G664" s="34">
        <f t="shared" si="215"/>
        <v>60</v>
      </c>
      <c r="H664" s="34">
        <f t="shared" si="216"/>
        <v>480</v>
      </c>
      <c r="I664" s="32"/>
      <c r="J664" s="35" t="str">
        <f>IF(I664="","",VLOOKUP(I664,CONSTANTES!$E$2:$F$100,2,0))</f>
        <v/>
      </c>
      <c r="K664" s="36" t="str">
        <f t="shared" si="217"/>
        <v/>
      </c>
      <c r="L664" s="50">
        <f t="shared" si="218"/>
        <v>2016</v>
      </c>
      <c r="M664" s="50">
        <f t="shared" si="219"/>
        <v>12</v>
      </c>
    </row>
    <row r="665" spans="1:13">
      <c r="A665" s="31" t="str">
        <f>+VLOOKUP(Tableau2[[#This Row],[NO OF]],LISTE_OF!A:E,5,FALSE)</f>
        <v>CLIENT 3</v>
      </c>
      <c r="B665" s="50" t="s">
        <v>116</v>
      </c>
      <c r="C665" s="31" t="str">
        <f>+VLOOKUP(B665,LISTE_OF!A:B,2,FALSE)</f>
        <v>pièce 55</v>
      </c>
      <c r="D665" s="53">
        <v>42721</v>
      </c>
      <c r="E665" s="32" t="s">
        <v>111</v>
      </c>
      <c r="F665" s="33">
        <v>12</v>
      </c>
      <c r="G665" s="34">
        <f t="shared" si="215"/>
        <v>60</v>
      </c>
      <c r="H665" s="34">
        <f t="shared" si="216"/>
        <v>720</v>
      </c>
      <c r="I665" s="32"/>
      <c r="J665" s="35" t="str">
        <f>IF(I665="","",VLOOKUP(I665,CONSTANTES!$E$2:$F$100,2,0))</f>
        <v/>
      </c>
      <c r="K665" s="36" t="str">
        <f t="shared" si="217"/>
        <v/>
      </c>
      <c r="L665" s="50">
        <f t="shared" si="218"/>
        <v>2016</v>
      </c>
      <c r="M665" s="50">
        <f t="shared" si="219"/>
        <v>12</v>
      </c>
    </row>
    <row r="666" spans="1:13">
      <c r="A666" s="31" t="str">
        <f>+VLOOKUP(Tableau2[[#This Row],[NO OF]],LISTE_OF!A:E,5,FALSE)</f>
        <v>CLIENT 3</v>
      </c>
      <c r="B666" s="50" t="s">
        <v>116</v>
      </c>
      <c r="C666" s="31" t="str">
        <f>+VLOOKUP(B666,LISTE_OF!A:B,2,FALSE)</f>
        <v>pièce 55</v>
      </c>
      <c r="D666" s="53">
        <v>42721</v>
      </c>
      <c r="E666" s="32" t="s">
        <v>0</v>
      </c>
      <c r="F666" s="33">
        <v>8</v>
      </c>
      <c r="G666" s="34">
        <f t="shared" si="215"/>
        <v>60</v>
      </c>
      <c r="H666" s="34">
        <f t="shared" si="216"/>
        <v>480</v>
      </c>
      <c r="I666" s="32"/>
      <c r="J666" s="35" t="str">
        <f>IF(I666="","",VLOOKUP(I666,CONSTANTES!$E$2:$F$100,2,0))</f>
        <v/>
      </c>
      <c r="K666" s="36" t="str">
        <f t="shared" si="217"/>
        <v/>
      </c>
      <c r="L666" s="50">
        <f t="shared" si="218"/>
        <v>2016</v>
      </c>
      <c r="M666" s="50">
        <f t="shared" si="219"/>
        <v>12</v>
      </c>
    </row>
    <row r="667" spans="1:13">
      <c r="A667" s="31" t="str">
        <f>+VLOOKUP(Tableau2[[#This Row],[NO OF]],LISTE_OF!A:E,5,FALSE)</f>
        <v>CLIENT 3</v>
      </c>
      <c r="B667" s="50" t="s">
        <v>116</v>
      </c>
      <c r="C667" s="31" t="str">
        <f>+VLOOKUP(B667,LISTE_OF!A:B,2,FALSE)</f>
        <v>pièce 55</v>
      </c>
      <c r="D667" s="53">
        <v>42722</v>
      </c>
      <c r="E667" s="32" t="s">
        <v>6</v>
      </c>
      <c r="F667" s="33">
        <v>4</v>
      </c>
      <c r="G667" s="34">
        <f t="shared" si="215"/>
        <v>50</v>
      </c>
      <c r="H667" s="34">
        <f t="shared" si="216"/>
        <v>200</v>
      </c>
      <c r="I667" s="32"/>
      <c r="J667" s="35" t="str">
        <f>IF(I667="","",VLOOKUP(I667,CONSTANTES!$E$2:$F$100,2,0))</f>
        <v/>
      </c>
      <c r="K667" s="36" t="str">
        <f t="shared" si="217"/>
        <v/>
      </c>
      <c r="L667" s="50">
        <f t="shared" si="218"/>
        <v>2016</v>
      </c>
      <c r="M667" s="50">
        <f t="shared" si="219"/>
        <v>12</v>
      </c>
    </row>
    <row r="668" spans="1:13">
      <c r="A668" s="31" t="str">
        <f>+VLOOKUP(Tableau2[[#This Row],[NO OF]],LISTE_OF!A:E,5,FALSE)</f>
        <v>CLIENT 3</v>
      </c>
      <c r="B668" s="50" t="s">
        <v>116</v>
      </c>
      <c r="C668" s="31" t="str">
        <f>+VLOOKUP(B668,LISTE_OF!A:B,2,FALSE)</f>
        <v>pièce 55</v>
      </c>
      <c r="D668" s="53">
        <v>42723</v>
      </c>
      <c r="E668" s="32" t="s">
        <v>6</v>
      </c>
      <c r="F668" s="33">
        <v>6</v>
      </c>
      <c r="G668" s="34">
        <f t="shared" si="215"/>
        <v>50</v>
      </c>
      <c r="H668" s="34">
        <f t="shared" si="216"/>
        <v>300</v>
      </c>
      <c r="I668" s="32"/>
      <c r="J668" s="35" t="str">
        <f>IF(I668="","",VLOOKUP(I668,CONSTANTES!$E$2:$F$100,2,0))</f>
        <v/>
      </c>
      <c r="K668" s="36" t="str">
        <f t="shared" si="217"/>
        <v/>
      </c>
      <c r="L668" s="50">
        <f t="shared" si="218"/>
        <v>2016</v>
      </c>
      <c r="M668" s="50">
        <f t="shared" si="219"/>
        <v>12</v>
      </c>
    </row>
    <row r="669" spans="1:13">
      <c r="A669" s="31" t="str">
        <f>+VLOOKUP(Tableau2[[#This Row],[NO OF]],LISTE_OF!A:E,5,FALSE)</f>
        <v>CLIENT 4</v>
      </c>
      <c r="B669" s="50" t="s">
        <v>123</v>
      </c>
      <c r="C669" s="31" t="str">
        <f>+VLOOKUP(B669,LISTE_OF!A:B,2,FALSE)</f>
        <v>pièce 62</v>
      </c>
      <c r="D669" s="53">
        <v>42726</v>
      </c>
      <c r="E669" s="32" t="s">
        <v>1</v>
      </c>
      <c r="F669" s="33">
        <v>8</v>
      </c>
      <c r="G669" s="34">
        <f t="shared" ref="G669:G678" si="220">IF(E669="","",VLOOKUP(E669,POSTE,2,0))</f>
        <v>70</v>
      </c>
      <c r="H669" s="34">
        <f t="shared" ref="H669:H678" si="221">IF(E669="","",F669*G669)</f>
        <v>560</v>
      </c>
      <c r="I669" s="32"/>
      <c r="J669" s="35" t="str">
        <f>IF(I669="","",VLOOKUP(I669,CONSTANTES!$E$2:$F$100,2,0))</f>
        <v/>
      </c>
      <c r="K669" s="36" t="str">
        <f t="shared" ref="K669:K678" si="222">IF(J669="","",J669*KM_UNITAIRE)</f>
        <v/>
      </c>
      <c r="L669" s="50">
        <f t="shared" ref="L669:L678" si="223">+YEAR(D669)</f>
        <v>2016</v>
      </c>
      <c r="M669" s="50">
        <f t="shared" ref="M669:M678" si="224">+MONTH(D669)</f>
        <v>12</v>
      </c>
    </row>
    <row r="670" spans="1:13">
      <c r="A670" s="31" t="str">
        <f>+VLOOKUP(Tableau2[[#This Row],[NO OF]],LISTE_OF!A:E,5,FALSE)</f>
        <v>CLIENT 3</v>
      </c>
      <c r="B670" s="50" t="s">
        <v>124</v>
      </c>
      <c r="C670" s="31" t="str">
        <f>+VLOOKUP(B670,LISTE_OF!A:B,2,FALSE)</f>
        <v>pièce 63</v>
      </c>
      <c r="D670" s="53">
        <v>42738</v>
      </c>
      <c r="E670" s="32" t="s">
        <v>1</v>
      </c>
      <c r="F670" s="33">
        <v>2</v>
      </c>
      <c r="G670" s="34">
        <f t="shared" si="220"/>
        <v>70</v>
      </c>
      <c r="H670" s="34">
        <f t="shared" si="221"/>
        <v>140</v>
      </c>
      <c r="I670" s="32"/>
      <c r="J670" s="35" t="str">
        <f>IF(I670="","",VLOOKUP(I670,CONSTANTES!$E$2:$F$100,2,0))</f>
        <v/>
      </c>
      <c r="K670" s="36" t="str">
        <f t="shared" si="222"/>
        <v/>
      </c>
      <c r="L670" s="50">
        <f t="shared" si="223"/>
        <v>2017</v>
      </c>
      <c r="M670" s="50">
        <f t="shared" si="224"/>
        <v>1</v>
      </c>
    </row>
    <row r="671" spans="1:13">
      <c r="A671" s="31" t="str">
        <f>+VLOOKUP(Tableau2[[#This Row],[NO OF]],LISTE_OF!A:E,5,FALSE)</f>
        <v>CLIENT 3</v>
      </c>
      <c r="B671" s="50" t="s">
        <v>124</v>
      </c>
      <c r="C671" s="31" t="str">
        <f>+VLOOKUP(B671,LISTE_OF!A:B,2,FALSE)</f>
        <v>pièce 63</v>
      </c>
      <c r="D671" s="53">
        <v>42738</v>
      </c>
      <c r="E671" s="32" t="s">
        <v>111</v>
      </c>
      <c r="F671" s="33">
        <v>2</v>
      </c>
      <c r="G671" s="34">
        <f t="shared" si="220"/>
        <v>60</v>
      </c>
      <c r="H671" s="34">
        <f t="shared" si="221"/>
        <v>120</v>
      </c>
      <c r="I671" s="32"/>
      <c r="J671" s="35" t="str">
        <f>IF(I671="","",VLOOKUP(I671,CONSTANTES!$E$2:$F$100,2,0))</f>
        <v/>
      </c>
      <c r="K671" s="36" t="str">
        <f t="shared" si="222"/>
        <v/>
      </c>
      <c r="L671" s="50">
        <f t="shared" si="223"/>
        <v>2017</v>
      </c>
      <c r="M671" s="50">
        <f t="shared" si="224"/>
        <v>1</v>
      </c>
    </row>
    <row r="672" spans="1:13">
      <c r="A672" s="31" t="str">
        <f>+VLOOKUP(Tableau2[[#This Row],[NO OF]],LISTE_OF!A:E,5,FALSE)</f>
        <v>CLIENT 3</v>
      </c>
      <c r="B672" s="50" t="s">
        <v>124</v>
      </c>
      <c r="C672" s="31" t="str">
        <f>+VLOOKUP(B672,LISTE_OF!A:B,2,FALSE)</f>
        <v>pièce 63</v>
      </c>
      <c r="D672" s="53">
        <v>42738</v>
      </c>
      <c r="E672" s="32" t="s">
        <v>0</v>
      </c>
      <c r="F672" s="33">
        <v>2</v>
      </c>
      <c r="G672" s="34">
        <f t="shared" si="220"/>
        <v>60</v>
      </c>
      <c r="H672" s="34">
        <f t="shared" si="221"/>
        <v>120</v>
      </c>
      <c r="I672" s="32"/>
      <c r="J672" s="35" t="str">
        <f>IF(I672="","",VLOOKUP(I672,CONSTANTES!$E$2:$F$100,2,0))</f>
        <v/>
      </c>
      <c r="K672" s="36" t="str">
        <f t="shared" si="222"/>
        <v/>
      </c>
      <c r="L672" s="50">
        <f t="shared" si="223"/>
        <v>2017</v>
      </c>
      <c r="M672" s="50">
        <f t="shared" si="224"/>
        <v>1</v>
      </c>
    </row>
    <row r="673" spans="1:13">
      <c r="A673" s="31" t="str">
        <f>+VLOOKUP(Tableau2[[#This Row],[NO OF]],LISTE_OF!A:E,5,FALSE)</f>
        <v>CLIENT 4</v>
      </c>
      <c r="B673" s="50" t="s">
        <v>123</v>
      </c>
      <c r="C673" s="31" t="str">
        <f>+VLOOKUP(B673,LISTE_OF!A:B,2,FALSE)</f>
        <v>pièce 62</v>
      </c>
      <c r="D673" s="53">
        <v>42738</v>
      </c>
      <c r="E673" s="32" t="s">
        <v>1</v>
      </c>
      <c r="F673" s="33">
        <v>4</v>
      </c>
      <c r="G673" s="34">
        <f t="shared" si="220"/>
        <v>70</v>
      </c>
      <c r="H673" s="34">
        <f t="shared" si="221"/>
        <v>280</v>
      </c>
      <c r="I673" s="32"/>
      <c r="J673" s="35" t="str">
        <f>IF(I673="","",VLOOKUP(I673,CONSTANTES!$E$2:$F$100,2,0))</f>
        <v/>
      </c>
      <c r="K673" s="36" t="str">
        <f t="shared" si="222"/>
        <v/>
      </c>
      <c r="L673" s="50">
        <f t="shared" si="223"/>
        <v>2017</v>
      </c>
      <c r="M673" s="50">
        <f t="shared" si="224"/>
        <v>1</v>
      </c>
    </row>
    <row r="674" spans="1:13">
      <c r="A674" s="31" t="str">
        <f>+VLOOKUP(Tableau2[[#This Row],[NO OF]],LISTE_OF!A:E,5,FALSE)</f>
        <v>CLIENT 3</v>
      </c>
      <c r="B674" s="50" t="s">
        <v>124</v>
      </c>
      <c r="C674" s="31" t="str">
        <f>+VLOOKUP(B674,LISTE_OF!A:B,2,FALSE)</f>
        <v>pièce 63</v>
      </c>
      <c r="D674" s="53">
        <v>42739</v>
      </c>
      <c r="E674" s="32" t="s">
        <v>6</v>
      </c>
      <c r="F674" s="33">
        <v>1</v>
      </c>
      <c r="G674" s="34">
        <f t="shared" si="220"/>
        <v>50</v>
      </c>
      <c r="H674" s="34">
        <f t="shared" si="221"/>
        <v>50</v>
      </c>
      <c r="I674" s="32"/>
      <c r="J674" s="35" t="str">
        <f>IF(I674="","",VLOOKUP(I674,CONSTANTES!$E$2:$F$100,2,0))</f>
        <v/>
      </c>
      <c r="K674" s="36" t="str">
        <f t="shared" si="222"/>
        <v/>
      </c>
      <c r="L674" s="50">
        <f t="shared" si="223"/>
        <v>2017</v>
      </c>
      <c r="M674" s="50">
        <f t="shared" si="224"/>
        <v>1</v>
      </c>
    </row>
    <row r="675" spans="1:13">
      <c r="A675" s="31" t="str">
        <f>+VLOOKUP(Tableau2[[#This Row],[NO OF]],LISTE_OF!A:E,5,FALSE)</f>
        <v>CLIENT 3</v>
      </c>
      <c r="B675" s="50" t="s">
        <v>116</v>
      </c>
      <c r="C675" s="31" t="str">
        <f>+VLOOKUP(B675,LISTE_OF!A:B,2,FALSE)</f>
        <v>pièce 55</v>
      </c>
      <c r="D675" s="53">
        <v>42739</v>
      </c>
      <c r="E675" s="32" t="s">
        <v>6</v>
      </c>
      <c r="F675" s="33">
        <v>2</v>
      </c>
      <c r="G675" s="34">
        <f t="shared" si="220"/>
        <v>50</v>
      </c>
      <c r="H675" s="34">
        <f t="shared" si="221"/>
        <v>100</v>
      </c>
      <c r="I675" s="32"/>
      <c r="J675" s="35" t="str">
        <f>IF(I675="","",VLOOKUP(I675,CONSTANTES!$E$2:$F$100,2,0))</f>
        <v/>
      </c>
      <c r="K675" s="36" t="str">
        <f t="shared" si="222"/>
        <v/>
      </c>
      <c r="L675" s="50">
        <f t="shared" si="223"/>
        <v>2017</v>
      </c>
      <c r="M675" s="50">
        <f t="shared" si="224"/>
        <v>1</v>
      </c>
    </row>
    <row r="676" spans="1:13">
      <c r="A676" s="31" t="str">
        <f>+VLOOKUP(Tableau2[[#This Row],[NO OF]],LISTE_OF!A:E,5,FALSE)</f>
        <v>CLIENT 5</v>
      </c>
      <c r="B676" s="50" t="s">
        <v>125</v>
      </c>
      <c r="C676" s="31" t="str">
        <f>+VLOOKUP(B676,LISTE_OF!A:B,2,FALSE)</f>
        <v>pièce 64</v>
      </c>
      <c r="D676" s="53">
        <v>42740</v>
      </c>
      <c r="E676" s="32" t="s">
        <v>1</v>
      </c>
      <c r="F676" s="33">
        <v>1</v>
      </c>
      <c r="G676" s="34">
        <f t="shared" si="220"/>
        <v>70</v>
      </c>
      <c r="H676" s="34">
        <f t="shared" si="221"/>
        <v>70</v>
      </c>
      <c r="I676" s="32"/>
      <c r="J676" s="35" t="str">
        <f>IF(I676="","",VLOOKUP(I676,CONSTANTES!$E$2:$F$100,2,0))</f>
        <v/>
      </c>
      <c r="K676" s="36" t="str">
        <f t="shared" si="222"/>
        <v/>
      </c>
      <c r="L676" s="50">
        <f t="shared" si="223"/>
        <v>2017</v>
      </c>
      <c r="M676" s="50">
        <f t="shared" si="224"/>
        <v>1</v>
      </c>
    </row>
    <row r="677" spans="1:13">
      <c r="A677" s="31" t="str">
        <f>+VLOOKUP(Tableau2[[#This Row],[NO OF]],LISTE_OF!A:E,5,FALSE)</f>
        <v>CLIENT 5</v>
      </c>
      <c r="B677" s="50" t="s">
        <v>125</v>
      </c>
      <c r="C677" s="31" t="str">
        <f>+VLOOKUP(B677,LISTE_OF!A:B,2,FALSE)</f>
        <v>pièce 64</v>
      </c>
      <c r="D677" s="53">
        <v>42740</v>
      </c>
      <c r="E677" s="32" t="s">
        <v>0</v>
      </c>
      <c r="F677" s="33">
        <v>1</v>
      </c>
      <c r="G677" s="34">
        <f t="shared" si="220"/>
        <v>60</v>
      </c>
      <c r="H677" s="34">
        <f t="shared" si="221"/>
        <v>60</v>
      </c>
      <c r="I677" s="32"/>
      <c r="J677" s="35" t="str">
        <f>IF(I677="","",VLOOKUP(I677,CONSTANTES!$E$2:$F$100,2,0))</f>
        <v/>
      </c>
      <c r="K677" s="36" t="str">
        <f t="shared" si="222"/>
        <v/>
      </c>
      <c r="L677" s="50">
        <f t="shared" si="223"/>
        <v>2017</v>
      </c>
      <c r="M677" s="50">
        <f t="shared" si="224"/>
        <v>1</v>
      </c>
    </row>
    <row r="678" spans="1:13">
      <c r="A678" s="31" t="str">
        <f>+VLOOKUP(Tableau2[[#This Row],[NO OF]],LISTE_OF!A:E,5,FALSE)</f>
        <v>CLIENT 5</v>
      </c>
      <c r="B678" s="50" t="s">
        <v>125</v>
      </c>
      <c r="C678" s="31" t="str">
        <f>+VLOOKUP(B678,LISTE_OF!A:B,2,FALSE)</f>
        <v>pièce 64</v>
      </c>
      <c r="D678" s="53">
        <v>42740</v>
      </c>
      <c r="E678" s="32" t="s">
        <v>111</v>
      </c>
      <c r="F678" s="33">
        <v>1</v>
      </c>
      <c r="G678" s="34">
        <f t="shared" si="220"/>
        <v>60</v>
      </c>
      <c r="H678" s="34">
        <f t="shared" si="221"/>
        <v>60</v>
      </c>
      <c r="I678" s="32"/>
      <c r="J678" s="35" t="str">
        <f>IF(I678="","",VLOOKUP(I678,CONSTANTES!$E$2:$F$100,2,0))</f>
        <v/>
      </c>
      <c r="K678" s="36" t="str">
        <f t="shared" si="222"/>
        <v/>
      </c>
      <c r="L678" s="50">
        <f t="shared" si="223"/>
        <v>2017</v>
      </c>
      <c r="M678" s="50">
        <f t="shared" si="224"/>
        <v>1</v>
      </c>
    </row>
    <row r="679" spans="1:13">
      <c r="A679" s="31" t="str">
        <f>+VLOOKUP(Tableau2[[#This Row],[NO OF]],LISTE_OF!A:E,5,FALSE)</f>
        <v>CLIENT 4</v>
      </c>
      <c r="B679" s="50" t="s">
        <v>123</v>
      </c>
      <c r="C679" s="31" t="str">
        <f>+VLOOKUP(B679,LISTE_OF!A:B,2,FALSE)</f>
        <v>pièce 62</v>
      </c>
      <c r="D679" s="53">
        <v>42740</v>
      </c>
      <c r="E679" s="32" t="s">
        <v>1</v>
      </c>
      <c r="F679" s="33">
        <v>3</v>
      </c>
      <c r="G679" s="34">
        <f t="shared" ref="G679:G687" si="225">IF(E679="","",VLOOKUP(E679,POSTE,2,0))</f>
        <v>70</v>
      </c>
      <c r="H679" s="34">
        <f t="shared" ref="H679:H687" si="226">IF(E679="","",F679*G679)</f>
        <v>210</v>
      </c>
      <c r="I679" s="32"/>
      <c r="J679" s="35" t="str">
        <f>IF(I679="","",VLOOKUP(I679,CONSTANTES!$E$2:$F$100,2,0))</f>
        <v/>
      </c>
      <c r="K679" s="36" t="str">
        <f t="shared" ref="K679:K687" si="227">IF(J679="","",J679*KM_UNITAIRE)</f>
        <v/>
      </c>
      <c r="L679" s="50">
        <f t="shared" ref="L679:L687" si="228">+YEAR(D679)</f>
        <v>2017</v>
      </c>
      <c r="M679" s="50">
        <f t="shared" ref="M679:M687" si="229">+MONTH(D679)</f>
        <v>1</v>
      </c>
    </row>
    <row r="680" spans="1:13">
      <c r="A680" s="31" t="str">
        <f>+VLOOKUP(Tableau2[[#This Row],[NO OF]],LISTE_OF!A:E,5,FALSE)</f>
        <v>CLIENT 5</v>
      </c>
      <c r="B680" s="50" t="s">
        <v>126</v>
      </c>
      <c r="C680" s="31" t="str">
        <f>+VLOOKUP(B680,LISTE_OF!A:B,2,FALSE)</f>
        <v>pièce 65</v>
      </c>
      <c r="D680" s="53">
        <v>42745</v>
      </c>
      <c r="E680" s="32" t="s">
        <v>111</v>
      </c>
      <c r="F680" s="33">
        <v>2</v>
      </c>
      <c r="G680" s="34">
        <f t="shared" si="225"/>
        <v>60</v>
      </c>
      <c r="H680" s="34">
        <f t="shared" si="226"/>
        <v>120</v>
      </c>
      <c r="I680" s="32"/>
      <c r="J680" s="35" t="str">
        <f>IF(I680="","",VLOOKUP(I680,CONSTANTES!$E$2:$F$100,2,0))</f>
        <v/>
      </c>
      <c r="K680" s="36" t="str">
        <f t="shared" si="227"/>
        <v/>
      </c>
      <c r="L680" s="50">
        <f t="shared" si="228"/>
        <v>2017</v>
      </c>
      <c r="M680" s="50">
        <f t="shared" si="229"/>
        <v>1</v>
      </c>
    </row>
    <row r="681" spans="1:13">
      <c r="A681" s="31" t="str">
        <f>+VLOOKUP(Tableau2[[#This Row],[NO OF]],LISTE_OF!A:E,5,FALSE)</f>
        <v>CLIENT 5</v>
      </c>
      <c r="B681" s="50" t="s">
        <v>126</v>
      </c>
      <c r="C681" s="31" t="str">
        <f>+VLOOKUP(B681,LISTE_OF!A:B,2,FALSE)</f>
        <v>pièce 65</v>
      </c>
      <c r="D681" s="53">
        <v>42745</v>
      </c>
      <c r="E681" s="32" t="s">
        <v>0</v>
      </c>
      <c r="F681" s="33">
        <v>1.5</v>
      </c>
      <c r="G681" s="34">
        <f t="shared" si="225"/>
        <v>60</v>
      </c>
      <c r="H681" s="34">
        <f t="shared" si="226"/>
        <v>90</v>
      </c>
      <c r="I681" s="32"/>
      <c r="J681" s="35" t="str">
        <f>IF(I681="","",VLOOKUP(I681,CONSTANTES!$E$2:$F$100,2,0))</f>
        <v/>
      </c>
      <c r="K681" s="36" t="str">
        <f t="shared" si="227"/>
        <v/>
      </c>
      <c r="L681" s="50">
        <f t="shared" si="228"/>
        <v>2017</v>
      </c>
      <c r="M681" s="50">
        <f t="shared" si="229"/>
        <v>1</v>
      </c>
    </row>
    <row r="682" spans="1:13">
      <c r="A682" s="31" t="str">
        <f>+VLOOKUP(Tableau2[[#This Row],[NO OF]],LISTE_OF!A:E,5,FALSE)</f>
        <v>CLIENT 5</v>
      </c>
      <c r="B682" s="50" t="s">
        <v>126</v>
      </c>
      <c r="C682" s="31" t="str">
        <f>+VLOOKUP(B682,LISTE_OF!A:B,2,FALSE)</f>
        <v>pièce 65</v>
      </c>
      <c r="D682" s="53">
        <v>42746</v>
      </c>
      <c r="E682" s="32" t="s">
        <v>111</v>
      </c>
      <c r="F682" s="33">
        <v>1</v>
      </c>
      <c r="G682" s="34">
        <f t="shared" si="225"/>
        <v>60</v>
      </c>
      <c r="H682" s="34">
        <f t="shared" si="226"/>
        <v>60</v>
      </c>
      <c r="I682" s="32"/>
      <c r="J682" s="35" t="str">
        <f>IF(I682="","",VLOOKUP(I682,CONSTANTES!$E$2:$F$100,2,0))</f>
        <v/>
      </c>
      <c r="K682" s="36" t="str">
        <f t="shared" si="227"/>
        <v/>
      </c>
      <c r="L682" s="50">
        <f t="shared" si="228"/>
        <v>2017</v>
      </c>
      <c r="M682" s="50">
        <f t="shared" si="229"/>
        <v>1</v>
      </c>
    </row>
    <row r="683" spans="1:13">
      <c r="A683" s="31" t="str">
        <f>+VLOOKUP(Tableau2[[#This Row],[NO OF]],LISTE_OF!A:E,5,FALSE)</f>
        <v>CLIENT 5</v>
      </c>
      <c r="B683" s="50" t="s">
        <v>126</v>
      </c>
      <c r="C683" s="31" t="str">
        <f>+VLOOKUP(B683,LISTE_OF!A:B,2,FALSE)</f>
        <v>pièce 65</v>
      </c>
      <c r="D683" s="53">
        <v>42746</v>
      </c>
      <c r="E683" s="32" t="s">
        <v>0</v>
      </c>
      <c r="F683" s="33">
        <v>3</v>
      </c>
      <c r="G683" s="34">
        <f t="shared" si="225"/>
        <v>60</v>
      </c>
      <c r="H683" s="34">
        <f t="shared" si="226"/>
        <v>180</v>
      </c>
      <c r="I683" s="32"/>
      <c r="J683" s="35" t="str">
        <f>IF(I683="","",VLOOKUP(I683,CONSTANTES!$E$2:$F$100,2,0))</f>
        <v/>
      </c>
      <c r="K683" s="36" t="str">
        <f t="shared" si="227"/>
        <v/>
      </c>
      <c r="L683" s="50">
        <f t="shared" si="228"/>
        <v>2017</v>
      </c>
      <c r="M683" s="50">
        <f t="shared" si="229"/>
        <v>1</v>
      </c>
    </row>
    <row r="684" spans="1:13">
      <c r="A684" s="31" t="str">
        <f>+VLOOKUP(Tableau2[[#This Row],[NO OF]],LISTE_OF!A:E,5,FALSE)</f>
        <v>CLIENT 4</v>
      </c>
      <c r="B684" s="50" t="s">
        <v>127</v>
      </c>
      <c r="C684" s="31" t="str">
        <f>+VLOOKUP(B684,LISTE_OF!A:B,2,FALSE)</f>
        <v>pièce 66</v>
      </c>
      <c r="D684" s="53">
        <v>42755</v>
      </c>
      <c r="E684" s="32" t="s">
        <v>1</v>
      </c>
      <c r="F684" s="33">
        <v>8</v>
      </c>
      <c r="G684" s="34">
        <f t="shared" si="225"/>
        <v>70</v>
      </c>
      <c r="H684" s="34">
        <f t="shared" si="226"/>
        <v>560</v>
      </c>
      <c r="I684" s="32"/>
      <c r="J684" s="35" t="str">
        <f>IF(I684="","",VLOOKUP(I684,CONSTANTES!$E$2:$F$100,2,0))</f>
        <v/>
      </c>
      <c r="K684" s="36" t="str">
        <f t="shared" si="227"/>
        <v/>
      </c>
      <c r="L684" s="50">
        <f t="shared" si="228"/>
        <v>2017</v>
      </c>
      <c r="M684" s="50">
        <f t="shared" si="229"/>
        <v>1</v>
      </c>
    </row>
    <row r="685" spans="1:13">
      <c r="A685" s="31" t="str">
        <f>+VLOOKUP(Tableau2[[#This Row],[NO OF]],LISTE_OF!A:E,5,FALSE)</f>
        <v>CLIENT 4</v>
      </c>
      <c r="B685" s="50" t="s">
        <v>127</v>
      </c>
      <c r="C685" s="31" t="str">
        <f>+VLOOKUP(B685,LISTE_OF!A:B,2,FALSE)</f>
        <v>pièce 66</v>
      </c>
      <c r="D685" s="53">
        <v>42756</v>
      </c>
      <c r="E685" s="32" t="s">
        <v>1</v>
      </c>
      <c r="F685" s="33">
        <v>10</v>
      </c>
      <c r="G685" s="34">
        <f t="shared" si="225"/>
        <v>70</v>
      </c>
      <c r="H685" s="34">
        <f t="shared" si="226"/>
        <v>700</v>
      </c>
      <c r="I685" s="32"/>
      <c r="J685" s="35" t="str">
        <f>IF(I685="","",VLOOKUP(I685,CONSTANTES!$E$2:$F$100,2,0))</f>
        <v/>
      </c>
      <c r="K685" s="36" t="str">
        <f t="shared" si="227"/>
        <v/>
      </c>
      <c r="L685" s="50">
        <f t="shared" si="228"/>
        <v>2017</v>
      </c>
      <c r="M685" s="50">
        <f t="shared" si="229"/>
        <v>1</v>
      </c>
    </row>
    <row r="686" spans="1:13">
      <c r="A686" s="31" t="str">
        <f>+VLOOKUP(Tableau2[[#This Row],[NO OF]],LISTE_OF!A:E,5,FALSE)</f>
        <v>CLIENT 4</v>
      </c>
      <c r="B686" s="50" t="s">
        <v>127</v>
      </c>
      <c r="C686" s="31" t="str">
        <f>+VLOOKUP(B686,LISTE_OF!A:B,2,FALSE)</f>
        <v>pièce 66</v>
      </c>
      <c r="D686" s="53">
        <v>42757</v>
      </c>
      <c r="E686" s="32" t="s">
        <v>2</v>
      </c>
      <c r="F686" s="33">
        <v>8</v>
      </c>
      <c r="G686" s="34">
        <f t="shared" si="225"/>
        <v>60</v>
      </c>
      <c r="H686" s="34">
        <f t="shared" si="226"/>
        <v>480</v>
      </c>
      <c r="I686" s="32"/>
      <c r="J686" s="35" t="str">
        <f>IF(I686="","",VLOOKUP(I686,CONSTANTES!$E$2:$F$100,2,0))</f>
        <v/>
      </c>
      <c r="K686" s="36" t="str">
        <f t="shared" si="227"/>
        <v/>
      </c>
      <c r="L686" s="50">
        <f t="shared" si="228"/>
        <v>2017</v>
      </c>
      <c r="M686" s="50">
        <f t="shared" si="229"/>
        <v>1</v>
      </c>
    </row>
    <row r="687" spans="1:13">
      <c r="A687" s="31" t="str">
        <f>+VLOOKUP(Tableau2[[#This Row],[NO OF]],LISTE_OF!A:E,5,FALSE)</f>
        <v>CLIENT 4</v>
      </c>
      <c r="B687" s="50" t="s">
        <v>127</v>
      </c>
      <c r="C687" s="31" t="str">
        <f>+VLOOKUP(B687,LISTE_OF!A:B,2,FALSE)</f>
        <v>pièce 66</v>
      </c>
      <c r="D687" s="53">
        <v>42758</v>
      </c>
      <c r="E687" s="32" t="s">
        <v>2</v>
      </c>
      <c r="F687" s="33">
        <v>9</v>
      </c>
      <c r="G687" s="34">
        <f t="shared" si="225"/>
        <v>60</v>
      </c>
      <c r="H687" s="34">
        <f t="shared" si="226"/>
        <v>540</v>
      </c>
      <c r="I687" s="32"/>
      <c r="J687" s="35" t="str">
        <f>IF(I687="","",VLOOKUP(I687,CONSTANTES!$E$2:$F$100,2,0))</f>
        <v/>
      </c>
      <c r="K687" s="36" t="str">
        <f t="shared" si="227"/>
        <v/>
      </c>
      <c r="L687" s="50">
        <f t="shared" si="228"/>
        <v>2017</v>
      </c>
      <c r="M687" s="50">
        <f t="shared" si="229"/>
        <v>1</v>
      </c>
    </row>
    <row r="688" spans="1:13">
      <c r="A688" s="31" t="str">
        <f>+VLOOKUP(Tableau2[[#This Row],[NO OF]],LISTE_OF!A:E,5,FALSE)</f>
        <v>CLIENT 4</v>
      </c>
      <c r="B688" s="50" t="s">
        <v>127</v>
      </c>
      <c r="C688" s="31" t="str">
        <f>+VLOOKUP(B688,LISTE_OF!A:B,2,FALSE)</f>
        <v>pièce 66</v>
      </c>
      <c r="D688" s="53">
        <v>42759</v>
      </c>
      <c r="E688" s="32" t="s">
        <v>2</v>
      </c>
      <c r="F688" s="33">
        <v>1</v>
      </c>
      <c r="G688" s="34">
        <f t="shared" ref="G688:G693" si="230">IF(E688="","",VLOOKUP(E688,POSTE,2,0))</f>
        <v>60</v>
      </c>
      <c r="H688" s="34">
        <f t="shared" ref="H688:H693" si="231">IF(E688="","",F688*G688)</f>
        <v>60</v>
      </c>
      <c r="I688" s="32"/>
      <c r="J688" s="35" t="str">
        <f>IF(I688="","",VLOOKUP(I688,CONSTANTES!$E$2:$F$100,2,0))</f>
        <v/>
      </c>
      <c r="K688" s="36" t="str">
        <f t="shared" ref="K688:K693" si="232">IF(J688="","",J688*KM_UNITAIRE)</f>
        <v/>
      </c>
      <c r="L688" s="50">
        <f t="shared" ref="L688:L693" si="233">+YEAR(D688)</f>
        <v>2017</v>
      </c>
      <c r="M688" s="50">
        <f t="shared" ref="M688:M693" si="234">+MONTH(D688)</f>
        <v>1</v>
      </c>
    </row>
    <row r="689" spans="1:13">
      <c r="A689" s="12" t="str">
        <f>+VLOOKUP(Tableau2[[#This Row],[NO OF]],LISTE_OF!A:E,5,FALSE)</f>
        <v>CLIENT 4</v>
      </c>
      <c r="B689" s="48" t="s">
        <v>127</v>
      </c>
      <c r="C689" s="12" t="str">
        <f>+VLOOKUP(B689,LISTE_OF!A:B,2,FALSE)</f>
        <v>pièce 66</v>
      </c>
      <c r="D689" s="51">
        <v>42764</v>
      </c>
      <c r="E689" s="14" t="s">
        <v>2</v>
      </c>
      <c r="F689" s="15">
        <v>12</v>
      </c>
      <c r="G689" s="16">
        <f t="shared" si="230"/>
        <v>60</v>
      </c>
      <c r="H689" s="16">
        <f t="shared" si="231"/>
        <v>720</v>
      </c>
      <c r="I689" s="14"/>
      <c r="J689" s="17" t="str">
        <f>IF(I689="","",VLOOKUP(I689,CONSTANTES!$E$2:$F$100,2,0))</f>
        <v/>
      </c>
      <c r="K689" s="30" t="str">
        <f t="shared" si="232"/>
        <v/>
      </c>
      <c r="L689" s="48">
        <f t="shared" si="233"/>
        <v>2017</v>
      </c>
      <c r="M689" s="48">
        <f t="shared" si="234"/>
        <v>1</v>
      </c>
    </row>
    <row r="690" spans="1:13">
      <c r="A690" s="75" t="str">
        <f>+VLOOKUP(Tableau2[[#This Row],[NO OF]],LISTE_OF!A:E,5,FALSE)</f>
        <v>CLIENT 1</v>
      </c>
      <c r="B690" s="76" t="s">
        <v>128</v>
      </c>
      <c r="C690" s="75" t="str">
        <f>+VLOOKUP(B690,LISTE_OF!A:B,2,FALSE)</f>
        <v>pièce 67</v>
      </c>
      <c r="D690" s="77">
        <v>42755</v>
      </c>
      <c r="E690" s="72" t="s">
        <v>2</v>
      </c>
      <c r="F690" s="78">
        <v>8</v>
      </c>
      <c r="G690" s="79">
        <f t="shared" si="230"/>
        <v>60</v>
      </c>
      <c r="H690" s="79">
        <f t="shared" si="231"/>
        <v>480</v>
      </c>
      <c r="I690" s="72"/>
      <c r="J690" s="80" t="str">
        <f>IF(I690="","",VLOOKUP(I690,CONSTANTES!$E$2:$F$100,2,0))</f>
        <v/>
      </c>
      <c r="K690" s="81" t="str">
        <f t="shared" si="232"/>
        <v/>
      </c>
      <c r="L690" s="76">
        <f t="shared" si="233"/>
        <v>2017</v>
      </c>
      <c r="M690" s="76">
        <f t="shared" si="234"/>
        <v>1</v>
      </c>
    </row>
    <row r="691" spans="1:13">
      <c r="A691" s="75" t="str">
        <f>+VLOOKUP(Tableau2[[#This Row],[NO OF]],LISTE_OF!A:E,5,FALSE)</f>
        <v>CLIENT 1</v>
      </c>
      <c r="B691" s="76" t="s">
        <v>128</v>
      </c>
      <c r="C691" s="75" t="str">
        <f>+VLOOKUP(B691,LISTE_OF!A:B,2,FALSE)</f>
        <v>pièce 67</v>
      </c>
      <c r="D691" s="77">
        <v>42756</v>
      </c>
      <c r="E691" s="72" t="s">
        <v>2</v>
      </c>
      <c r="F691" s="78">
        <v>8</v>
      </c>
      <c r="G691" s="79">
        <f t="shared" si="230"/>
        <v>60</v>
      </c>
      <c r="H691" s="79">
        <f t="shared" si="231"/>
        <v>480</v>
      </c>
      <c r="I691" s="72"/>
      <c r="J691" s="80" t="str">
        <f>IF(I691="","",VLOOKUP(I691,CONSTANTES!$E$2:$F$100,2,0))</f>
        <v/>
      </c>
      <c r="K691" s="81" t="str">
        <f t="shared" si="232"/>
        <v/>
      </c>
      <c r="L691" s="76">
        <f t="shared" si="233"/>
        <v>2017</v>
      </c>
      <c r="M691" s="76">
        <f t="shared" si="234"/>
        <v>1</v>
      </c>
    </row>
    <row r="692" spans="1:13">
      <c r="A692" s="75" t="str">
        <f>+VLOOKUP(Tableau2[[#This Row],[NO OF]],LISTE_OF!A:E,5,FALSE)</f>
        <v>CLIENT 1</v>
      </c>
      <c r="B692" s="76" t="s">
        <v>128</v>
      </c>
      <c r="C692" s="75" t="str">
        <f>+VLOOKUP(B692,LISTE_OF!A:B,2,FALSE)</f>
        <v>pièce 67</v>
      </c>
      <c r="D692" s="77">
        <v>42766</v>
      </c>
      <c r="E692" s="72" t="s">
        <v>1</v>
      </c>
      <c r="F692" s="78">
        <v>6</v>
      </c>
      <c r="G692" s="79">
        <f t="shared" si="230"/>
        <v>70</v>
      </c>
      <c r="H692" s="79">
        <f t="shared" si="231"/>
        <v>420</v>
      </c>
      <c r="I692" s="72"/>
      <c r="J692" s="80" t="str">
        <f>IF(I692="","",VLOOKUP(I692,CONSTANTES!$E$2:$F$100,2,0))</f>
        <v/>
      </c>
      <c r="K692" s="81" t="str">
        <f t="shared" si="232"/>
        <v/>
      </c>
      <c r="L692" s="76">
        <f t="shared" si="233"/>
        <v>2017</v>
      </c>
      <c r="M692" s="76">
        <f t="shared" si="234"/>
        <v>1</v>
      </c>
    </row>
    <row r="693" spans="1:13">
      <c r="A693" s="75" t="str">
        <f>+VLOOKUP(Tableau2[[#This Row],[NO OF]],LISTE_OF!A:E,5,FALSE)</f>
        <v>CLIENT 1</v>
      </c>
      <c r="B693" s="76" t="s">
        <v>128</v>
      </c>
      <c r="C693" s="75" t="str">
        <f>+VLOOKUP(B693,LISTE_OF!A:B,2,FALSE)</f>
        <v>pièce 67</v>
      </c>
      <c r="D693" s="77">
        <v>42766</v>
      </c>
      <c r="E693" s="72" t="s">
        <v>2</v>
      </c>
      <c r="F693" s="78">
        <v>4</v>
      </c>
      <c r="G693" s="79">
        <f t="shared" si="230"/>
        <v>60</v>
      </c>
      <c r="H693" s="79">
        <f t="shared" si="231"/>
        <v>240</v>
      </c>
      <c r="I693" s="72"/>
      <c r="J693" s="80" t="str">
        <f>IF(I693="","",VLOOKUP(I693,CONSTANTES!$E$2:$F$100,2,0))</f>
        <v/>
      </c>
      <c r="K693" s="81" t="str">
        <f t="shared" si="232"/>
        <v/>
      </c>
      <c r="L693" s="76">
        <f t="shared" si="233"/>
        <v>2017</v>
      </c>
      <c r="M693" s="76">
        <f t="shared" si="234"/>
        <v>1</v>
      </c>
    </row>
    <row r="694" spans="1:13">
      <c r="A694" s="75" t="str">
        <f>+VLOOKUP(Tableau2[[#This Row],[NO OF]],LISTE_OF!A:E,5,FALSE)</f>
        <v>CLIENT 1</v>
      </c>
      <c r="B694" s="76" t="s">
        <v>128</v>
      </c>
      <c r="C694" s="75" t="str">
        <f>+VLOOKUP(B694,LISTE_OF!A:B,2,FALSE)</f>
        <v>pièce 67</v>
      </c>
      <c r="D694" s="77">
        <v>42766</v>
      </c>
      <c r="E694" s="72" t="s">
        <v>2</v>
      </c>
      <c r="F694" s="78">
        <v>6</v>
      </c>
      <c r="G694" s="79">
        <f t="shared" ref="G694:G703" si="235">IF(E694="","",VLOOKUP(E694,POSTE,2,0))</f>
        <v>60</v>
      </c>
      <c r="H694" s="79">
        <f t="shared" ref="H694:H703" si="236">IF(E694="","",F694*G694)</f>
        <v>360</v>
      </c>
      <c r="I694" s="72"/>
      <c r="J694" s="80" t="str">
        <f>IF(I694="","",VLOOKUP(I694,CONSTANTES!$E$2:$F$100,2,0))</f>
        <v/>
      </c>
      <c r="K694" s="81" t="str">
        <f t="shared" ref="K694:K703" si="237">IF(J694="","",J694*KM_UNITAIRE)</f>
        <v/>
      </c>
      <c r="L694" s="76">
        <f t="shared" ref="L694:L703" si="238">+YEAR(D694)</f>
        <v>2017</v>
      </c>
      <c r="M694" s="76">
        <f t="shared" ref="M694:M703" si="239">+MONTH(D694)</f>
        <v>1</v>
      </c>
    </row>
    <row r="695" spans="1:13">
      <c r="A695" s="75" t="str">
        <f>+VLOOKUP(Tableau2[[#This Row],[NO OF]],LISTE_OF!A:E,5,FALSE)</f>
        <v>CLIENT 5</v>
      </c>
      <c r="B695" s="76" t="s">
        <v>129</v>
      </c>
      <c r="C695" s="75" t="str">
        <f>+VLOOKUP(B695,LISTE_OF!A:B,2,FALSE)</f>
        <v>pièce 68</v>
      </c>
      <c r="D695" s="77">
        <v>42780</v>
      </c>
      <c r="E695" s="72" t="s">
        <v>111</v>
      </c>
      <c r="F695" s="78">
        <v>3</v>
      </c>
      <c r="G695" s="79">
        <f t="shared" si="235"/>
        <v>60</v>
      </c>
      <c r="H695" s="79">
        <f t="shared" si="236"/>
        <v>180</v>
      </c>
      <c r="I695" s="72"/>
      <c r="J695" s="80" t="str">
        <f>IF(I695="","",VLOOKUP(I695,CONSTANTES!$E$2:$F$100,2,0))</f>
        <v/>
      </c>
      <c r="K695" s="81" t="str">
        <f t="shared" si="237"/>
        <v/>
      </c>
      <c r="L695" s="76">
        <f t="shared" si="238"/>
        <v>2017</v>
      </c>
      <c r="M695" s="76">
        <f t="shared" si="239"/>
        <v>2</v>
      </c>
    </row>
    <row r="696" spans="1:13">
      <c r="A696" s="75" t="str">
        <f>+VLOOKUP(Tableau2[[#This Row],[NO OF]],LISTE_OF!A:E,5,FALSE)</f>
        <v>CLIENT 5</v>
      </c>
      <c r="B696" s="76" t="s">
        <v>129</v>
      </c>
      <c r="C696" s="75" t="str">
        <f>+VLOOKUP(B696,LISTE_OF!A:B,2,FALSE)</f>
        <v>pièce 68</v>
      </c>
      <c r="D696" s="77">
        <v>42780</v>
      </c>
      <c r="E696" s="72" t="s">
        <v>0</v>
      </c>
      <c r="F696" s="78">
        <v>6</v>
      </c>
      <c r="G696" s="79">
        <f t="shared" si="235"/>
        <v>60</v>
      </c>
      <c r="H696" s="79">
        <f t="shared" si="236"/>
        <v>360</v>
      </c>
      <c r="I696" s="72"/>
      <c r="J696" s="80" t="str">
        <f>IF(I696="","",VLOOKUP(I696,CONSTANTES!$E$2:$F$100,2,0))</f>
        <v/>
      </c>
      <c r="K696" s="81" t="str">
        <f t="shared" si="237"/>
        <v/>
      </c>
      <c r="L696" s="76">
        <f t="shared" si="238"/>
        <v>2017</v>
      </c>
      <c r="M696" s="76">
        <f t="shared" si="239"/>
        <v>2</v>
      </c>
    </row>
    <row r="697" spans="1:13">
      <c r="A697" s="75" t="str">
        <f>+VLOOKUP(Tableau2[[#This Row],[NO OF]],LISTE_OF!A:E,5,FALSE)</f>
        <v>CLIENT 5</v>
      </c>
      <c r="B697" s="76" t="s">
        <v>129</v>
      </c>
      <c r="C697" s="75" t="str">
        <f>+VLOOKUP(B697,LISTE_OF!A:B,2,FALSE)</f>
        <v>pièce 68</v>
      </c>
      <c r="D697" s="77">
        <v>42781</v>
      </c>
      <c r="E697" s="72" t="s">
        <v>0</v>
      </c>
      <c r="F697" s="78">
        <v>3</v>
      </c>
      <c r="G697" s="79">
        <f t="shared" si="235"/>
        <v>60</v>
      </c>
      <c r="H697" s="79">
        <f t="shared" si="236"/>
        <v>180</v>
      </c>
      <c r="I697" s="72"/>
      <c r="J697" s="80" t="str">
        <f>IF(I697="","",VLOOKUP(I697,CONSTANTES!$E$2:$F$100,2,0))</f>
        <v/>
      </c>
      <c r="K697" s="81" t="str">
        <f t="shared" si="237"/>
        <v/>
      </c>
      <c r="L697" s="76">
        <f t="shared" si="238"/>
        <v>2017</v>
      </c>
      <c r="M697" s="76">
        <f t="shared" si="239"/>
        <v>2</v>
      </c>
    </row>
    <row r="698" spans="1:13">
      <c r="A698" s="75" t="str">
        <f>+VLOOKUP(Tableau2[[#This Row],[NO OF]],LISTE_OF!A:E,5,FALSE)</f>
        <v>CLIENT 5</v>
      </c>
      <c r="B698" s="76" t="s">
        <v>129</v>
      </c>
      <c r="C698" s="75" t="str">
        <f>+VLOOKUP(B698,LISTE_OF!A:B,2,FALSE)</f>
        <v>pièce 68</v>
      </c>
      <c r="D698" s="77">
        <v>42781</v>
      </c>
      <c r="E698" s="72" t="s">
        <v>111</v>
      </c>
      <c r="F698" s="78">
        <v>1</v>
      </c>
      <c r="G698" s="79">
        <f t="shared" si="235"/>
        <v>60</v>
      </c>
      <c r="H698" s="79">
        <f t="shared" si="236"/>
        <v>60</v>
      </c>
      <c r="I698" s="72"/>
      <c r="J698" s="80" t="str">
        <f>IF(I698="","",VLOOKUP(I698,CONSTANTES!$E$2:$F$100,2,0))</f>
        <v/>
      </c>
      <c r="K698" s="81" t="str">
        <f t="shared" si="237"/>
        <v/>
      </c>
      <c r="L698" s="76">
        <f t="shared" si="238"/>
        <v>2017</v>
      </c>
      <c r="M698" s="76">
        <f t="shared" si="239"/>
        <v>2</v>
      </c>
    </row>
    <row r="699" spans="1:13">
      <c r="A699" s="75" t="str">
        <f>+VLOOKUP(Tableau2[[#This Row],[NO OF]],LISTE_OF!A:E,5,FALSE)</f>
        <v>CLIENT 5</v>
      </c>
      <c r="B699" s="76" t="s">
        <v>130</v>
      </c>
      <c r="C699" s="75" t="str">
        <f>+VLOOKUP(B699,LISTE_OF!A:B,2,FALSE)</f>
        <v>pièce 69</v>
      </c>
      <c r="D699" s="77">
        <v>42781</v>
      </c>
      <c r="E699" s="72" t="s">
        <v>111</v>
      </c>
      <c r="F699" s="78">
        <v>0.5</v>
      </c>
      <c r="G699" s="79">
        <f t="shared" si="235"/>
        <v>60</v>
      </c>
      <c r="H699" s="79">
        <f t="shared" si="236"/>
        <v>30</v>
      </c>
      <c r="I699" s="72"/>
      <c r="J699" s="80" t="str">
        <f>IF(I699="","",VLOOKUP(I699,CONSTANTES!$E$2:$F$100,2,0))</f>
        <v/>
      </c>
      <c r="K699" s="81" t="str">
        <f t="shared" si="237"/>
        <v/>
      </c>
      <c r="L699" s="76">
        <f t="shared" si="238"/>
        <v>2017</v>
      </c>
      <c r="M699" s="76">
        <f t="shared" si="239"/>
        <v>2</v>
      </c>
    </row>
    <row r="700" spans="1:13">
      <c r="A700" s="75" t="str">
        <f>+VLOOKUP(Tableau2[[#This Row],[NO OF]],LISTE_OF!A:E,5,FALSE)</f>
        <v>CLIENT 5</v>
      </c>
      <c r="B700" s="76" t="s">
        <v>130</v>
      </c>
      <c r="C700" s="75" t="str">
        <f>+VLOOKUP(B700,LISTE_OF!A:B,2,FALSE)</f>
        <v>pièce 69</v>
      </c>
      <c r="D700" s="77">
        <v>42781</v>
      </c>
      <c r="E700" s="72" t="s">
        <v>0</v>
      </c>
      <c r="F700" s="78">
        <v>1</v>
      </c>
      <c r="G700" s="79">
        <f t="shared" si="235"/>
        <v>60</v>
      </c>
      <c r="H700" s="79">
        <f t="shared" si="236"/>
        <v>60</v>
      </c>
      <c r="I700" s="72"/>
      <c r="J700" s="80" t="str">
        <f>IF(I700="","",VLOOKUP(I700,CONSTANTES!$E$2:$F$100,2,0))</f>
        <v/>
      </c>
      <c r="K700" s="81" t="str">
        <f t="shared" si="237"/>
        <v/>
      </c>
      <c r="L700" s="76">
        <f t="shared" si="238"/>
        <v>2017</v>
      </c>
      <c r="M700" s="76">
        <f t="shared" si="239"/>
        <v>2</v>
      </c>
    </row>
    <row r="701" spans="1:13">
      <c r="A701" s="12" t="str">
        <f>+VLOOKUP(Tableau2[[#This Row],[NO OF]],LISTE_OF!A:E,5,FALSE)</f>
        <v>CLIENT 5</v>
      </c>
      <c r="B701" s="48" t="s">
        <v>131</v>
      </c>
      <c r="C701" s="12" t="str">
        <f>+VLOOKUP(B701,LISTE_OF!A:B,2,FALSE)</f>
        <v>pièce 70</v>
      </c>
      <c r="D701" s="51">
        <v>42781</v>
      </c>
      <c r="E701" s="14" t="s">
        <v>1</v>
      </c>
      <c r="F701" s="15">
        <v>1</v>
      </c>
      <c r="G701" s="16">
        <f t="shared" si="235"/>
        <v>70</v>
      </c>
      <c r="H701" s="16">
        <f t="shared" si="236"/>
        <v>70</v>
      </c>
      <c r="I701" s="14"/>
      <c r="J701" s="17" t="str">
        <f>IF(I701="","",VLOOKUP(I701,CONSTANTES!$E$2:$F$100,2,0))</f>
        <v/>
      </c>
      <c r="K701" s="30" t="str">
        <f t="shared" si="237"/>
        <v/>
      </c>
      <c r="L701" s="48">
        <f t="shared" si="238"/>
        <v>2017</v>
      </c>
      <c r="M701" s="48">
        <f t="shared" si="239"/>
        <v>2</v>
      </c>
    </row>
    <row r="702" spans="1:13">
      <c r="A702" s="12" t="str">
        <f>+VLOOKUP(Tableau2[[#This Row],[NO OF]],LISTE_OF!A:E,5,FALSE)</f>
        <v>CLIENT 5</v>
      </c>
      <c r="B702" s="48" t="s">
        <v>131</v>
      </c>
      <c r="C702" s="12" t="str">
        <f>+VLOOKUP(B702,LISTE_OF!A:B,2,FALSE)</f>
        <v>pièce 70</v>
      </c>
      <c r="D702" s="51">
        <v>42781</v>
      </c>
      <c r="E702" s="14" t="s">
        <v>111</v>
      </c>
      <c r="F702" s="15">
        <v>3</v>
      </c>
      <c r="G702" s="16">
        <f t="shared" si="235"/>
        <v>60</v>
      </c>
      <c r="H702" s="16">
        <f t="shared" si="236"/>
        <v>180</v>
      </c>
      <c r="I702" s="14"/>
      <c r="J702" s="17" t="str">
        <f>IF(I702="","",VLOOKUP(I702,CONSTANTES!$E$2:$F$100,2,0))</f>
        <v/>
      </c>
      <c r="K702" s="30" t="str">
        <f t="shared" si="237"/>
        <v/>
      </c>
      <c r="L702" s="48">
        <f t="shared" si="238"/>
        <v>2017</v>
      </c>
      <c r="M702" s="48">
        <f t="shared" si="239"/>
        <v>2</v>
      </c>
    </row>
    <row r="703" spans="1:13">
      <c r="A703" s="12" t="str">
        <f>+VLOOKUP(Tableau2[[#This Row],[NO OF]],LISTE_OF!A:E,5,FALSE)</f>
        <v>CLIENT 5</v>
      </c>
      <c r="B703" s="48" t="s">
        <v>131</v>
      </c>
      <c r="C703" s="12" t="str">
        <f>+VLOOKUP(B703,LISTE_OF!A:B,2,FALSE)</f>
        <v>pièce 70</v>
      </c>
      <c r="D703" s="51">
        <v>42781</v>
      </c>
      <c r="E703" s="14" t="s">
        <v>0</v>
      </c>
      <c r="F703" s="15">
        <v>2</v>
      </c>
      <c r="G703" s="16">
        <f t="shared" si="235"/>
        <v>60</v>
      </c>
      <c r="H703" s="16">
        <f t="shared" si="236"/>
        <v>120</v>
      </c>
      <c r="I703" s="14"/>
      <c r="J703" s="17" t="str">
        <f>IF(I703="","",VLOOKUP(I703,CONSTANTES!$E$2:$F$100,2,0))</f>
        <v/>
      </c>
      <c r="K703" s="30" t="str">
        <f t="shared" si="237"/>
        <v/>
      </c>
      <c r="L703" s="48">
        <f t="shared" si="238"/>
        <v>2017</v>
      </c>
      <c r="M703" s="48">
        <f t="shared" si="239"/>
        <v>2</v>
      </c>
    </row>
    <row r="704" spans="1:13">
      <c r="A704" s="75" t="str">
        <f>+VLOOKUP(Tableau2[[#This Row],[NO OF]],LISTE_OF!A:E,5,FALSE)</f>
        <v>CLIENT 4</v>
      </c>
      <c r="B704" s="76" t="s">
        <v>132</v>
      </c>
      <c r="C704" s="75" t="str">
        <f>+VLOOKUP(B704,LISTE_OF!A:B,2,FALSE)</f>
        <v>pièce 71</v>
      </c>
      <c r="D704" s="77">
        <v>42786</v>
      </c>
      <c r="E704" s="72" t="s">
        <v>1</v>
      </c>
      <c r="F704" s="78">
        <v>3</v>
      </c>
      <c r="G704" s="79">
        <f t="shared" ref="G704:G711" si="240">IF(E704="","",VLOOKUP(E704,POSTE,2,0))</f>
        <v>70</v>
      </c>
      <c r="H704" s="79">
        <f t="shared" ref="H704:H711" si="241">IF(E704="","",F704*G704)</f>
        <v>210</v>
      </c>
      <c r="I704" s="72"/>
      <c r="J704" s="80" t="str">
        <f>IF(I704="","",VLOOKUP(I704,CONSTANTES!$E$2:$F$100,2,0))</f>
        <v/>
      </c>
      <c r="K704" s="81" t="str">
        <f t="shared" ref="K704:K711" si="242">IF(J704="","",J704*KM_UNITAIRE)</f>
        <v/>
      </c>
      <c r="L704" s="76">
        <f t="shared" ref="L704:L711" si="243">+YEAR(D704)</f>
        <v>2017</v>
      </c>
      <c r="M704" s="76">
        <f t="shared" ref="M704:M711" si="244">+MONTH(D704)</f>
        <v>2</v>
      </c>
    </row>
    <row r="705" spans="1:13">
      <c r="A705" s="75" t="str">
        <f>+VLOOKUP(Tableau2[[#This Row],[NO OF]],LISTE_OF!A:E,5,FALSE)</f>
        <v>CLIENT 4</v>
      </c>
      <c r="B705" s="76" t="s">
        <v>132</v>
      </c>
      <c r="C705" s="75" t="str">
        <f>+VLOOKUP(B705,LISTE_OF!A:B,2,FALSE)</f>
        <v>pièce 71</v>
      </c>
      <c r="D705" s="77">
        <v>42792</v>
      </c>
      <c r="E705" s="72" t="s">
        <v>1</v>
      </c>
      <c r="F705" s="78">
        <v>4</v>
      </c>
      <c r="G705" s="79">
        <f t="shared" si="240"/>
        <v>70</v>
      </c>
      <c r="H705" s="79">
        <f t="shared" si="241"/>
        <v>280</v>
      </c>
      <c r="I705" s="72"/>
      <c r="J705" s="80" t="str">
        <f>IF(I705="","",VLOOKUP(I705,CONSTANTES!$E$2:$F$100,2,0))</f>
        <v/>
      </c>
      <c r="K705" s="81" t="str">
        <f t="shared" si="242"/>
        <v/>
      </c>
      <c r="L705" s="76">
        <f t="shared" si="243"/>
        <v>2017</v>
      </c>
      <c r="M705" s="76">
        <f t="shared" si="244"/>
        <v>2</v>
      </c>
    </row>
    <row r="706" spans="1:13">
      <c r="A706" s="75" t="str">
        <f>+VLOOKUP(Tableau2[[#This Row],[NO OF]],LISTE_OF!A:E,5,FALSE)</f>
        <v>CLIENT 4</v>
      </c>
      <c r="B706" s="76" t="s">
        <v>133</v>
      </c>
      <c r="C706" s="75" t="str">
        <f>+VLOOKUP(B706,LISTE_OF!A:B,2,FALSE)</f>
        <v>pièce 72</v>
      </c>
      <c r="D706" s="77">
        <v>42792</v>
      </c>
      <c r="E706" s="72" t="s">
        <v>1</v>
      </c>
      <c r="F706" s="78">
        <v>5</v>
      </c>
      <c r="G706" s="79">
        <f t="shared" si="240"/>
        <v>70</v>
      </c>
      <c r="H706" s="79">
        <f t="shared" si="241"/>
        <v>350</v>
      </c>
      <c r="I706" s="72"/>
      <c r="J706" s="80" t="str">
        <f>IF(I706="","",VLOOKUP(I706,CONSTANTES!$E$2:$F$100,2,0))</f>
        <v/>
      </c>
      <c r="K706" s="81" t="str">
        <f t="shared" si="242"/>
        <v/>
      </c>
      <c r="L706" s="76">
        <f t="shared" si="243"/>
        <v>2017</v>
      </c>
      <c r="M706" s="76">
        <f t="shared" si="244"/>
        <v>2</v>
      </c>
    </row>
    <row r="707" spans="1:13">
      <c r="A707" s="75" t="str">
        <f>+VLOOKUP(Tableau2[[#This Row],[NO OF]],LISTE_OF!A:E,5,FALSE)</f>
        <v>CLIENT 5</v>
      </c>
      <c r="B707" s="76" t="s">
        <v>134</v>
      </c>
      <c r="C707" s="75" t="str">
        <f>+VLOOKUP(B707,LISTE_OF!A:B,2,FALSE)</f>
        <v>pièce 73</v>
      </c>
      <c r="D707" s="77">
        <v>42790</v>
      </c>
      <c r="E707" s="72" t="s">
        <v>1</v>
      </c>
      <c r="F707" s="78">
        <v>4</v>
      </c>
      <c r="G707" s="79">
        <f t="shared" si="240"/>
        <v>70</v>
      </c>
      <c r="H707" s="79">
        <f t="shared" si="241"/>
        <v>280</v>
      </c>
      <c r="I707" s="72"/>
      <c r="J707" s="80" t="str">
        <f>IF(I707="","",VLOOKUP(I707,CONSTANTES!$E$2:$F$100,2,0))</f>
        <v/>
      </c>
      <c r="K707" s="81" t="str">
        <f t="shared" si="242"/>
        <v/>
      </c>
      <c r="L707" s="76">
        <f t="shared" si="243"/>
        <v>2017</v>
      </c>
      <c r="M707" s="76">
        <f t="shared" si="244"/>
        <v>2</v>
      </c>
    </row>
    <row r="708" spans="1:13">
      <c r="A708" s="75" t="str">
        <f>+VLOOKUP(Tableau2[[#This Row],[NO OF]],LISTE_OF!A:E,5,FALSE)</f>
        <v>CLIENT 5</v>
      </c>
      <c r="B708" s="76" t="s">
        <v>134</v>
      </c>
      <c r="C708" s="75" t="str">
        <f>+VLOOKUP(B708,LISTE_OF!A:B,2,FALSE)</f>
        <v>pièce 73</v>
      </c>
      <c r="D708" s="77">
        <v>42791</v>
      </c>
      <c r="E708" s="72" t="s">
        <v>111</v>
      </c>
      <c r="F708" s="78">
        <v>4</v>
      </c>
      <c r="G708" s="79">
        <f t="shared" si="240"/>
        <v>60</v>
      </c>
      <c r="H708" s="79">
        <f t="shared" si="241"/>
        <v>240</v>
      </c>
      <c r="I708" s="72"/>
      <c r="J708" s="80" t="str">
        <f>IF(I708="","",VLOOKUP(I708,CONSTANTES!$E$2:$F$100,2,0))</f>
        <v/>
      </c>
      <c r="K708" s="81" t="str">
        <f t="shared" si="242"/>
        <v/>
      </c>
      <c r="L708" s="76">
        <f t="shared" si="243"/>
        <v>2017</v>
      </c>
      <c r="M708" s="76">
        <f t="shared" si="244"/>
        <v>2</v>
      </c>
    </row>
    <row r="709" spans="1:13">
      <c r="A709" s="75" t="str">
        <f>+VLOOKUP(Tableau2[[#This Row],[NO OF]],LISTE_OF!A:E,5,FALSE)</f>
        <v>CLIENT 5</v>
      </c>
      <c r="B709" s="76" t="s">
        <v>134</v>
      </c>
      <c r="C709" s="75" t="str">
        <f>+VLOOKUP(B709,LISTE_OF!A:B,2,FALSE)</f>
        <v>pièce 73</v>
      </c>
      <c r="D709" s="77">
        <v>42791</v>
      </c>
      <c r="E709" s="72" t="s">
        <v>0</v>
      </c>
      <c r="F709" s="78">
        <v>5</v>
      </c>
      <c r="G709" s="79">
        <f t="shared" si="240"/>
        <v>60</v>
      </c>
      <c r="H709" s="79">
        <f t="shared" si="241"/>
        <v>300</v>
      </c>
      <c r="I709" s="72"/>
      <c r="J709" s="80" t="str">
        <f>IF(I709="","",VLOOKUP(I709,CONSTANTES!$E$2:$F$100,2,0))</f>
        <v/>
      </c>
      <c r="K709" s="81" t="str">
        <f t="shared" si="242"/>
        <v/>
      </c>
      <c r="L709" s="76">
        <f t="shared" si="243"/>
        <v>2017</v>
      </c>
      <c r="M709" s="76">
        <f t="shared" si="244"/>
        <v>2</v>
      </c>
    </row>
    <row r="710" spans="1:13">
      <c r="A710" s="75" t="str">
        <f>+VLOOKUP(Tableau2[[#This Row],[NO OF]],LISTE_OF!A:E,5,FALSE)</f>
        <v>CLIENT 5</v>
      </c>
      <c r="B710" s="76" t="s">
        <v>134</v>
      </c>
      <c r="C710" s="75" t="str">
        <f>+VLOOKUP(B710,LISTE_OF!A:B,2,FALSE)</f>
        <v>pièce 73</v>
      </c>
      <c r="D710" s="77">
        <v>42792</v>
      </c>
      <c r="E710" s="72" t="s">
        <v>0</v>
      </c>
      <c r="F710" s="78">
        <v>4.5</v>
      </c>
      <c r="G710" s="79">
        <f t="shared" si="240"/>
        <v>60</v>
      </c>
      <c r="H710" s="79">
        <f t="shared" si="241"/>
        <v>270</v>
      </c>
      <c r="I710" s="72"/>
      <c r="J710" s="80" t="str">
        <f>IF(I710="","",VLOOKUP(I710,CONSTANTES!$E$2:$F$100,2,0))</f>
        <v/>
      </c>
      <c r="K710" s="81" t="str">
        <f t="shared" si="242"/>
        <v/>
      </c>
      <c r="L710" s="76">
        <f t="shared" si="243"/>
        <v>2017</v>
      </c>
      <c r="M710" s="76">
        <f t="shared" si="244"/>
        <v>2</v>
      </c>
    </row>
    <row r="711" spans="1:13">
      <c r="A711" s="75" t="str">
        <f>+VLOOKUP(Tableau2[[#This Row],[NO OF]],LISTE_OF!A:E,5,FALSE)</f>
        <v>CLIENT 5</v>
      </c>
      <c r="B711" s="76" t="s">
        <v>135</v>
      </c>
      <c r="C711" s="75" t="str">
        <f>+VLOOKUP(B711,LISTE_OF!A:B,2,FALSE)</f>
        <v>pièce 74</v>
      </c>
      <c r="D711" s="77">
        <v>42792</v>
      </c>
      <c r="E711" s="72" t="s">
        <v>1</v>
      </c>
      <c r="F711" s="78">
        <v>2</v>
      </c>
      <c r="G711" s="79">
        <f t="shared" si="240"/>
        <v>70</v>
      </c>
      <c r="H711" s="79">
        <f t="shared" si="241"/>
        <v>140</v>
      </c>
      <c r="I711" s="72"/>
      <c r="J711" s="80" t="str">
        <f>IF(I711="","",VLOOKUP(I711,CONSTANTES!$E$2:$F$100,2,0))</f>
        <v/>
      </c>
      <c r="K711" s="81" t="str">
        <f t="shared" si="242"/>
        <v/>
      </c>
      <c r="L711" s="76">
        <f t="shared" si="243"/>
        <v>2017</v>
      </c>
      <c r="M711" s="76">
        <f t="shared" si="244"/>
        <v>2</v>
      </c>
    </row>
    <row r="712" spans="1:13">
      <c r="A712" s="75" t="str">
        <f>+VLOOKUP(Tableau2[[#This Row],[NO OF]],LISTE_OF!A:E,5,FALSE)</f>
        <v>CLIENT 4</v>
      </c>
      <c r="B712" s="76" t="s">
        <v>133</v>
      </c>
      <c r="C712" s="75" t="str">
        <f>+VLOOKUP(B712,LISTE_OF!A:B,2,FALSE)</f>
        <v>pièce 72</v>
      </c>
      <c r="D712" s="77">
        <v>42794</v>
      </c>
      <c r="E712" s="72" t="s">
        <v>1</v>
      </c>
      <c r="F712" s="78">
        <v>4</v>
      </c>
      <c r="G712" s="79">
        <f t="shared" ref="G712:G718" si="245">IF(E712="","",VLOOKUP(E712,POSTE,2,0))</f>
        <v>70</v>
      </c>
      <c r="H712" s="79">
        <f t="shared" ref="H712:H718" si="246">IF(E712="","",F712*G712)</f>
        <v>280</v>
      </c>
      <c r="I712" s="72"/>
      <c r="J712" s="80" t="str">
        <f>IF(I712="","",VLOOKUP(I712,CONSTANTES!$E$2:$F$100,2,0))</f>
        <v/>
      </c>
      <c r="K712" s="81" t="str">
        <f t="shared" ref="K712:K718" si="247">IF(J712="","",J712*KM_UNITAIRE)</f>
        <v/>
      </c>
      <c r="L712" s="76">
        <f t="shared" ref="L712:L718" si="248">+YEAR(D712)</f>
        <v>2017</v>
      </c>
      <c r="M712" s="76">
        <f t="shared" ref="M712:M718" si="249">+MONTH(D712)</f>
        <v>2</v>
      </c>
    </row>
    <row r="713" spans="1:13">
      <c r="A713" s="75" t="str">
        <f>+VLOOKUP(Tableau2[[#This Row],[NO OF]],LISTE_OF!A:E,5,FALSE)</f>
        <v>CLIENT 4</v>
      </c>
      <c r="B713" s="76" t="s">
        <v>132</v>
      </c>
      <c r="C713" s="75" t="str">
        <f>+VLOOKUP(B713,LISTE_OF!A:B,2,FALSE)</f>
        <v>pièce 71</v>
      </c>
      <c r="D713" s="77">
        <v>42794</v>
      </c>
      <c r="E713" s="72" t="s">
        <v>1</v>
      </c>
      <c r="F713" s="78">
        <v>3</v>
      </c>
      <c r="G713" s="79">
        <f t="shared" si="245"/>
        <v>70</v>
      </c>
      <c r="H713" s="79">
        <f t="shared" si="246"/>
        <v>210</v>
      </c>
      <c r="I713" s="72"/>
      <c r="J713" s="80" t="str">
        <f>IF(I713="","",VLOOKUP(I713,CONSTANTES!$E$2:$F$100,2,0))</f>
        <v/>
      </c>
      <c r="K713" s="81" t="str">
        <f t="shared" si="247"/>
        <v/>
      </c>
      <c r="L713" s="76">
        <f t="shared" si="248"/>
        <v>2017</v>
      </c>
      <c r="M713" s="76">
        <f t="shared" si="249"/>
        <v>2</v>
      </c>
    </row>
    <row r="714" spans="1:13">
      <c r="A714" s="75" t="str">
        <f>+VLOOKUP(Tableau2[[#This Row],[NO OF]],LISTE_OF!A:E,5,FALSE)</f>
        <v>CLIENT 5</v>
      </c>
      <c r="B714" s="76" t="s">
        <v>130</v>
      </c>
      <c r="C714" s="75" t="str">
        <f>+VLOOKUP(B714,LISTE_OF!A:B,2,FALSE)</f>
        <v>pièce 69</v>
      </c>
      <c r="D714" s="77">
        <v>42798</v>
      </c>
      <c r="E714" s="72" t="s">
        <v>111</v>
      </c>
      <c r="F714" s="78">
        <v>1</v>
      </c>
      <c r="G714" s="79">
        <f t="shared" si="245"/>
        <v>60</v>
      </c>
      <c r="H714" s="79">
        <f t="shared" si="246"/>
        <v>60</v>
      </c>
      <c r="I714" s="72"/>
      <c r="J714" s="80" t="str">
        <f>IF(I714="","",VLOOKUP(I714,CONSTANTES!$E$2:$F$100,2,0))</f>
        <v/>
      </c>
      <c r="K714" s="81" t="str">
        <f t="shared" si="247"/>
        <v/>
      </c>
      <c r="L714" s="76">
        <f t="shared" si="248"/>
        <v>2017</v>
      </c>
      <c r="M714" s="76">
        <f t="shared" si="249"/>
        <v>3</v>
      </c>
    </row>
    <row r="715" spans="1:13">
      <c r="A715" s="75" t="str">
        <f>+VLOOKUP(Tableau2[[#This Row],[NO OF]],LISTE_OF!A:E,5,FALSE)</f>
        <v>CLIENT 5</v>
      </c>
      <c r="B715" s="76" t="s">
        <v>130</v>
      </c>
      <c r="C715" s="75" t="str">
        <f>+VLOOKUP(B715,LISTE_OF!A:B,2,FALSE)</f>
        <v>pièce 69</v>
      </c>
      <c r="D715" s="77">
        <v>42798</v>
      </c>
      <c r="E715" s="72" t="s">
        <v>0</v>
      </c>
      <c r="F715" s="78">
        <v>1.5</v>
      </c>
      <c r="G715" s="79">
        <f t="shared" si="245"/>
        <v>60</v>
      </c>
      <c r="H715" s="79">
        <f t="shared" si="246"/>
        <v>90</v>
      </c>
      <c r="I715" s="72"/>
      <c r="J715" s="80" t="str">
        <f>IF(I715="","",VLOOKUP(I715,CONSTANTES!$E$2:$F$100,2,0))</f>
        <v/>
      </c>
      <c r="K715" s="81" t="str">
        <f t="shared" si="247"/>
        <v/>
      </c>
      <c r="L715" s="76">
        <f t="shared" si="248"/>
        <v>2017</v>
      </c>
      <c r="M715" s="76">
        <f t="shared" si="249"/>
        <v>3</v>
      </c>
    </row>
    <row r="716" spans="1:13">
      <c r="A716" s="75" t="str">
        <f>+VLOOKUP(Tableau2[[#This Row],[NO OF]],LISTE_OF!A:E,5,FALSE)</f>
        <v>CLIENT 3</v>
      </c>
      <c r="B716" s="76" t="s">
        <v>136</v>
      </c>
      <c r="C716" s="75" t="str">
        <f>+VLOOKUP(B716,LISTE_OF!A:B,2,FALSE)</f>
        <v>pièce 75</v>
      </c>
      <c r="D716" s="77">
        <v>42798</v>
      </c>
      <c r="E716" s="72" t="s">
        <v>1</v>
      </c>
      <c r="F716" s="78">
        <v>1</v>
      </c>
      <c r="G716" s="79">
        <f t="shared" si="245"/>
        <v>70</v>
      </c>
      <c r="H716" s="79">
        <f t="shared" si="246"/>
        <v>70</v>
      </c>
      <c r="I716" s="72"/>
      <c r="J716" s="80" t="str">
        <f>IF(I716="","",VLOOKUP(I716,CONSTANTES!$E$2:$F$100,2,0))</f>
        <v/>
      </c>
      <c r="K716" s="81" t="str">
        <f t="shared" si="247"/>
        <v/>
      </c>
      <c r="L716" s="76">
        <f t="shared" si="248"/>
        <v>2017</v>
      </c>
      <c r="M716" s="76">
        <f t="shared" si="249"/>
        <v>3</v>
      </c>
    </row>
    <row r="717" spans="1:13">
      <c r="A717" s="75" t="str">
        <f>+VLOOKUP(Tableau2[[#This Row],[NO OF]],LISTE_OF!A:E,5,FALSE)</f>
        <v>CLIENT 3</v>
      </c>
      <c r="B717" s="76" t="s">
        <v>136</v>
      </c>
      <c r="C717" s="75" t="str">
        <f>+VLOOKUP(B717,LISTE_OF!A:B,2,FALSE)</f>
        <v>pièce 75</v>
      </c>
      <c r="D717" s="77">
        <v>42798</v>
      </c>
      <c r="E717" s="72" t="s">
        <v>111</v>
      </c>
      <c r="F717" s="78">
        <v>2</v>
      </c>
      <c r="G717" s="79">
        <f t="shared" si="245"/>
        <v>60</v>
      </c>
      <c r="H717" s="79">
        <f t="shared" si="246"/>
        <v>120</v>
      </c>
      <c r="I717" s="72"/>
      <c r="J717" s="80" t="str">
        <f>IF(I717="","",VLOOKUP(I717,CONSTANTES!$E$2:$F$100,2,0))</f>
        <v/>
      </c>
      <c r="K717" s="81" t="str">
        <f t="shared" si="247"/>
        <v/>
      </c>
      <c r="L717" s="76">
        <f t="shared" si="248"/>
        <v>2017</v>
      </c>
      <c r="M717" s="76">
        <f t="shared" si="249"/>
        <v>3</v>
      </c>
    </row>
    <row r="718" spans="1:13">
      <c r="A718" s="75" t="str">
        <f>+VLOOKUP(Tableau2[[#This Row],[NO OF]],LISTE_OF!A:E,5,FALSE)</f>
        <v>CLIENT 3</v>
      </c>
      <c r="B718" s="76" t="s">
        <v>136</v>
      </c>
      <c r="C718" s="75" t="str">
        <f>+VLOOKUP(B718,LISTE_OF!A:B,2,FALSE)</f>
        <v>pièce 75</v>
      </c>
      <c r="D718" s="77">
        <v>42798</v>
      </c>
      <c r="E718" s="72" t="s">
        <v>0</v>
      </c>
      <c r="F718" s="78">
        <v>4</v>
      </c>
      <c r="G718" s="79">
        <f t="shared" si="245"/>
        <v>60</v>
      </c>
      <c r="H718" s="79">
        <f t="shared" si="246"/>
        <v>240</v>
      </c>
      <c r="I718" s="72"/>
      <c r="J718" s="80" t="str">
        <f>IF(I718="","",VLOOKUP(I718,CONSTANTES!$E$2:$F$100,2,0))</f>
        <v/>
      </c>
      <c r="K718" s="81" t="str">
        <f t="shared" si="247"/>
        <v/>
      </c>
      <c r="L718" s="76">
        <f t="shared" si="248"/>
        <v>2017</v>
      </c>
      <c r="M718" s="76">
        <f t="shared" si="249"/>
        <v>3</v>
      </c>
    </row>
    <row r="719" spans="1:13">
      <c r="A719" s="75" t="str">
        <f>+VLOOKUP(Tableau2[[#This Row],[NO OF]],LISTE_OF!A:E,5,FALSE)</f>
        <v>CLIENT 3</v>
      </c>
      <c r="B719" s="76" t="s">
        <v>136</v>
      </c>
      <c r="C719" s="75" t="str">
        <f>+VLOOKUP(B719,LISTE_OF!A:B,2,FALSE)</f>
        <v>pièce 75</v>
      </c>
      <c r="D719" s="77">
        <v>42800</v>
      </c>
      <c r="E719" s="72" t="s">
        <v>1</v>
      </c>
      <c r="F719" s="78">
        <v>3</v>
      </c>
      <c r="G719" s="79">
        <f t="shared" ref="G719:G724" si="250">IF(E719="","",VLOOKUP(E719,POSTE,2,0))</f>
        <v>70</v>
      </c>
      <c r="H719" s="79">
        <f t="shared" ref="H719:H724" si="251">IF(E719="","",F719*G719)</f>
        <v>210</v>
      </c>
      <c r="I719" s="72"/>
      <c r="J719" s="80" t="str">
        <f>IF(I719="","",VLOOKUP(I719,CONSTANTES!$E$2:$F$100,2,0))</f>
        <v/>
      </c>
      <c r="K719" s="81" t="str">
        <f t="shared" ref="K719:K724" si="252">IF(J719="","",J719*KM_UNITAIRE)</f>
        <v/>
      </c>
      <c r="L719" s="76">
        <f t="shared" ref="L719:L724" si="253">+YEAR(D719)</f>
        <v>2017</v>
      </c>
      <c r="M719" s="76">
        <f t="shared" ref="M719:M724" si="254">+MONTH(D719)</f>
        <v>3</v>
      </c>
    </row>
    <row r="720" spans="1:13">
      <c r="A720" s="75" t="str">
        <f>+VLOOKUP(Tableau2[[#This Row],[NO OF]],LISTE_OF!A:E,5,FALSE)</f>
        <v>CLIENT 4</v>
      </c>
      <c r="B720" s="76" t="s">
        <v>137</v>
      </c>
      <c r="C720" s="75" t="str">
        <f>+VLOOKUP(B720,LISTE_OF!A:B,2,FALSE)</f>
        <v>pièce 76</v>
      </c>
      <c r="D720" s="77">
        <v>42799</v>
      </c>
      <c r="E720" s="72" t="s">
        <v>2</v>
      </c>
      <c r="F720" s="78">
        <v>10</v>
      </c>
      <c r="G720" s="79">
        <f t="shared" si="250"/>
        <v>60</v>
      </c>
      <c r="H720" s="79">
        <f t="shared" si="251"/>
        <v>600</v>
      </c>
      <c r="I720" s="72"/>
      <c r="J720" s="80" t="str">
        <f>IF(I720="","",VLOOKUP(I720,CONSTANTES!$E$2:$F$100,2,0))</f>
        <v/>
      </c>
      <c r="K720" s="81" t="str">
        <f t="shared" si="252"/>
        <v/>
      </c>
      <c r="L720" s="76">
        <f t="shared" si="253"/>
        <v>2017</v>
      </c>
      <c r="M720" s="76">
        <f t="shared" si="254"/>
        <v>3</v>
      </c>
    </row>
    <row r="721" spans="1:13">
      <c r="A721" s="75" t="str">
        <f>+VLOOKUP(Tableau2[[#This Row],[NO OF]],LISTE_OF!A:E,5,FALSE)</f>
        <v>CLIENT 4</v>
      </c>
      <c r="B721" s="76" t="s">
        <v>138</v>
      </c>
      <c r="C721" s="75" t="str">
        <f>+VLOOKUP(B721,LISTE_OF!A:B,2,FALSE)</f>
        <v>pièce 77</v>
      </c>
      <c r="D721" s="77">
        <v>42800</v>
      </c>
      <c r="E721" s="72" t="s">
        <v>1</v>
      </c>
      <c r="F721" s="78">
        <v>1</v>
      </c>
      <c r="G721" s="79">
        <f t="shared" si="250"/>
        <v>70</v>
      </c>
      <c r="H721" s="79">
        <f t="shared" si="251"/>
        <v>70</v>
      </c>
      <c r="I721" s="72"/>
      <c r="J721" s="80" t="str">
        <f>IF(I721="","",VLOOKUP(I721,CONSTANTES!$E$2:$F$100,2,0))</f>
        <v/>
      </c>
      <c r="K721" s="81" t="str">
        <f t="shared" si="252"/>
        <v/>
      </c>
      <c r="L721" s="76">
        <f t="shared" si="253"/>
        <v>2017</v>
      </c>
      <c r="M721" s="76">
        <f t="shared" si="254"/>
        <v>3</v>
      </c>
    </row>
    <row r="722" spans="1:13">
      <c r="A722" s="75" t="str">
        <f>+VLOOKUP(Tableau2[[#This Row],[NO OF]],LISTE_OF!A:E,5,FALSE)</f>
        <v>CLIENT 4</v>
      </c>
      <c r="B722" s="76" t="s">
        <v>137</v>
      </c>
      <c r="C722" s="75" t="str">
        <f>+VLOOKUP(B722,LISTE_OF!A:B,2,FALSE)</f>
        <v>pièce 76</v>
      </c>
      <c r="D722" s="77">
        <v>42803</v>
      </c>
      <c r="E722" s="72" t="s">
        <v>1</v>
      </c>
      <c r="F722" s="78">
        <v>2</v>
      </c>
      <c r="G722" s="79">
        <f t="shared" si="250"/>
        <v>70</v>
      </c>
      <c r="H722" s="79">
        <f t="shared" si="251"/>
        <v>140</v>
      </c>
      <c r="I722" s="72"/>
      <c r="J722" s="80" t="str">
        <f>IF(I722="","",VLOOKUP(I722,CONSTANTES!$E$2:$F$100,2,0))</f>
        <v/>
      </c>
      <c r="K722" s="81" t="str">
        <f t="shared" si="252"/>
        <v/>
      </c>
      <c r="L722" s="76">
        <f t="shared" si="253"/>
        <v>2017</v>
      </c>
      <c r="M722" s="76">
        <f t="shared" si="254"/>
        <v>3</v>
      </c>
    </row>
    <row r="723" spans="1:13">
      <c r="A723" s="75" t="str">
        <f>+VLOOKUP(Tableau2[[#This Row],[NO OF]],LISTE_OF!A:E,5,FALSE)</f>
        <v>CLIENT 4</v>
      </c>
      <c r="B723" s="76" t="s">
        <v>137</v>
      </c>
      <c r="C723" s="75" t="str">
        <f>+VLOOKUP(B723,LISTE_OF!A:B,2,FALSE)</f>
        <v>pièce 76</v>
      </c>
      <c r="D723" s="77">
        <v>42803</v>
      </c>
      <c r="E723" s="72" t="s">
        <v>2</v>
      </c>
      <c r="F723" s="78">
        <v>4</v>
      </c>
      <c r="G723" s="79">
        <f t="shared" si="250"/>
        <v>60</v>
      </c>
      <c r="H723" s="79">
        <f t="shared" si="251"/>
        <v>240</v>
      </c>
      <c r="I723" s="72"/>
      <c r="J723" s="80" t="str">
        <f>IF(I723="","",VLOOKUP(I723,CONSTANTES!$E$2:$F$100,2,0))</f>
        <v/>
      </c>
      <c r="K723" s="81" t="str">
        <f t="shared" si="252"/>
        <v/>
      </c>
      <c r="L723" s="76">
        <f t="shared" si="253"/>
        <v>2017</v>
      </c>
      <c r="M723" s="76">
        <f t="shared" si="254"/>
        <v>3</v>
      </c>
    </row>
    <row r="724" spans="1:13">
      <c r="A724" s="75" t="str">
        <f>+VLOOKUP(Tableau2[[#This Row],[NO OF]],LISTE_OF!A:E,5,FALSE)</f>
        <v>CLIENT 4</v>
      </c>
      <c r="B724" s="76" t="s">
        <v>137</v>
      </c>
      <c r="C724" s="75" t="str">
        <f>+VLOOKUP(B724,LISTE_OF!A:B,2,FALSE)</f>
        <v>pièce 76</v>
      </c>
      <c r="D724" s="77">
        <v>42810</v>
      </c>
      <c r="E724" s="72" t="s">
        <v>2</v>
      </c>
      <c r="F724" s="78">
        <v>8</v>
      </c>
      <c r="G724" s="79">
        <f t="shared" si="250"/>
        <v>60</v>
      </c>
      <c r="H724" s="79">
        <f t="shared" si="251"/>
        <v>480</v>
      </c>
      <c r="I724" s="72"/>
      <c r="J724" s="80" t="str">
        <f>IF(I724="","",VLOOKUP(I724,CONSTANTES!$E$2:$F$100,2,0))</f>
        <v/>
      </c>
      <c r="K724" s="81" t="str">
        <f t="shared" si="252"/>
        <v/>
      </c>
      <c r="L724" s="76">
        <f t="shared" si="253"/>
        <v>2017</v>
      </c>
      <c r="M724" s="76">
        <f t="shared" si="254"/>
        <v>3</v>
      </c>
    </row>
    <row r="725" spans="1:13">
      <c r="A725" s="75" t="str">
        <f>+VLOOKUP(Tableau2[[#This Row],[NO OF]],LISTE_OF!A:E,5,FALSE)</f>
        <v>CLIENT 4</v>
      </c>
      <c r="B725" s="76" t="s">
        <v>137</v>
      </c>
      <c r="C725" s="75" t="str">
        <f>+VLOOKUP(B725,LISTE_OF!A:B,2,FALSE)</f>
        <v>pièce 76</v>
      </c>
      <c r="D725" s="77">
        <v>42810</v>
      </c>
      <c r="E725" s="72" t="s">
        <v>2</v>
      </c>
      <c r="F725" s="78">
        <v>3</v>
      </c>
      <c r="G725" s="79">
        <f t="shared" ref="G725:G734" si="255">IF(E725="","",VLOOKUP(E725,POSTE,2,0))</f>
        <v>60</v>
      </c>
      <c r="H725" s="79">
        <f t="shared" ref="H725:H734" si="256">IF(E725="","",F725*G725)</f>
        <v>180</v>
      </c>
      <c r="I725" s="72"/>
      <c r="J725" s="80" t="str">
        <f>IF(I725="","",VLOOKUP(I725,CONSTANTES!$E$2:$F$100,2,0))</f>
        <v/>
      </c>
      <c r="K725" s="81" t="str">
        <f t="shared" ref="K725:K734" si="257">IF(J725="","",J725*KM_UNITAIRE)</f>
        <v/>
      </c>
      <c r="L725" s="76">
        <f t="shared" ref="L725:L734" si="258">+YEAR(D725)</f>
        <v>2017</v>
      </c>
      <c r="M725" s="76">
        <f t="shared" ref="M725:M734" si="259">+MONTH(D725)</f>
        <v>3</v>
      </c>
    </row>
    <row r="726" spans="1:13">
      <c r="A726" s="75" t="str">
        <f>+VLOOKUP(Tableau2[[#This Row],[NO OF]],LISTE_OF!A:E,5,FALSE)</f>
        <v>CLIENT 3</v>
      </c>
      <c r="B726" s="76" t="s">
        <v>139</v>
      </c>
      <c r="C726" s="75" t="str">
        <f>+VLOOKUP(B726,LISTE_OF!A:B,2,FALSE)</f>
        <v>pièce 78</v>
      </c>
      <c r="D726" s="77">
        <v>42810</v>
      </c>
      <c r="E726" s="72" t="s">
        <v>6</v>
      </c>
      <c r="F726" s="78">
        <v>3</v>
      </c>
      <c r="G726" s="79">
        <f t="shared" si="255"/>
        <v>50</v>
      </c>
      <c r="H726" s="79">
        <f t="shared" si="256"/>
        <v>150</v>
      </c>
      <c r="I726" s="72"/>
      <c r="J726" s="80" t="str">
        <f>IF(I726="","",VLOOKUP(I726,CONSTANTES!$E$2:$F$100,2,0))</f>
        <v/>
      </c>
      <c r="K726" s="81" t="str">
        <f t="shared" si="257"/>
        <v/>
      </c>
      <c r="L726" s="76">
        <f t="shared" si="258"/>
        <v>2017</v>
      </c>
      <c r="M726" s="76">
        <f t="shared" si="259"/>
        <v>3</v>
      </c>
    </row>
    <row r="727" spans="1:13">
      <c r="A727" s="75" t="str">
        <f>+VLOOKUP(Tableau2[[#This Row],[NO OF]],LISTE_OF!A:E,5,FALSE)</f>
        <v>CLIENT 4</v>
      </c>
      <c r="B727" s="76" t="s">
        <v>141</v>
      </c>
      <c r="C727" s="75" t="str">
        <f>+VLOOKUP(B727,LISTE_OF!A:B,2,FALSE)</f>
        <v>pièce 79</v>
      </c>
      <c r="D727" s="77">
        <v>42861</v>
      </c>
      <c r="E727" s="72" t="s">
        <v>1</v>
      </c>
      <c r="F727" s="78">
        <v>15</v>
      </c>
      <c r="G727" s="79">
        <f t="shared" si="255"/>
        <v>70</v>
      </c>
      <c r="H727" s="79">
        <f t="shared" si="256"/>
        <v>1050</v>
      </c>
      <c r="I727" s="72"/>
      <c r="J727" s="80" t="str">
        <f>IF(I727="","",VLOOKUP(I727,CONSTANTES!$E$2:$F$100,2,0))</f>
        <v/>
      </c>
      <c r="K727" s="81" t="str">
        <f t="shared" si="257"/>
        <v/>
      </c>
      <c r="L727" s="76">
        <f t="shared" si="258"/>
        <v>2017</v>
      </c>
      <c r="M727" s="76">
        <f t="shared" si="259"/>
        <v>5</v>
      </c>
    </row>
    <row r="728" spans="1:13">
      <c r="A728" s="75" t="str">
        <f>+VLOOKUP(Tableau2[[#This Row],[NO OF]],LISTE_OF!A:E,5,FALSE)</f>
        <v>CLIENT 7</v>
      </c>
      <c r="B728" s="76" t="s">
        <v>142</v>
      </c>
      <c r="C728" s="75" t="str">
        <f>+VLOOKUP(B728,LISTE_OF!A:B,2,FALSE)</f>
        <v>pièce 80</v>
      </c>
      <c r="D728" s="77">
        <v>42861</v>
      </c>
      <c r="E728" s="72" t="s">
        <v>1</v>
      </c>
      <c r="F728" s="78">
        <v>8</v>
      </c>
      <c r="G728" s="79">
        <f t="shared" si="255"/>
        <v>70</v>
      </c>
      <c r="H728" s="79">
        <f t="shared" si="256"/>
        <v>560</v>
      </c>
      <c r="I728" s="72"/>
      <c r="J728" s="80" t="str">
        <f>IF(I728="","",VLOOKUP(I728,CONSTANTES!$E$2:$F$100,2,0))</f>
        <v/>
      </c>
      <c r="K728" s="81" t="str">
        <f t="shared" si="257"/>
        <v/>
      </c>
      <c r="L728" s="76">
        <f t="shared" si="258"/>
        <v>2017</v>
      </c>
      <c r="M728" s="76">
        <f t="shared" si="259"/>
        <v>5</v>
      </c>
    </row>
    <row r="729" spans="1:13">
      <c r="A729" s="75" t="str">
        <f>+VLOOKUP(Tableau2[[#This Row],[NO OF]],LISTE_OF!A:E,5,FALSE)</f>
        <v>CLIENT 4</v>
      </c>
      <c r="B729" s="76" t="s">
        <v>143</v>
      </c>
      <c r="C729" s="75" t="str">
        <f>+VLOOKUP(B729,LISTE_OF!A:B,2,FALSE)</f>
        <v>pièce 81</v>
      </c>
      <c r="D729" s="77">
        <v>42875</v>
      </c>
      <c r="E729" s="72" t="s">
        <v>1</v>
      </c>
      <c r="F729" s="78">
        <v>8</v>
      </c>
      <c r="G729" s="79">
        <f t="shared" si="255"/>
        <v>70</v>
      </c>
      <c r="H729" s="79">
        <f t="shared" si="256"/>
        <v>560</v>
      </c>
      <c r="I729" s="72"/>
      <c r="J729" s="80" t="str">
        <f>IF(I729="","",VLOOKUP(I729,CONSTANTES!$E$2:$F$100,2,0))</f>
        <v/>
      </c>
      <c r="K729" s="81" t="str">
        <f t="shared" si="257"/>
        <v/>
      </c>
      <c r="L729" s="76">
        <f t="shared" si="258"/>
        <v>2017</v>
      </c>
      <c r="M729" s="76">
        <f t="shared" si="259"/>
        <v>5</v>
      </c>
    </row>
    <row r="730" spans="1:13">
      <c r="A730" s="12" t="str">
        <f>+VLOOKUP(Tableau2[[#This Row],[NO OF]],LISTE_OF!A:E,5,FALSE)</f>
        <v>CLIENT 8</v>
      </c>
      <c r="B730" s="48" t="s">
        <v>144</v>
      </c>
      <c r="C730" s="12" t="str">
        <f>+VLOOKUP(B730,LISTE_OF!A:B,2,FALSE)</f>
        <v>pièce 82</v>
      </c>
      <c r="D730" s="51">
        <v>42875</v>
      </c>
      <c r="E730" s="14" t="s">
        <v>111</v>
      </c>
      <c r="F730" s="15">
        <v>2</v>
      </c>
      <c r="G730" s="16">
        <f t="shared" si="255"/>
        <v>60</v>
      </c>
      <c r="H730" s="16">
        <f t="shared" si="256"/>
        <v>120</v>
      </c>
      <c r="I730" s="14"/>
      <c r="J730" s="17" t="str">
        <f>IF(I730="","",VLOOKUP(I730,CONSTANTES!$E$2:$F$100,2,0))</f>
        <v/>
      </c>
      <c r="K730" s="30" t="str">
        <f t="shared" si="257"/>
        <v/>
      </c>
      <c r="L730" s="48">
        <f t="shared" si="258"/>
        <v>2017</v>
      </c>
      <c r="M730" s="48">
        <f t="shared" si="259"/>
        <v>5</v>
      </c>
    </row>
    <row r="731" spans="1:13">
      <c r="A731" s="12" t="str">
        <f>+VLOOKUP(Tableau2[[#This Row],[NO OF]],LISTE_OF!A:E,5,FALSE)</f>
        <v>CLIENT 8</v>
      </c>
      <c r="B731" s="48" t="s">
        <v>144</v>
      </c>
      <c r="C731" s="12" t="str">
        <f>+VLOOKUP(B731,LISTE_OF!A:B,2,FALSE)</f>
        <v>pièce 82</v>
      </c>
      <c r="D731" s="51">
        <v>42875</v>
      </c>
      <c r="E731" s="14" t="s">
        <v>56</v>
      </c>
      <c r="F731" s="15">
        <v>9</v>
      </c>
      <c r="G731" s="16">
        <f t="shared" si="255"/>
        <v>50</v>
      </c>
      <c r="H731" s="16">
        <f t="shared" si="256"/>
        <v>450</v>
      </c>
      <c r="I731" s="14"/>
      <c r="J731" s="17" t="str">
        <f>IF(I731="","",VLOOKUP(I731,CONSTANTES!$E$2:$F$100,2,0))</f>
        <v/>
      </c>
      <c r="K731" s="30" t="str">
        <f t="shared" si="257"/>
        <v/>
      </c>
      <c r="L731" s="48">
        <f t="shared" si="258"/>
        <v>2017</v>
      </c>
      <c r="M731" s="48">
        <f t="shared" si="259"/>
        <v>5</v>
      </c>
    </row>
    <row r="732" spans="1:13">
      <c r="A732" s="12" t="str">
        <f>+VLOOKUP(Tableau2[[#This Row],[NO OF]],LISTE_OF!A:E,5,FALSE)</f>
        <v>CLIENT 4</v>
      </c>
      <c r="B732" s="48" t="s">
        <v>141</v>
      </c>
      <c r="C732" s="12" t="str">
        <f>+VLOOKUP(B732,LISTE_OF!A:B,2,FALSE)</f>
        <v>pièce 79</v>
      </c>
      <c r="D732" s="51">
        <v>42875</v>
      </c>
      <c r="E732" s="14" t="s">
        <v>2</v>
      </c>
      <c r="F732" s="15">
        <v>15</v>
      </c>
      <c r="G732" s="16">
        <f t="shared" si="255"/>
        <v>60</v>
      </c>
      <c r="H732" s="16">
        <f t="shared" si="256"/>
        <v>900</v>
      </c>
      <c r="I732" s="14"/>
      <c r="J732" s="17" t="str">
        <f>IF(I732="","",VLOOKUP(I732,CONSTANTES!$E$2:$F$100,2,0))</f>
        <v/>
      </c>
      <c r="K732" s="30" t="str">
        <f t="shared" si="257"/>
        <v/>
      </c>
      <c r="L732" s="48">
        <f t="shared" si="258"/>
        <v>2017</v>
      </c>
      <c r="M732" s="48">
        <f t="shared" si="259"/>
        <v>5</v>
      </c>
    </row>
    <row r="733" spans="1:13">
      <c r="A733" s="12" t="str">
        <f>+VLOOKUP(Tableau2[[#This Row],[NO OF]],LISTE_OF!A:E,5,FALSE)</f>
        <v>CLIENT 4</v>
      </c>
      <c r="B733" s="48" t="s">
        <v>141</v>
      </c>
      <c r="C733" s="12" t="str">
        <f>+VLOOKUP(B733,LISTE_OF!A:B,2,FALSE)</f>
        <v>pièce 79</v>
      </c>
      <c r="D733" s="51">
        <v>42875</v>
      </c>
      <c r="E733" s="14" t="s">
        <v>111</v>
      </c>
      <c r="F733" s="15">
        <v>4</v>
      </c>
      <c r="G733" s="16">
        <f t="shared" si="255"/>
        <v>60</v>
      </c>
      <c r="H733" s="16">
        <f t="shared" si="256"/>
        <v>240</v>
      </c>
      <c r="I733" s="14"/>
      <c r="J733" s="17" t="str">
        <f>IF(I733="","",VLOOKUP(I733,CONSTANTES!$E$2:$F$100,2,0))</f>
        <v/>
      </c>
      <c r="K733" s="30" t="str">
        <f t="shared" si="257"/>
        <v/>
      </c>
      <c r="L733" s="48">
        <f t="shared" si="258"/>
        <v>2017</v>
      </c>
      <c r="M733" s="48">
        <f t="shared" si="259"/>
        <v>5</v>
      </c>
    </row>
    <row r="734" spans="1:13">
      <c r="A734" s="12" t="str">
        <f>+VLOOKUP(Tableau2[[#This Row],[NO OF]],LISTE_OF!A:E,5,FALSE)</f>
        <v>CLIENT 4</v>
      </c>
      <c r="B734" s="48" t="s">
        <v>141</v>
      </c>
      <c r="C734" s="12" t="str">
        <f>+VLOOKUP(B734,LISTE_OF!A:B,2,FALSE)</f>
        <v>pièce 79</v>
      </c>
      <c r="D734" s="51">
        <v>42875</v>
      </c>
      <c r="E734" s="14" t="s">
        <v>0</v>
      </c>
      <c r="F734" s="15">
        <v>8</v>
      </c>
      <c r="G734" s="16">
        <f t="shared" si="255"/>
        <v>60</v>
      </c>
      <c r="H734" s="16">
        <f t="shared" si="256"/>
        <v>480</v>
      </c>
      <c r="I734" s="14"/>
      <c r="J734" s="17" t="str">
        <f>IF(I734="","",VLOOKUP(I734,CONSTANTES!$E$2:$F$100,2,0))</f>
        <v/>
      </c>
      <c r="K734" s="30" t="str">
        <f t="shared" si="257"/>
        <v/>
      </c>
      <c r="L734" s="48">
        <f t="shared" si="258"/>
        <v>2017</v>
      </c>
      <c r="M734" s="48">
        <f t="shared" si="259"/>
        <v>5</v>
      </c>
    </row>
    <row r="735" spans="1:13">
      <c r="A735" s="75" t="str">
        <f>+VLOOKUP(Tableau2[[#This Row],[NO OF]],LISTE_OF!A:E,5,FALSE)</f>
        <v>CLIENT 4</v>
      </c>
      <c r="B735" s="76" t="s">
        <v>145</v>
      </c>
      <c r="C735" s="75" t="str">
        <f>+VLOOKUP(B735,LISTE_OF!A:B,2,FALSE)</f>
        <v>pièce 83</v>
      </c>
      <c r="D735" s="77">
        <v>42878</v>
      </c>
      <c r="E735" s="72" t="s">
        <v>1</v>
      </c>
      <c r="F735" s="78">
        <v>2</v>
      </c>
      <c r="G735" s="79">
        <f t="shared" ref="G735:G742" si="260">IF(E735="","",VLOOKUP(E735,POSTE,2,0))</f>
        <v>70</v>
      </c>
      <c r="H735" s="79">
        <f t="shared" ref="H735:H742" si="261">IF(E735="","",F735*G735)</f>
        <v>140</v>
      </c>
      <c r="I735" s="72"/>
      <c r="J735" s="80" t="str">
        <f>IF(I735="","",VLOOKUP(I735,CONSTANTES!$E$2:$F$100,2,0))</f>
        <v/>
      </c>
      <c r="K735" s="81" t="str">
        <f t="shared" ref="K735:K742" si="262">IF(J735="","",J735*KM_UNITAIRE)</f>
        <v/>
      </c>
      <c r="L735" s="76">
        <f t="shared" ref="L735:L742" si="263">+YEAR(D735)</f>
        <v>2017</v>
      </c>
      <c r="M735" s="76">
        <f t="shared" ref="M735:M742" si="264">+MONTH(D735)</f>
        <v>5</v>
      </c>
    </row>
    <row r="736" spans="1:13">
      <c r="A736" s="75" t="str">
        <f>+VLOOKUP(Tableau2[[#This Row],[NO OF]],LISTE_OF!A:E,5,FALSE)</f>
        <v>CLIENT 4</v>
      </c>
      <c r="B736" s="76" t="s">
        <v>143</v>
      </c>
      <c r="C736" s="75" t="str">
        <f>+VLOOKUP(B736,LISTE_OF!A:B,2,FALSE)</f>
        <v>pièce 81</v>
      </c>
      <c r="D736" s="77">
        <v>42878</v>
      </c>
      <c r="E736" s="72" t="s">
        <v>1</v>
      </c>
      <c r="F736" s="78">
        <v>2</v>
      </c>
      <c r="G736" s="79">
        <f t="shared" si="260"/>
        <v>70</v>
      </c>
      <c r="H736" s="79">
        <f t="shared" si="261"/>
        <v>140</v>
      </c>
      <c r="I736" s="72"/>
      <c r="J736" s="80" t="str">
        <f>IF(I736="","",VLOOKUP(I736,CONSTANTES!$E$2:$F$100,2,0))</f>
        <v/>
      </c>
      <c r="K736" s="81" t="str">
        <f t="shared" si="262"/>
        <v/>
      </c>
      <c r="L736" s="76">
        <f t="shared" si="263"/>
        <v>2017</v>
      </c>
      <c r="M736" s="76">
        <f t="shared" si="264"/>
        <v>5</v>
      </c>
    </row>
    <row r="737" spans="1:13">
      <c r="A737" s="75" t="str">
        <f>+VLOOKUP(Tableau2[[#This Row],[NO OF]],LISTE_OF!A:E,5,FALSE)</f>
        <v>CLIENT 4</v>
      </c>
      <c r="B737" s="76" t="s">
        <v>141</v>
      </c>
      <c r="C737" s="75" t="str">
        <f>+VLOOKUP(B737,LISTE_OF!A:B,2,FALSE)</f>
        <v>pièce 79</v>
      </c>
      <c r="D737" s="77">
        <v>42878</v>
      </c>
      <c r="E737" s="72" t="s">
        <v>111</v>
      </c>
      <c r="F737" s="78">
        <v>10</v>
      </c>
      <c r="G737" s="79">
        <f t="shared" si="260"/>
        <v>60</v>
      </c>
      <c r="H737" s="79">
        <f t="shared" si="261"/>
        <v>600</v>
      </c>
      <c r="I737" s="72"/>
      <c r="J737" s="80" t="str">
        <f>IF(I737="","",VLOOKUP(I737,CONSTANTES!$E$2:$F$100,2,0))</f>
        <v/>
      </c>
      <c r="K737" s="81" t="str">
        <f t="shared" si="262"/>
        <v/>
      </c>
      <c r="L737" s="76">
        <f t="shared" si="263"/>
        <v>2017</v>
      </c>
      <c r="M737" s="76">
        <f t="shared" si="264"/>
        <v>5</v>
      </c>
    </row>
    <row r="738" spans="1:13">
      <c r="A738" s="75" t="str">
        <f>+VLOOKUP(Tableau2[[#This Row],[NO OF]],LISTE_OF!A:E,5,FALSE)</f>
        <v>CLIENT 4</v>
      </c>
      <c r="B738" s="76" t="s">
        <v>141</v>
      </c>
      <c r="C738" s="75" t="str">
        <f>+VLOOKUP(B738,LISTE_OF!A:B,2,FALSE)</f>
        <v>pièce 79</v>
      </c>
      <c r="D738" s="77">
        <v>42878</v>
      </c>
      <c r="E738" s="72" t="s">
        <v>0</v>
      </c>
      <c r="F738" s="78">
        <v>10</v>
      </c>
      <c r="G738" s="79">
        <f t="shared" si="260"/>
        <v>60</v>
      </c>
      <c r="H738" s="79">
        <f t="shared" si="261"/>
        <v>600</v>
      </c>
      <c r="I738" s="72"/>
      <c r="J738" s="80" t="str">
        <f>IF(I738="","",VLOOKUP(I738,CONSTANTES!$E$2:$F$100,2,0))</f>
        <v/>
      </c>
      <c r="K738" s="81" t="str">
        <f t="shared" si="262"/>
        <v/>
      </c>
      <c r="L738" s="76">
        <f t="shared" si="263"/>
        <v>2017</v>
      </c>
      <c r="M738" s="76">
        <f t="shared" si="264"/>
        <v>5</v>
      </c>
    </row>
    <row r="739" spans="1:13">
      <c r="A739" s="75" t="str">
        <f>+VLOOKUP(Tableau2[[#This Row],[NO OF]],LISTE_OF!A:E,5,FALSE)</f>
        <v>CLIENT 4</v>
      </c>
      <c r="B739" s="76" t="s">
        <v>141</v>
      </c>
      <c r="C739" s="75" t="str">
        <f>+VLOOKUP(B739,LISTE_OF!A:B,2,FALSE)</f>
        <v>pièce 79</v>
      </c>
      <c r="D739" s="77">
        <v>42885</v>
      </c>
      <c r="E739" s="72" t="s">
        <v>111</v>
      </c>
      <c r="F739" s="78">
        <v>30</v>
      </c>
      <c r="G739" s="79">
        <f t="shared" si="260"/>
        <v>60</v>
      </c>
      <c r="H739" s="79">
        <f t="shared" si="261"/>
        <v>1800</v>
      </c>
      <c r="I739" s="72"/>
      <c r="J739" s="80" t="str">
        <f>IF(I739="","",VLOOKUP(I739,CONSTANTES!$E$2:$F$100,2,0))</f>
        <v/>
      </c>
      <c r="K739" s="81" t="str">
        <f t="shared" si="262"/>
        <v/>
      </c>
      <c r="L739" s="76">
        <f t="shared" si="263"/>
        <v>2017</v>
      </c>
      <c r="M739" s="76">
        <f t="shared" si="264"/>
        <v>5</v>
      </c>
    </row>
    <row r="740" spans="1:13">
      <c r="A740" s="75" t="str">
        <f>+VLOOKUP(Tableau2[[#This Row],[NO OF]],LISTE_OF!A:E,5,FALSE)</f>
        <v>CLIENT 4</v>
      </c>
      <c r="B740" s="76" t="s">
        <v>141</v>
      </c>
      <c r="C740" s="75" t="str">
        <f>+VLOOKUP(B740,LISTE_OF!A:B,2,FALSE)</f>
        <v>pièce 79</v>
      </c>
      <c r="D740" s="77">
        <v>42885</v>
      </c>
      <c r="E740" s="72" t="s">
        <v>0</v>
      </c>
      <c r="F740" s="78">
        <v>20</v>
      </c>
      <c r="G740" s="79">
        <f t="shared" si="260"/>
        <v>60</v>
      </c>
      <c r="H740" s="79">
        <f t="shared" si="261"/>
        <v>1200</v>
      </c>
      <c r="I740" s="72"/>
      <c r="J740" s="80" t="str">
        <f>IF(I740="","",VLOOKUP(I740,CONSTANTES!$E$2:$F$100,2,0))</f>
        <v/>
      </c>
      <c r="K740" s="81" t="str">
        <f t="shared" si="262"/>
        <v/>
      </c>
      <c r="L740" s="76">
        <f t="shared" si="263"/>
        <v>2017</v>
      </c>
      <c r="M740" s="76">
        <f t="shared" si="264"/>
        <v>5</v>
      </c>
    </row>
    <row r="741" spans="1:13">
      <c r="A741" s="75" t="str">
        <f>+VLOOKUP(Tableau2[[#This Row],[NO OF]],LISTE_OF!A:E,5,FALSE)</f>
        <v>CLIENT 4</v>
      </c>
      <c r="B741" s="76" t="s">
        <v>141</v>
      </c>
      <c r="C741" s="75" t="str">
        <f>+VLOOKUP(B741,LISTE_OF!A:B,2,FALSE)</f>
        <v>pièce 79</v>
      </c>
      <c r="D741" s="77">
        <v>42885</v>
      </c>
      <c r="E741" s="72" t="s">
        <v>56</v>
      </c>
      <c r="F741" s="78">
        <v>10</v>
      </c>
      <c r="G741" s="79">
        <f t="shared" si="260"/>
        <v>50</v>
      </c>
      <c r="H741" s="79">
        <f t="shared" si="261"/>
        <v>500</v>
      </c>
      <c r="I741" s="72"/>
      <c r="J741" s="80" t="str">
        <f>IF(I741="","",VLOOKUP(I741,CONSTANTES!$E$2:$F$100,2,0))</f>
        <v/>
      </c>
      <c r="K741" s="81" t="str">
        <f t="shared" si="262"/>
        <v/>
      </c>
      <c r="L741" s="76">
        <f t="shared" si="263"/>
        <v>2017</v>
      </c>
      <c r="M741" s="76">
        <f t="shared" si="264"/>
        <v>5</v>
      </c>
    </row>
    <row r="742" spans="1:13">
      <c r="A742" s="75" t="str">
        <f>+VLOOKUP(Tableau2[[#This Row],[NO OF]],LISTE_OF!A:E,5,FALSE)</f>
        <v>CLIENT 4</v>
      </c>
      <c r="B742" s="76" t="s">
        <v>141</v>
      </c>
      <c r="C742" s="75" t="str">
        <f>+VLOOKUP(B742,LISTE_OF!A:B,2,FALSE)</f>
        <v>pièce 79</v>
      </c>
      <c r="D742" s="77">
        <v>42885</v>
      </c>
      <c r="E742" s="72" t="s">
        <v>52</v>
      </c>
      <c r="F742" s="78">
        <v>10</v>
      </c>
      <c r="G742" s="79">
        <f t="shared" si="260"/>
        <v>50</v>
      </c>
      <c r="H742" s="79">
        <f t="shared" si="261"/>
        <v>500</v>
      </c>
      <c r="I742" s="72"/>
      <c r="J742" s="80" t="str">
        <f>IF(I742="","",VLOOKUP(I742,CONSTANTES!$E$2:$F$100,2,0))</f>
        <v/>
      </c>
      <c r="K742" s="81" t="str">
        <f t="shared" si="262"/>
        <v/>
      </c>
      <c r="L742" s="76">
        <f t="shared" si="263"/>
        <v>2017</v>
      </c>
      <c r="M742" s="76">
        <f t="shared" si="264"/>
        <v>5</v>
      </c>
    </row>
    <row r="743" spans="1:13">
      <c r="A743" s="75" t="str">
        <f>+VLOOKUP(Tableau2[[#This Row],[NO OF]],LISTE_OF!A:E,5,FALSE)</f>
        <v>CLIENT 4</v>
      </c>
      <c r="B743" s="76" t="s">
        <v>141</v>
      </c>
      <c r="C743" s="75" t="str">
        <f>+VLOOKUP(B743,LISTE_OF!A:B,2,FALSE)</f>
        <v>pièce 79</v>
      </c>
      <c r="D743" s="77">
        <v>42888</v>
      </c>
      <c r="E743" s="72" t="s">
        <v>6</v>
      </c>
      <c r="F743" s="78">
        <v>10</v>
      </c>
      <c r="G743" s="79">
        <f t="shared" ref="G743:G748" si="265">IF(E743="","",VLOOKUP(E743,POSTE,2,0))</f>
        <v>50</v>
      </c>
      <c r="H743" s="79">
        <f t="shared" ref="H743:H748" si="266">IF(E743="","",F743*G743)</f>
        <v>500</v>
      </c>
      <c r="I743" s="72"/>
      <c r="J743" s="80" t="str">
        <f>IF(I743="","",VLOOKUP(I743,CONSTANTES!$E$2:$F$100,2,0))</f>
        <v/>
      </c>
      <c r="K743" s="81" t="str">
        <f t="shared" ref="K743:K748" si="267">IF(J743="","",J743*KM_UNITAIRE)</f>
        <v/>
      </c>
      <c r="L743" s="76">
        <f t="shared" ref="L743:L748" si="268">+YEAR(D743)</f>
        <v>2017</v>
      </c>
      <c r="M743" s="76">
        <f t="shared" ref="M743:M748" si="269">+MONTH(D743)</f>
        <v>6</v>
      </c>
    </row>
    <row r="744" spans="1:13">
      <c r="A744" s="75" t="str">
        <f>+VLOOKUP(Tableau2[[#This Row],[NO OF]],LISTE_OF!A:E,5,FALSE)</f>
        <v>CLIENT 4</v>
      </c>
      <c r="B744" s="76" t="s">
        <v>143</v>
      </c>
      <c r="C744" s="75" t="str">
        <f>+VLOOKUP(B744,LISTE_OF!A:B,2,FALSE)</f>
        <v>pièce 81</v>
      </c>
      <c r="D744" s="77">
        <v>42888</v>
      </c>
      <c r="E744" s="72" t="s">
        <v>2</v>
      </c>
      <c r="F744" s="78">
        <v>8</v>
      </c>
      <c r="G744" s="79">
        <f t="shared" si="265"/>
        <v>60</v>
      </c>
      <c r="H744" s="79">
        <f t="shared" si="266"/>
        <v>480</v>
      </c>
      <c r="I744" s="72"/>
      <c r="J744" s="80" t="str">
        <f>IF(I744="","",VLOOKUP(I744,CONSTANTES!$E$2:$F$100,2,0))</f>
        <v/>
      </c>
      <c r="K744" s="81" t="str">
        <f t="shared" si="267"/>
        <v/>
      </c>
      <c r="L744" s="76">
        <f t="shared" si="268"/>
        <v>2017</v>
      </c>
      <c r="M744" s="76">
        <f t="shared" si="269"/>
        <v>6</v>
      </c>
    </row>
    <row r="745" spans="1:13">
      <c r="A745" s="75" t="str">
        <f>+VLOOKUP(Tableau2[[#This Row],[NO OF]],LISTE_OF!A:E,5,FALSE)</f>
        <v>CLIENT 4</v>
      </c>
      <c r="B745" s="76" t="s">
        <v>146</v>
      </c>
      <c r="C745" s="75" t="str">
        <f>+VLOOKUP(B745,LISTE_OF!A:B,2,FALSE)</f>
        <v>pièce 84</v>
      </c>
      <c r="D745" s="77">
        <v>42888</v>
      </c>
      <c r="E745" s="72" t="s">
        <v>1</v>
      </c>
      <c r="F745" s="78">
        <v>5</v>
      </c>
      <c r="G745" s="79">
        <f t="shared" si="265"/>
        <v>70</v>
      </c>
      <c r="H745" s="79">
        <f t="shared" si="266"/>
        <v>350</v>
      </c>
      <c r="I745" s="72"/>
      <c r="J745" s="80" t="str">
        <f>IF(I745="","",VLOOKUP(I745,CONSTANTES!$E$2:$F$100,2,0))</f>
        <v/>
      </c>
      <c r="K745" s="81" t="str">
        <f t="shared" si="267"/>
        <v/>
      </c>
      <c r="L745" s="76">
        <f t="shared" si="268"/>
        <v>2017</v>
      </c>
      <c r="M745" s="76">
        <f t="shared" si="269"/>
        <v>6</v>
      </c>
    </row>
    <row r="746" spans="1:13">
      <c r="A746" s="75" t="str">
        <f>+VLOOKUP(Tableau2[[#This Row],[NO OF]],LISTE_OF!A:E,5,FALSE)</f>
        <v>CLIENT 4</v>
      </c>
      <c r="B746" s="76" t="s">
        <v>146</v>
      </c>
      <c r="C746" s="75" t="str">
        <f>+VLOOKUP(B746,LISTE_OF!A:B,2,FALSE)</f>
        <v>pièce 84</v>
      </c>
      <c r="D746" s="77">
        <v>42888</v>
      </c>
      <c r="E746" s="72" t="s">
        <v>2</v>
      </c>
      <c r="F746" s="78">
        <v>10</v>
      </c>
      <c r="G746" s="79">
        <f t="shared" si="265"/>
        <v>60</v>
      </c>
      <c r="H746" s="79">
        <f t="shared" si="266"/>
        <v>600</v>
      </c>
      <c r="I746" s="72"/>
      <c r="J746" s="80" t="str">
        <f>IF(I746="","",VLOOKUP(I746,CONSTANTES!$E$2:$F$100,2,0))</f>
        <v/>
      </c>
      <c r="K746" s="81" t="str">
        <f t="shared" si="267"/>
        <v/>
      </c>
      <c r="L746" s="76">
        <f t="shared" si="268"/>
        <v>2017</v>
      </c>
      <c r="M746" s="76">
        <f t="shared" si="269"/>
        <v>6</v>
      </c>
    </row>
    <row r="747" spans="1:13">
      <c r="A747" s="75" t="str">
        <f>+VLOOKUP(Tableau2[[#This Row],[NO OF]],LISTE_OF!A:E,5,FALSE)</f>
        <v>CLIENT 4</v>
      </c>
      <c r="B747" s="76" t="s">
        <v>147</v>
      </c>
      <c r="C747" s="75" t="str">
        <f>+VLOOKUP(B747,LISTE_OF!A:B,2,FALSE)</f>
        <v>pièce 85</v>
      </c>
      <c r="D747" s="77">
        <v>42888</v>
      </c>
      <c r="E747" s="72" t="s">
        <v>1</v>
      </c>
      <c r="F747" s="78">
        <v>8</v>
      </c>
      <c r="G747" s="79">
        <f t="shared" si="265"/>
        <v>70</v>
      </c>
      <c r="H747" s="79">
        <f t="shared" si="266"/>
        <v>560</v>
      </c>
      <c r="I747" s="72"/>
      <c r="J747" s="80" t="str">
        <f>IF(I747="","",VLOOKUP(I747,CONSTANTES!$E$2:$F$100,2,0))</f>
        <v/>
      </c>
      <c r="K747" s="81" t="str">
        <f t="shared" si="267"/>
        <v/>
      </c>
      <c r="L747" s="76">
        <f t="shared" si="268"/>
        <v>2017</v>
      </c>
      <c r="M747" s="76">
        <f t="shared" si="269"/>
        <v>6</v>
      </c>
    </row>
    <row r="748" spans="1:13">
      <c r="A748" s="75" t="str">
        <f>+VLOOKUP(Tableau2[[#This Row],[NO OF]],LISTE_OF!A:E,5,FALSE)</f>
        <v>CLIENT 9</v>
      </c>
      <c r="B748" s="76" t="s">
        <v>148</v>
      </c>
      <c r="C748" s="75" t="str">
        <f>+VLOOKUP(B748,LISTE_OF!A:B,2,FALSE)</f>
        <v>pièce 86</v>
      </c>
      <c r="D748" s="77">
        <v>42888</v>
      </c>
      <c r="E748" s="72" t="s">
        <v>1</v>
      </c>
      <c r="F748" s="78">
        <v>2</v>
      </c>
      <c r="G748" s="79">
        <f t="shared" si="265"/>
        <v>70</v>
      </c>
      <c r="H748" s="79">
        <f t="shared" si="266"/>
        <v>140</v>
      </c>
      <c r="I748" s="72"/>
      <c r="J748" s="80" t="str">
        <f>IF(I748="","",VLOOKUP(I748,CONSTANTES!$E$2:$F$100,2,0))</f>
        <v/>
      </c>
      <c r="K748" s="81" t="str">
        <f t="shared" si="267"/>
        <v/>
      </c>
      <c r="L748" s="76">
        <f t="shared" si="268"/>
        <v>2017</v>
      </c>
      <c r="M748" s="76">
        <f t="shared" si="269"/>
        <v>6</v>
      </c>
    </row>
    <row r="749" spans="1:13">
      <c r="A749" s="75" t="str">
        <f>+VLOOKUP(Tableau2[[#This Row],[NO OF]],LISTE_OF!A:E,5,FALSE)</f>
        <v>CLIENT 7</v>
      </c>
      <c r="B749" s="76" t="s">
        <v>149</v>
      </c>
      <c r="C749" s="75" t="str">
        <f>+VLOOKUP(B749,LISTE_OF!A:B,2,FALSE)</f>
        <v>pièce 87</v>
      </c>
      <c r="D749" s="77">
        <v>42893</v>
      </c>
      <c r="E749" s="72" t="s">
        <v>1</v>
      </c>
      <c r="F749" s="78">
        <v>15</v>
      </c>
      <c r="G749" s="79">
        <f t="shared" ref="G749:G759" si="270">IF(E749="","",VLOOKUP(E749,POSTE,2,0))</f>
        <v>70</v>
      </c>
      <c r="H749" s="79">
        <f t="shared" ref="H749:H759" si="271">IF(E749="","",F749*G749)</f>
        <v>1050</v>
      </c>
      <c r="I749" s="72"/>
      <c r="J749" s="80" t="str">
        <f>IF(I749="","",VLOOKUP(I749,CONSTANTES!$E$2:$F$100,2,0))</f>
        <v/>
      </c>
      <c r="K749" s="81" t="str">
        <f t="shared" ref="K749:K759" si="272">IF(J749="","",J749*KM_UNITAIRE)</f>
        <v/>
      </c>
      <c r="L749" s="76">
        <f t="shared" ref="L749:L759" si="273">+YEAR(D749)</f>
        <v>2017</v>
      </c>
      <c r="M749" s="76">
        <f t="shared" ref="M749:M759" si="274">+MONTH(D749)</f>
        <v>6</v>
      </c>
    </row>
    <row r="750" spans="1:13">
      <c r="A750" s="75" t="str">
        <f>+VLOOKUP(Tableau2[[#This Row],[NO OF]],LISTE_OF!A:E,5,FALSE)</f>
        <v>CLIENT 4</v>
      </c>
      <c r="B750" s="76" t="s">
        <v>143</v>
      </c>
      <c r="C750" s="75" t="str">
        <f>+VLOOKUP(B750,LISTE_OF!A:B,2,FALSE)</f>
        <v>pièce 81</v>
      </c>
      <c r="D750" s="77">
        <v>42893</v>
      </c>
      <c r="E750" s="72" t="s">
        <v>2</v>
      </c>
      <c r="F750" s="78">
        <v>10</v>
      </c>
      <c r="G750" s="79">
        <f t="shared" si="270"/>
        <v>60</v>
      </c>
      <c r="H750" s="79">
        <f t="shared" si="271"/>
        <v>600</v>
      </c>
      <c r="I750" s="72"/>
      <c r="J750" s="80" t="str">
        <f>IF(I750="","",VLOOKUP(I750,CONSTANTES!$E$2:$F$100,2,0))</f>
        <v/>
      </c>
      <c r="K750" s="81" t="str">
        <f t="shared" si="272"/>
        <v/>
      </c>
      <c r="L750" s="76">
        <f t="shared" si="273"/>
        <v>2017</v>
      </c>
      <c r="M750" s="76">
        <f t="shared" si="274"/>
        <v>6</v>
      </c>
    </row>
    <row r="751" spans="1:13">
      <c r="A751" s="75" t="str">
        <f>+VLOOKUP(Tableau2[[#This Row],[NO OF]],LISTE_OF!A:E,5,FALSE)</f>
        <v>CLIENT 5</v>
      </c>
      <c r="B751" s="76" t="s">
        <v>150</v>
      </c>
      <c r="C751" s="75" t="str">
        <f>+VLOOKUP(B751,LISTE_OF!A:B,2,FALSE)</f>
        <v>pièce 88</v>
      </c>
      <c r="D751" s="77">
        <v>42893</v>
      </c>
      <c r="E751" s="72" t="s">
        <v>111</v>
      </c>
      <c r="F751" s="78">
        <v>3.5</v>
      </c>
      <c r="G751" s="79">
        <f t="shared" si="270"/>
        <v>60</v>
      </c>
      <c r="H751" s="79">
        <f t="shared" si="271"/>
        <v>210</v>
      </c>
      <c r="I751" s="72"/>
      <c r="J751" s="80" t="str">
        <f>IF(I751="","",VLOOKUP(I751,CONSTANTES!$E$2:$F$100,2,0))</f>
        <v/>
      </c>
      <c r="K751" s="81" t="str">
        <f t="shared" si="272"/>
        <v/>
      </c>
      <c r="L751" s="76">
        <f t="shared" si="273"/>
        <v>2017</v>
      </c>
      <c r="M751" s="76">
        <f t="shared" si="274"/>
        <v>6</v>
      </c>
    </row>
    <row r="752" spans="1:13">
      <c r="A752" s="75" t="str">
        <f>+VLOOKUP(Tableau2[[#This Row],[NO OF]],LISTE_OF!A:E,5,FALSE)</f>
        <v>CLIENT 5</v>
      </c>
      <c r="B752" s="76" t="s">
        <v>150</v>
      </c>
      <c r="C752" s="75" t="str">
        <f>+VLOOKUP(B752,LISTE_OF!A:B,2,FALSE)</f>
        <v>pièce 88</v>
      </c>
      <c r="D752" s="77">
        <v>42893</v>
      </c>
      <c r="E752" s="72" t="s">
        <v>0</v>
      </c>
      <c r="F752" s="78">
        <v>5</v>
      </c>
      <c r="G752" s="79">
        <f t="shared" si="270"/>
        <v>60</v>
      </c>
      <c r="H752" s="79">
        <f t="shared" si="271"/>
        <v>300</v>
      </c>
      <c r="I752" s="72"/>
      <c r="J752" s="80" t="str">
        <f>IF(I752="","",VLOOKUP(I752,CONSTANTES!$E$2:$F$100,2,0))</f>
        <v/>
      </c>
      <c r="K752" s="81" t="str">
        <f t="shared" si="272"/>
        <v/>
      </c>
      <c r="L752" s="76">
        <f t="shared" si="273"/>
        <v>2017</v>
      </c>
      <c r="M752" s="76">
        <f t="shared" si="274"/>
        <v>6</v>
      </c>
    </row>
    <row r="753" spans="1:13">
      <c r="A753" s="75" t="str">
        <f>+VLOOKUP(Tableau2[[#This Row],[NO OF]],LISTE_OF!A:E,5,FALSE)</f>
        <v>CLIENT 5</v>
      </c>
      <c r="B753" s="76" t="s">
        <v>151</v>
      </c>
      <c r="C753" s="75" t="str">
        <f>+VLOOKUP(B753,LISTE_OF!A:B,2,FALSE)</f>
        <v>pièce 89</v>
      </c>
      <c r="D753" s="77">
        <v>42893</v>
      </c>
      <c r="E753" s="72" t="s">
        <v>111</v>
      </c>
      <c r="F753" s="78">
        <v>2</v>
      </c>
      <c r="G753" s="79">
        <f t="shared" si="270"/>
        <v>60</v>
      </c>
      <c r="H753" s="79">
        <f t="shared" si="271"/>
        <v>120</v>
      </c>
      <c r="I753" s="72"/>
      <c r="J753" s="80" t="str">
        <f>IF(I753="","",VLOOKUP(I753,CONSTANTES!$E$2:$F$100,2,0))</f>
        <v/>
      </c>
      <c r="K753" s="81" t="str">
        <f t="shared" si="272"/>
        <v/>
      </c>
      <c r="L753" s="76">
        <f t="shared" si="273"/>
        <v>2017</v>
      </c>
      <c r="M753" s="76">
        <f t="shared" si="274"/>
        <v>6</v>
      </c>
    </row>
    <row r="754" spans="1:13">
      <c r="A754" s="75" t="str">
        <f>+VLOOKUP(Tableau2[[#This Row],[NO OF]],LISTE_OF!A:E,5,FALSE)</f>
        <v>CLIENT 5</v>
      </c>
      <c r="B754" s="76" t="s">
        <v>151</v>
      </c>
      <c r="C754" s="75" t="str">
        <f>+VLOOKUP(B754,LISTE_OF!A:B,2,FALSE)</f>
        <v>pièce 89</v>
      </c>
      <c r="D754" s="77">
        <v>42893</v>
      </c>
      <c r="E754" s="72" t="s">
        <v>0</v>
      </c>
      <c r="F754" s="78">
        <v>10</v>
      </c>
      <c r="G754" s="79">
        <f t="shared" si="270"/>
        <v>60</v>
      </c>
      <c r="H754" s="79">
        <f t="shared" si="271"/>
        <v>600</v>
      </c>
      <c r="I754" s="72"/>
      <c r="J754" s="80" t="str">
        <f>IF(I754="","",VLOOKUP(I754,CONSTANTES!$E$2:$F$100,2,0))</f>
        <v/>
      </c>
      <c r="K754" s="81" t="str">
        <f t="shared" si="272"/>
        <v/>
      </c>
      <c r="L754" s="76">
        <f t="shared" si="273"/>
        <v>2017</v>
      </c>
      <c r="M754" s="76">
        <f t="shared" si="274"/>
        <v>6</v>
      </c>
    </row>
    <row r="755" spans="1:13">
      <c r="A755" s="75" t="str">
        <f>+VLOOKUP(Tableau2[[#This Row],[NO OF]],LISTE_OF!A:E,5,FALSE)</f>
        <v>CLIENT 5</v>
      </c>
      <c r="B755" s="76" t="s">
        <v>151</v>
      </c>
      <c r="C755" s="75" t="str">
        <f>+VLOOKUP(B755,LISTE_OF!A:B,2,FALSE)</f>
        <v>pièce 89</v>
      </c>
      <c r="D755" s="77">
        <v>42893</v>
      </c>
      <c r="E755" s="72" t="s">
        <v>111</v>
      </c>
      <c r="F755" s="78">
        <v>1</v>
      </c>
      <c r="G755" s="79">
        <f t="shared" si="270"/>
        <v>60</v>
      </c>
      <c r="H755" s="79">
        <f t="shared" si="271"/>
        <v>60</v>
      </c>
      <c r="I755" s="72"/>
      <c r="J755" s="80" t="str">
        <f>IF(I755="","",VLOOKUP(I755,CONSTANTES!$E$2:$F$100,2,0))</f>
        <v/>
      </c>
      <c r="K755" s="81" t="str">
        <f t="shared" si="272"/>
        <v/>
      </c>
      <c r="L755" s="76">
        <f t="shared" si="273"/>
        <v>2017</v>
      </c>
      <c r="M755" s="76">
        <f t="shared" si="274"/>
        <v>6</v>
      </c>
    </row>
    <row r="756" spans="1:13">
      <c r="A756" s="75" t="str">
        <f>+VLOOKUP(Tableau2[[#This Row],[NO OF]],LISTE_OF!A:E,5,FALSE)</f>
        <v>CLIENT 5</v>
      </c>
      <c r="B756" s="76" t="s">
        <v>151</v>
      </c>
      <c r="C756" s="75" t="str">
        <f>+VLOOKUP(B756,LISTE_OF!A:B,2,FALSE)</f>
        <v>pièce 89</v>
      </c>
      <c r="D756" s="77">
        <v>42893</v>
      </c>
      <c r="E756" s="72" t="s">
        <v>0</v>
      </c>
      <c r="F756" s="78">
        <v>10</v>
      </c>
      <c r="G756" s="79">
        <f t="shared" si="270"/>
        <v>60</v>
      </c>
      <c r="H756" s="79">
        <f t="shared" si="271"/>
        <v>600</v>
      </c>
      <c r="I756" s="72"/>
      <c r="J756" s="80" t="str">
        <f>IF(I756="","",VLOOKUP(I756,CONSTANTES!$E$2:$F$100,2,0))</f>
        <v/>
      </c>
      <c r="K756" s="81" t="str">
        <f t="shared" si="272"/>
        <v/>
      </c>
      <c r="L756" s="76">
        <f t="shared" si="273"/>
        <v>2017</v>
      </c>
      <c r="M756" s="76">
        <f t="shared" si="274"/>
        <v>6</v>
      </c>
    </row>
    <row r="757" spans="1:13">
      <c r="A757" s="75" t="str">
        <f>+VLOOKUP(Tableau2[[#This Row],[NO OF]],LISTE_OF!A:E,5,FALSE)</f>
        <v>CLIENT 5</v>
      </c>
      <c r="B757" s="76" t="s">
        <v>152</v>
      </c>
      <c r="C757" s="75" t="str">
        <f>+VLOOKUP(B757,LISTE_OF!A:B,2,FALSE)</f>
        <v>pièce 90</v>
      </c>
      <c r="D757" s="77">
        <v>42893</v>
      </c>
      <c r="E757" s="72" t="s">
        <v>111</v>
      </c>
      <c r="F757" s="78">
        <v>1</v>
      </c>
      <c r="G757" s="79">
        <f t="shared" si="270"/>
        <v>60</v>
      </c>
      <c r="H757" s="79">
        <f t="shared" si="271"/>
        <v>60</v>
      </c>
      <c r="I757" s="72"/>
      <c r="J757" s="80" t="str">
        <f>IF(I757="","",VLOOKUP(I757,CONSTANTES!$E$2:$F$100,2,0))</f>
        <v/>
      </c>
      <c r="K757" s="81" t="str">
        <f t="shared" si="272"/>
        <v/>
      </c>
      <c r="L757" s="76">
        <f t="shared" si="273"/>
        <v>2017</v>
      </c>
      <c r="M757" s="76">
        <f t="shared" si="274"/>
        <v>6</v>
      </c>
    </row>
    <row r="758" spans="1:13">
      <c r="A758" s="75" t="str">
        <f>+VLOOKUP(Tableau2[[#This Row],[NO OF]],LISTE_OF!A:E,5,FALSE)</f>
        <v>CLIENT 5</v>
      </c>
      <c r="B758" s="76" t="s">
        <v>152</v>
      </c>
      <c r="C758" s="75" t="str">
        <f>+VLOOKUP(B758,LISTE_OF!A:B,2,FALSE)</f>
        <v>pièce 90</v>
      </c>
      <c r="D758" s="77">
        <v>42893</v>
      </c>
      <c r="E758" s="72" t="s">
        <v>0</v>
      </c>
      <c r="F758" s="78">
        <v>3</v>
      </c>
      <c r="G758" s="79">
        <f t="shared" si="270"/>
        <v>60</v>
      </c>
      <c r="H758" s="79">
        <f t="shared" si="271"/>
        <v>180</v>
      </c>
      <c r="I758" s="72"/>
      <c r="J758" s="80" t="str">
        <f>IF(I758="","",VLOOKUP(I758,CONSTANTES!$E$2:$F$100,2,0))</f>
        <v/>
      </c>
      <c r="K758" s="81" t="str">
        <f t="shared" si="272"/>
        <v/>
      </c>
      <c r="L758" s="76">
        <f t="shared" si="273"/>
        <v>2017</v>
      </c>
      <c r="M758" s="76">
        <f t="shared" si="274"/>
        <v>6</v>
      </c>
    </row>
    <row r="759" spans="1:13">
      <c r="A759" s="75" t="str">
        <f>+VLOOKUP(Tableau2[[#This Row],[NO OF]],LISTE_OF!A:E,5,FALSE)</f>
        <v>CLIENT 5</v>
      </c>
      <c r="B759" s="76" t="s">
        <v>152</v>
      </c>
      <c r="C759" s="75" t="str">
        <f>+VLOOKUP(B759,LISTE_OF!A:B,2,FALSE)</f>
        <v>pièce 90</v>
      </c>
      <c r="D759" s="77">
        <v>42893</v>
      </c>
      <c r="E759" s="72" t="s">
        <v>153</v>
      </c>
      <c r="F759" s="78">
        <v>1</v>
      </c>
      <c r="G759" s="79">
        <f t="shared" si="270"/>
        <v>60</v>
      </c>
      <c r="H759" s="79">
        <f t="shared" si="271"/>
        <v>60</v>
      </c>
      <c r="I759" s="72"/>
      <c r="J759" s="80" t="str">
        <f>IF(I759="","",VLOOKUP(I759,CONSTANTES!$E$2:$F$100,2,0))</f>
        <v/>
      </c>
      <c r="K759" s="81" t="str">
        <f t="shared" si="272"/>
        <v/>
      </c>
      <c r="L759" s="76">
        <f t="shared" si="273"/>
        <v>2017</v>
      </c>
      <c r="M759" s="76">
        <f t="shared" si="274"/>
        <v>6</v>
      </c>
    </row>
    <row r="760" spans="1:13">
      <c r="A760" s="75" t="str">
        <f>+VLOOKUP(Tableau2[[#This Row],[NO OF]],LISTE_OF!A:E,5,FALSE)</f>
        <v>CLIENT 4</v>
      </c>
      <c r="B760" s="76" t="s">
        <v>154</v>
      </c>
      <c r="C760" s="75" t="str">
        <f>+VLOOKUP(B760,LISTE_OF!A:B,2,FALSE)</f>
        <v>pièce 91</v>
      </c>
      <c r="D760" s="77">
        <v>42895</v>
      </c>
      <c r="E760" s="72" t="s">
        <v>1</v>
      </c>
      <c r="F760" s="78">
        <v>8</v>
      </c>
      <c r="G760" s="79">
        <f t="shared" ref="G760:G769" si="275">IF(E760="","",VLOOKUP(E760,POSTE,2,0))</f>
        <v>70</v>
      </c>
      <c r="H760" s="79">
        <f t="shared" ref="H760:H769" si="276">IF(E760="","",F760*G760)</f>
        <v>560</v>
      </c>
      <c r="I760" s="72"/>
      <c r="J760" s="80" t="str">
        <f>IF(I760="","",VLOOKUP(I760,CONSTANTES!$E$2:$F$100,2,0))</f>
        <v/>
      </c>
      <c r="K760" s="81" t="str">
        <f t="shared" ref="K760:K769" si="277">IF(J760="","",J760*KM_UNITAIRE)</f>
        <v/>
      </c>
      <c r="L760" s="76">
        <f t="shared" ref="L760:L769" si="278">+YEAR(D760)</f>
        <v>2017</v>
      </c>
      <c r="M760" s="76">
        <f t="shared" ref="M760:M769" si="279">+MONTH(D760)</f>
        <v>6</v>
      </c>
    </row>
    <row r="761" spans="1:13">
      <c r="A761" s="75" t="str">
        <f>+VLOOKUP(Tableau2[[#This Row],[NO OF]],LISTE_OF!A:E,5,FALSE)</f>
        <v>CLIENT 7</v>
      </c>
      <c r="B761" s="76" t="s">
        <v>149</v>
      </c>
      <c r="C761" s="75" t="str">
        <f>+VLOOKUP(B761,LISTE_OF!A:B,2,FALSE)</f>
        <v>pièce 87</v>
      </c>
      <c r="D761" s="77">
        <v>42895</v>
      </c>
      <c r="E761" s="72" t="s">
        <v>1</v>
      </c>
      <c r="F761" s="78">
        <v>6</v>
      </c>
      <c r="G761" s="79">
        <f t="shared" si="275"/>
        <v>70</v>
      </c>
      <c r="H761" s="79">
        <f t="shared" si="276"/>
        <v>420</v>
      </c>
      <c r="I761" s="72"/>
      <c r="J761" s="80" t="str">
        <f>IF(I761="","",VLOOKUP(I761,CONSTANTES!$E$2:$F$100,2,0))</f>
        <v/>
      </c>
      <c r="K761" s="81" t="str">
        <f t="shared" si="277"/>
        <v/>
      </c>
      <c r="L761" s="76">
        <f t="shared" si="278"/>
        <v>2017</v>
      </c>
      <c r="M761" s="76">
        <f t="shared" si="279"/>
        <v>6</v>
      </c>
    </row>
    <row r="762" spans="1:13">
      <c r="A762" s="75" t="str">
        <f>+VLOOKUP(Tableau2[[#This Row],[NO OF]],LISTE_OF!A:E,5,FALSE)</f>
        <v>CLIENT 4</v>
      </c>
      <c r="B762" s="76" t="s">
        <v>146</v>
      </c>
      <c r="C762" s="75" t="str">
        <f>+VLOOKUP(B762,LISTE_OF!A:B,2,FALSE)</f>
        <v>pièce 84</v>
      </c>
      <c r="D762" s="77">
        <v>42901</v>
      </c>
      <c r="E762" s="72" t="s">
        <v>1</v>
      </c>
      <c r="F762" s="78">
        <v>5</v>
      </c>
      <c r="G762" s="79">
        <f t="shared" si="275"/>
        <v>70</v>
      </c>
      <c r="H762" s="79">
        <f t="shared" si="276"/>
        <v>350</v>
      </c>
      <c r="I762" s="72"/>
      <c r="J762" s="80" t="str">
        <f>IF(I762="","",VLOOKUP(I762,CONSTANTES!$E$2:$F$100,2,0))</f>
        <v/>
      </c>
      <c r="K762" s="81" t="str">
        <f t="shared" si="277"/>
        <v/>
      </c>
      <c r="L762" s="76">
        <f t="shared" si="278"/>
        <v>2017</v>
      </c>
      <c r="M762" s="76">
        <f t="shared" si="279"/>
        <v>6</v>
      </c>
    </row>
    <row r="763" spans="1:13">
      <c r="A763" s="75" t="str">
        <f>+VLOOKUP(Tableau2[[#This Row],[NO OF]],LISTE_OF!A:E,5,FALSE)</f>
        <v>CLIENT 4</v>
      </c>
      <c r="B763" s="76" t="s">
        <v>147</v>
      </c>
      <c r="C763" s="75" t="str">
        <f>+VLOOKUP(B763,LISTE_OF!A:B,2,FALSE)</f>
        <v>pièce 85</v>
      </c>
      <c r="D763" s="77">
        <v>42901</v>
      </c>
      <c r="E763" s="72" t="s">
        <v>1</v>
      </c>
      <c r="F763" s="78">
        <v>8</v>
      </c>
      <c r="G763" s="79">
        <f t="shared" si="275"/>
        <v>70</v>
      </c>
      <c r="H763" s="79">
        <f t="shared" si="276"/>
        <v>560</v>
      </c>
      <c r="I763" s="72"/>
      <c r="J763" s="80" t="str">
        <f>IF(I763="","",VLOOKUP(I763,CONSTANTES!$E$2:$F$100,2,0))</f>
        <v/>
      </c>
      <c r="K763" s="81" t="str">
        <f t="shared" si="277"/>
        <v/>
      </c>
      <c r="L763" s="76">
        <f t="shared" si="278"/>
        <v>2017</v>
      </c>
      <c r="M763" s="76">
        <f t="shared" si="279"/>
        <v>6</v>
      </c>
    </row>
    <row r="764" spans="1:13">
      <c r="A764" s="75" t="str">
        <f>+VLOOKUP(Tableau2[[#This Row],[NO OF]],LISTE_OF!A:E,5,FALSE)</f>
        <v>CLIENT 8</v>
      </c>
      <c r="B764" s="76" t="s">
        <v>155</v>
      </c>
      <c r="C764" s="75" t="str">
        <f>+VLOOKUP(B764,LISTE_OF!A:B,2,FALSE)</f>
        <v>pièce 92</v>
      </c>
      <c r="D764" s="77">
        <v>42901</v>
      </c>
      <c r="E764" s="72" t="s">
        <v>1</v>
      </c>
      <c r="F764" s="78">
        <v>3</v>
      </c>
      <c r="G764" s="79">
        <f t="shared" si="275"/>
        <v>70</v>
      </c>
      <c r="H764" s="79">
        <f t="shared" si="276"/>
        <v>210</v>
      </c>
      <c r="I764" s="72"/>
      <c r="J764" s="80" t="str">
        <f>IF(I764="","",VLOOKUP(I764,CONSTANTES!$E$2:$F$100,2,0))</f>
        <v/>
      </c>
      <c r="K764" s="81" t="str">
        <f t="shared" si="277"/>
        <v/>
      </c>
      <c r="L764" s="76">
        <f t="shared" si="278"/>
        <v>2017</v>
      </c>
      <c r="M764" s="76">
        <f t="shared" si="279"/>
        <v>6</v>
      </c>
    </row>
    <row r="765" spans="1:13">
      <c r="A765" s="75" t="str">
        <f>+VLOOKUP(Tableau2[[#This Row],[NO OF]],LISTE_OF!A:E,5,FALSE)</f>
        <v>CLIENT 8</v>
      </c>
      <c r="B765" s="76" t="s">
        <v>155</v>
      </c>
      <c r="C765" s="75" t="str">
        <f>+VLOOKUP(B765,LISTE_OF!A:B,2,FALSE)</f>
        <v>pièce 92</v>
      </c>
      <c r="D765" s="77">
        <v>42901</v>
      </c>
      <c r="E765" s="72" t="s">
        <v>111</v>
      </c>
      <c r="F765" s="78">
        <v>2</v>
      </c>
      <c r="G765" s="79">
        <f t="shared" si="275"/>
        <v>60</v>
      </c>
      <c r="H765" s="79">
        <f t="shared" si="276"/>
        <v>120</v>
      </c>
      <c r="I765" s="72"/>
      <c r="J765" s="80" t="str">
        <f>IF(I765="","",VLOOKUP(I765,CONSTANTES!$E$2:$F$100,2,0))</f>
        <v/>
      </c>
      <c r="K765" s="81" t="str">
        <f t="shared" si="277"/>
        <v/>
      </c>
      <c r="L765" s="76">
        <f t="shared" si="278"/>
        <v>2017</v>
      </c>
      <c r="M765" s="76">
        <f t="shared" si="279"/>
        <v>6</v>
      </c>
    </row>
    <row r="766" spans="1:13">
      <c r="A766" s="75" t="str">
        <f>+VLOOKUP(Tableau2[[#This Row],[NO OF]],LISTE_OF!A:E,5,FALSE)</f>
        <v>CLIENT 8</v>
      </c>
      <c r="B766" s="76" t="s">
        <v>155</v>
      </c>
      <c r="C766" s="75" t="str">
        <f>+VLOOKUP(B766,LISTE_OF!A:B,2,FALSE)</f>
        <v>pièce 92</v>
      </c>
      <c r="D766" s="77">
        <v>42901</v>
      </c>
      <c r="E766" s="72" t="s">
        <v>56</v>
      </c>
      <c r="F766" s="78">
        <v>3</v>
      </c>
      <c r="G766" s="79">
        <f t="shared" si="275"/>
        <v>50</v>
      </c>
      <c r="H766" s="79">
        <f t="shared" si="276"/>
        <v>150</v>
      </c>
      <c r="I766" s="72"/>
      <c r="J766" s="80" t="str">
        <f>IF(I766="","",VLOOKUP(I766,CONSTANTES!$E$2:$F$100,2,0))</f>
        <v/>
      </c>
      <c r="K766" s="81" t="str">
        <f t="shared" si="277"/>
        <v/>
      </c>
      <c r="L766" s="76">
        <f t="shared" si="278"/>
        <v>2017</v>
      </c>
      <c r="M766" s="76">
        <f t="shared" si="279"/>
        <v>6</v>
      </c>
    </row>
    <row r="767" spans="1:13">
      <c r="A767" s="75" t="str">
        <f>+VLOOKUP(Tableau2[[#This Row],[NO OF]],LISTE_OF!A:E,5,FALSE)</f>
        <v>CLIENT 9</v>
      </c>
      <c r="B767" s="76" t="s">
        <v>148</v>
      </c>
      <c r="C767" s="75" t="str">
        <f>+VLOOKUP(B767,LISTE_OF!A:B,2,FALSE)</f>
        <v>pièce 86</v>
      </c>
      <c r="D767" s="77">
        <v>42901</v>
      </c>
      <c r="E767" s="72" t="s">
        <v>0</v>
      </c>
      <c r="F767" s="78">
        <v>1</v>
      </c>
      <c r="G767" s="79">
        <f t="shared" si="275"/>
        <v>60</v>
      </c>
      <c r="H767" s="79">
        <f t="shared" si="276"/>
        <v>60</v>
      </c>
      <c r="I767" s="72"/>
      <c r="J767" s="80" t="str">
        <f>IF(I767="","",VLOOKUP(I767,CONSTANTES!$E$2:$F$100,2,0))</f>
        <v/>
      </c>
      <c r="K767" s="81" t="str">
        <f t="shared" si="277"/>
        <v/>
      </c>
      <c r="L767" s="76">
        <f t="shared" si="278"/>
        <v>2017</v>
      </c>
      <c r="M767" s="76">
        <f t="shared" si="279"/>
        <v>6</v>
      </c>
    </row>
    <row r="768" spans="1:13">
      <c r="A768" s="75" t="str">
        <f>+VLOOKUP(Tableau2[[#This Row],[NO OF]],LISTE_OF!A:E,5,FALSE)</f>
        <v>CLIENT 9</v>
      </c>
      <c r="B768" s="76" t="s">
        <v>148</v>
      </c>
      <c r="C768" s="75" t="str">
        <f>+VLOOKUP(B768,LISTE_OF!A:B,2,FALSE)</f>
        <v>pièce 86</v>
      </c>
      <c r="D768" s="77">
        <v>42901</v>
      </c>
      <c r="E768" s="72" t="s">
        <v>111</v>
      </c>
      <c r="F768" s="78">
        <v>2</v>
      </c>
      <c r="G768" s="79">
        <f t="shared" si="275"/>
        <v>60</v>
      </c>
      <c r="H768" s="79">
        <f t="shared" si="276"/>
        <v>120</v>
      </c>
      <c r="I768" s="72"/>
      <c r="J768" s="80" t="str">
        <f>IF(I768="","",VLOOKUP(I768,CONSTANTES!$E$2:$F$100,2,0))</f>
        <v/>
      </c>
      <c r="K768" s="81" t="str">
        <f t="shared" si="277"/>
        <v/>
      </c>
      <c r="L768" s="76">
        <f t="shared" si="278"/>
        <v>2017</v>
      </c>
      <c r="M768" s="76">
        <f t="shared" si="279"/>
        <v>6</v>
      </c>
    </row>
    <row r="769" spans="1:13">
      <c r="A769" s="75" t="str">
        <f>+VLOOKUP(Tableau2[[#This Row],[NO OF]],LISTE_OF!A:E,5,FALSE)</f>
        <v>CLIENT 9</v>
      </c>
      <c r="B769" s="76" t="s">
        <v>148</v>
      </c>
      <c r="C769" s="75" t="str">
        <f>+VLOOKUP(B769,LISTE_OF!A:B,2,FALSE)</f>
        <v>pièce 86</v>
      </c>
      <c r="D769" s="77">
        <v>42901</v>
      </c>
      <c r="E769" s="72" t="s">
        <v>6</v>
      </c>
      <c r="F769" s="78">
        <v>6</v>
      </c>
      <c r="G769" s="79">
        <f t="shared" si="275"/>
        <v>50</v>
      </c>
      <c r="H769" s="79">
        <f t="shared" si="276"/>
        <v>300</v>
      </c>
      <c r="I769" s="72"/>
      <c r="J769" s="80" t="str">
        <f>IF(I769="","",VLOOKUP(I769,CONSTANTES!$E$2:$F$100,2,0))</f>
        <v/>
      </c>
      <c r="K769" s="81" t="str">
        <f t="shared" si="277"/>
        <v/>
      </c>
      <c r="L769" s="76">
        <f t="shared" si="278"/>
        <v>2017</v>
      </c>
      <c r="M769" s="76">
        <f t="shared" si="279"/>
        <v>6</v>
      </c>
    </row>
    <row r="770" spans="1:13">
      <c r="A770" s="75" t="str">
        <f>+VLOOKUP(Tableau2[[#This Row],[NO OF]],LISTE_OF!A:E,5,FALSE)</f>
        <v>CLIENT 5</v>
      </c>
      <c r="B770" s="76" t="s">
        <v>156</v>
      </c>
      <c r="C770" s="75" t="str">
        <f>+VLOOKUP(B770,LISTE_OF!A:B,2,FALSE)</f>
        <v>pièce 93</v>
      </c>
      <c r="D770" s="77">
        <v>42890</v>
      </c>
      <c r="E770" s="72" t="s">
        <v>111</v>
      </c>
      <c r="F770" s="78">
        <v>4.5</v>
      </c>
      <c r="G770" s="79">
        <f t="shared" ref="G770:G777" si="280">IF(E770="","",VLOOKUP(E770,POSTE,2,0))</f>
        <v>60</v>
      </c>
      <c r="H770" s="79">
        <f t="shared" ref="H770:H777" si="281">IF(E770="","",F770*G770)</f>
        <v>270</v>
      </c>
      <c r="I770" s="72"/>
      <c r="J770" s="80" t="str">
        <f>IF(I770="","",VLOOKUP(I770,CONSTANTES!$E$2:$F$100,2,0))</f>
        <v/>
      </c>
      <c r="K770" s="81" t="str">
        <f t="shared" ref="K770:K777" si="282">IF(J770="","",J770*KM_UNITAIRE)</f>
        <v/>
      </c>
      <c r="L770" s="76">
        <f t="shared" ref="L770:L777" si="283">+YEAR(D770)</f>
        <v>2017</v>
      </c>
      <c r="M770" s="76">
        <f t="shared" ref="M770:M777" si="284">+MONTH(D770)</f>
        <v>6</v>
      </c>
    </row>
    <row r="771" spans="1:13">
      <c r="A771" s="75" t="str">
        <f>+VLOOKUP(Tableau2[[#This Row],[NO OF]],LISTE_OF!A:E,5,FALSE)</f>
        <v>CLIENT 5</v>
      </c>
      <c r="B771" s="76" t="s">
        <v>156</v>
      </c>
      <c r="C771" s="75" t="str">
        <f>+VLOOKUP(B771,LISTE_OF!A:B,2,FALSE)</f>
        <v>pièce 93</v>
      </c>
      <c r="D771" s="77">
        <v>42890</v>
      </c>
      <c r="E771" s="72" t="s">
        <v>0</v>
      </c>
      <c r="F771" s="78">
        <v>14</v>
      </c>
      <c r="G771" s="79">
        <f t="shared" si="280"/>
        <v>60</v>
      </c>
      <c r="H771" s="79">
        <f t="shared" si="281"/>
        <v>840</v>
      </c>
      <c r="I771" s="72"/>
      <c r="J771" s="80" t="str">
        <f>IF(I771="","",VLOOKUP(I771,CONSTANTES!$E$2:$F$100,2,0))</f>
        <v/>
      </c>
      <c r="K771" s="81" t="str">
        <f t="shared" si="282"/>
        <v/>
      </c>
      <c r="L771" s="76">
        <f t="shared" si="283"/>
        <v>2017</v>
      </c>
      <c r="M771" s="76">
        <f t="shared" si="284"/>
        <v>6</v>
      </c>
    </row>
    <row r="772" spans="1:13">
      <c r="A772" s="75" t="str">
        <f>+VLOOKUP(Tableau2[[#This Row],[NO OF]],LISTE_OF!A:E,5,FALSE)</f>
        <v>CLIENT 8</v>
      </c>
      <c r="B772" s="76" t="s">
        <v>157</v>
      </c>
      <c r="C772" s="75" t="str">
        <f>+VLOOKUP(B772,LISTE_OF!A:B,2,FALSE)</f>
        <v>pièce 94</v>
      </c>
      <c r="D772" s="77">
        <v>42907</v>
      </c>
      <c r="E772" s="72" t="s">
        <v>111</v>
      </c>
      <c r="F772" s="78">
        <v>2</v>
      </c>
      <c r="G772" s="79">
        <f t="shared" si="280"/>
        <v>60</v>
      </c>
      <c r="H772" s="79">
        <f t="shared" si="281"/>
        <v>120</v>
      </c>
      <c r="I772" s="72"/>
      <c r="J772" s="80" t="str">
        <f>IF(I772="","",VLOOKUP(I772,CONSTANTES!$E$2:$F$100,2,0))</f>
        <v/>
      </c>
      <c r="K772" s="81" t="str">
        <f t="shared" si="282"/>
        <v/>
      </c>
      <c r="L772" s="76">
        <f t="shared" si="283"/>
        <v>2017</v>
      </c>
      <c r="M772" s="76">
        <f t="shared" si="284"/>
        <v>6</v>
      </c>
    </row>
    <row r="773" spans="1:13">
      <c r="A773" s="75" t="str">
        <f>+VLOOKUP(Tableau2[[#This Row],[NO OF]],LISTE_OF!A:E,5,FALSE)</f>
        <v>CLIENT 8</v>
      </c>
      <c r="B773" s="76" t="s">
        <v>157</v>
      </c>
      <c r="C773" s="75" t="str">
        <f>+VLOOKUP(B773,LISTE_OF!A:B,2,FALSE)</f>
        <v>pièce 94</v>
      </c>
      <c r="D773" s="77">
        <v>42907</v>
      </c>
      <c r="E773" s="72" t="s">
        <v>56</v>
      </c>
      <c r="F773" s="78">
        <v>2</v>
      </c>
      <c r="G773" s="79">
        <f t="shared" si="280"/>
        <v>50</v>
      </c>
      <c r="H773" s="79">
        <f t="shared" si="281"/>
        <v>100</v>
      </c>
      <c r="I773" s="72"/>
      <c r="J773" s="80" t="str">
        <f>IF(I773="","",VLOOKUP(I773,CONSTANTES!$E$2:$F$100,2,0))</f>
        <v/>
      </c>
      <c r="K773" s="81" t="str">
        <f t="shared" si="282"/>
        <v/>
      </c>
      <c r="L773" s="76">
        <f t="shared" si="283"/>
        <v>2017</v>
      </c>
      <c r="M773" s="76">
        <f t="shared" si="284"/>
        <v>6</v>
      </c>
    </row>
    <row r="774" spans="1:13">
      <c r="A774" s="75" t="str">
        <f>+VLOOKUP(Tableau2[[#This Row],[NO OF]],LISTE_OF!A:E,5,FALSE)</f>
        <v>CLIENT 4</v>
      </c>
      <c r="B774" s="76" t="s">
        <v>143</v>
      </c>
      <c r="C774" s="75" t="str">
        <f>+VLOOKUP(B774,LISTE_OF!A:B,2,FALSE)</f>
        <v>pièce 81</v>
      </c>
      <c r="D774" s="77">
        <v>42907</v>
      </c>
      <c r="E774" s="72" t="s">
        <v>2</v>
      </c>
      <c r="F774" s="78">
        <v>15</v>
      </c>
      <c r="G774" s="79">
        <f t="shared" si="280"/>
        <v>60</v>
      </c>
      <c r="H774" s="79">
        <f t="shared" si="281"/>
        <v>900</v>
      </c>
      <c r="I774" s="72"/>
      <c r="J774" s="80" t="str">
        <f>IF(I774="","",VLOOKUP(I774,CONSTANTES!$E$2:$F$100,2,0))</f>
        <v/>
      </c>
      <c r="K774" s="81" t="str">
        <f t="shared" si="282"/>
        <v/>
      </c>
      <c r="L774" s="76">
        <f t="shared" si="283"/>
        <v>2017</v>
      </c>
      <c r="M774" s="76">
        <f t="shared" si="284"/>
        <v>6</v>
      </c>
    </row>
    <row r="775" spans="1:13">
      <c r="A775" s="75" t="str">
        <f>+VLOOKUP(Tableau2[[#This Row],[NO OF]],LISTE_OF!A:E,5,FALSE)</f>
        <v>CLIENT 4</v>
      </c>
      <c r="B775" s="76" t="s">
        <v>147</v>
      </c>
      <c r="C775" s="75" t="str">
        <f>+VLOOKUP(B775,LISTE_OF!A:B,2,FALSE)</f>
        <v>pièce 85</v>
      </c>
      <c r="D775" s="77">
        <v>42907</v>
      </c>
      <c r="E775" s="72" t="s">
        <v>1</v>
      </c>
      <c r="F775" s="78">
        <v>8</v>
      </c>
      <c r="G775" s="79">
        <f t="shared" si="280"/>
        <v>70</v>
      </c>
      <c r="H775" s="79">
        <f t="shared" si="281"/>
        <v>560</v>
      </c>
      <c r="I775" s="72"/>
      <c r="J775" s="80" t="str">
        <f>IF(I775="","",VLOOKUP(I775,CONSTANTES!$E$2:$F$100,2,0))</f>
        <v/>
      </c>
      <c r="K775" s="81" t="str">
        <f t="shared" si="282"/>
        <v/>
      </c>
      <c r="L775" s="76">
        <f t="shared" si="283"/>
        <v>2017</v>
      </c>
      <c r="M775" s="76">
        <f t="shared" si="284"/>
        <v>6</v>
      </c>
    </row>
    <row r="776" spans="1:13">
      <c r="A776" s="75" t="str">
        <f>+VLOOKUP(Tableau2[[#This Row],[NO OF]],LISTE_OF!A:E,5,FALSE)</f>
        <v>CLIENT 4</v>
      </c>
      <c r="B776" s="76" t="s">
        <v>147</v>
      </c>
      <c r="C776" s="75" t="str">
        <f>+VLOOKUP(B776,LISTE_OF!A:B,2,FALSE)</f>
        <v>pièce 85</v>
      </c>
      <c r="D776" s="77">
        <v>42907</v>
      </c>
      <c r="E776" s="72" t="s">
        <v>2</v>
      </c>
      <c r="F776" s="78">
        <v>10</v>
      </c>
      <c r="G776" s="79">
        <f t="shared" si="280"/>
        <v>60</v>
      </c>
      <c r="H776" s="79">
        <f t="shared" si="281"/>
        <v>600</v>
      </c>
      <c r="I776" s="72"/>
      <c r="J776" s="80" t="str">
        <f>IF(I776="","",VLOOKUP(I776,CONSTANTES!$E$2:$F$100,2,0))</f>
        <v/>
      </c>
      <c r="K776" s="81" t="str">
        <f t="shared" si="282"/>
        <v/>
      </c>
      <c r="L776" s="76">
        <f t="shared" si="283"/>
        <v>2017</v>
      </c>
      <c r="M776" s="76">
        <f t="shared" si="284"/>
        <v>6</v>
      </c>
    </row>
    <row r="777" spans="1:13">
      <c r="A777" s="75" t="str">
        <f>+VLOOKUP(Tableau2[[#This Row],[NO OF]],LISTE_OF!A:E,5,FALSE)</f>
        <v>CLIENT 8</v>
      </c>
      <c r="B777" s="76" t="s">
        <v>158</v>
      </c>
      <c r="C777" s="75" t="str">
        <f>+VLOOKUP(B777,LISTE_OF!A:B,2,FALSE)</f>
        <v>pièce 95</v>
      </c>
      <c r="D777" s="77">
        <v>42907</v>
      </c>
      <c r="E777" s="72" t="s">
        <v>111</v>
      </c>
      <c r="F777" s="78">
        <v>4</v>
      </c>
      <c r="G777" s="79">
        <f t="shared" si="280"/>
        <v>60</v>
      </c>
      <c r="H777" s="79">
        <f t="shared" si="281"/>
        <v>240</v>
      </c>
      <c r="I777" s="72"/>
      <c r="J777" s="80" t="str">
        <f>IF(I777="","",VLOOKUP(I777,CONSTANTES!$E$2:$F$100,2,0))</f>
        <v/>
      </c>
      <c r="K777" s="81" t="str">
        <f t="shared" si="282"/>
        <v/>
      </c>
      <c r="L777" s="76">
        <f t="shared" si="283"/>
        <v>2017</v>
      </c>
      <c r="M777" s="76">
        <f t="shared" si="284"/>
        <v>6</v>
      </c>
    </row>
    <row r="778" spans="1:13">
      <c r="A778" s="75" t="str">
        <f>+VLOOKUP(Tableau2[[#This Row],[NO OF]],LISTE_OF!A:E,5,FALSE)</f>
        <v>CLIENT 4</v>
      </c>
      <c r="B778" s="76" t="s">
        <v>147</v>
      </c>
      <c r="C778" s="75" t="str">
        <f>+VLOOKUP(B778,LISTE_OF!A:B,2,FALSE)</f>
        <v>pièce 85</v>
      </c>
      <c r="D778" s="77">
        <v>42909</v>
      </c>
      <c r="E778" s="72" t="s">
        <v>103</v>
      </c>
      <c r="F778" s="78">
        <v>10</v>
      </c>
      <c r="G778" s="79">
        <f t="shared" ref="G778:G786" si="285">IF(E778="","",VLOOKUP(E778,POSTE,2,0))</f>
        <v>60</v>
      </c>
      <c r="H778" s="79">
        <f t="shared" ref="H778:H786" si="286">IF(E778="","",F778*G778)</f>
        <v>600</v>
      </c>
      <c r="I778" s="72"/>
      <c r="J778" s="80" t="str">
        <f>IF(I778="","",VLOOKUP(I778,CONSTANTES!$E$2:$F$100,2,0))</f>
        <v/>
      </c>
      <c r="K778" s="81" t="str">
        <f t="shared" ref="K778:K786" si="287">IF(J778="","",J778*KM_UNITAIRE)</f>
        <v/>
      </c>
      <c r="L778" s="76">
        <f t="shared" ref="L778:L786" si="288">+YEAR(D778)</f>
        <v>2017</v>
      </c>
      <c r="M778" s="76">
        <f t="shared" ref="M778:M786" si="289">+MONTH(D778)</f>
        <v>6</v>
      </c>
    </row>
    <row r="779" spans="1:13">
      <c r="A779" s="75" t="str">
        <f>+VLOOKUP(Tableau2[[#This Row],[NO OF]],LISTE_OF!A:E,5,FALSE)</f>
        <v>CLIENT 7</v>
      </c>
      <c r="B779" s="76" t="s">
        <v>149</v>
      </c>
      <c r="C779" s="75" t="str">
        <f>+VLOOKUP(B779,LISTE_OF!A:B,2,FALSE)</f>
        <v>pièce 87</v>
      </c>
      <c r="D779" s="77">
        <v>42912</v>
      </c>
      <c r="E779" s="72" t="s">
        <v>1</v>
      </c>
      <c r="F779" s="78">
        <v>4</v>
      </c>
      <c r="G779" s="79">
        <f t="shared" si="285"/>
        <v>70</v>
      </c>
      <c r="H779" s="79">
        <f t="shared" si="286"/>
        <v>280</v>
      </c>
      <c r="I779" s="72"/>
      <c r="J779" s="80" t="str">
        <f>IF(I779="","",VLOOKUP(I779,CONSTANTES!$E$2:$F$100,2,0))</f>
        <v/>
      </c>
      <c r="K779" s="81" t="str">
        <f t="shared" si="287"/>
        <v/>
      </c>
      <c r="L779" s="76">
        <f t="shared" si="288"/>
        <v>2017</v>
      </c>
      <c r="M779" s="76">
        <f t="shared" si="289"/>
        <v>6</v>
      </c>
    </row>
    <row r="780" spans="1:13">
      <c r="A780" s="75" t="str">
        <f>+VLOOKUP(Tableau2[[#This Row],[NO OF]],LISTE_OF!A:E,5,FALSE)</f>
        <v>CLIENT 7</v>
      </c>
      <c r="B780" s="76" t="s">
        <v>149</v>
      </c>
      <c r="C780" s="75" t="str">
        <f>+VLOOKUP(B780,LISTE_OF!A:B,2,FALSE)</f>
        <v>pièce 87</v>
      </c>
      <c r="D780" s="77">
        <v>42924</v>
      </c>
      <c r="E780" s="72" t="s">
        <v>2</v>
      </c>
      <c r="F780" s="78">
        <v>8</v>
      </c>
      <c r="G780" s="79">
        <f t="shared" si="285"/>
        <v>60</v>
      </c>
      <c r="H780" s="79">
        <f t="shared" si="286"/>
        <v>480</v>
      </c>
      <c r="I780" s="72"/>
      <c r="J780" s="80" t="str">
        <f>IF(I780="","",VLOOKUP(I780,CONSTANTES!$E$2:$F$100,2,0))</f>
        <v/>
      </c>
      <c r="K780" s="81" t="str">
        <f t="shared" si="287"/>
        <v/>
      </c>
      <c r="L780" s="76">
        <f t="shared" si="288"/>
        <v>2017</v>
      </c>
      <c r="M780" s="76">
        <f t="shared" si="289"/>
        <v>7</v>
      </c>
    </row>
    <row r="781" spans="1:13">
      <c r="A781" s="75" t="str">
        <f>+VLOOKUP(Tableau2[[#This Row],[NO OF]],LISTE_OF!A:E,5,FALSE)</f>
        <v>CLIENT 4</v>
      </c>
      <c r="B781" s="76" t="s">
        <v>147</v>
      </c>
      <c r="C781" s="75" t="str">
        <f>+VLOOKUP(B781,LISTE_OF!A:B,2,FALSE)</f>
        <v>pièce 85</v>
      </c>
      <c r="D781" s="77">
        <v>42924</v>
      </c>
      <c r="E781" s="72" t="s">
        <v>111</v>
      </c>
      <c r="F781" s="78">
        <v>18</v>
      </c>
      <c r="G781" s="79">
        <f t="shared" si="285"/>
        <v>60</v>
      </c>
      <c r="H781" s="79">
        <f t="shared" si="286"/>
        <v>1080</v>
      </c>
      <c r="I781" s="72"/>
      <c r="J781" s="80" t="str">
        <f>IF(I781="","",VLOOKUP(I781,CONSTANTES!$E$2:$F$100,2,0))</f>
        <v/>
      </c>
      <c r="K781" s="81" t="str">
        <f t="shared" si="287"/>
        <v/>
      </c>
      <c r="L781" s="76">
        <f t="shared" si="288"/>
        <v>2017</v>
      </c>
      <c r="M781" s="76">
        <f t="shared" si="289"/>
        <v>7</v>
      </c>
    </row>
    <row r="782" spans="1:13">
      <c r="A782" s="75" t="str">
        <f>+VLOOKUP(Tableau2[[#This Row],[NO OF]],LISTE_OF!A:E,5,FALSE)</f>
        <v>CLIENT 4</v>
      </c>
      <c r="B782" s="76" t="s">
        <v>147</v>
      </c>
      <c r="C782" s="75" t="str">
        <f>+VLOOKUP(B782,LISTE_OF!A:B,2,FALSE)</f>
        <v>pièce 85</v>
      </c>
      <c r="D782" s="77">
        <v>42924</v>
      </c>
      <c r="E782" s="72" t="s">
        <v>0</v>
      </c>
      <c r="F782" s="78">
        <v>26</v>
      </c>
      <c r="G782" s="79">
        <f t="shared" si="285"/>
        <v>60</v>
      </c>
      <c r="H782" s="79">
        <f t="shared" si="286"/>
        <v>1560</v>
      </c>
      <c r="I782" s="72"/>
      <c r="J782" s="80" t="str">
        <f>IF(I782="","",VLOOKUP(I782,CONSTANTES!$E$2:$F$100,2,0))</f>
        <v/>
      </c>
      <c r="K782" s="81" t="str">
        <f t="shared" si="287"/>
        <v/>
      </c>
      <c r="L782" s="76">
        <f t="shared" si="288"/>
        <v>2017</v>
      </c>
      <c r="M782" s="76">
        <f t="shared" si="289"/>
        <v>7</v>
      </c>
    </row>
    <row r="783" spans="1:13">
      <c r="A783" s="75" t="str">
        <f>+VLOOKUP(Tableau2[[#This Row],[NO OF]],LISTE_OF!A:E,5,FALSE)</f>
        <v>CLIENT 4</v>
      </c>
      <c r="B783" s="76" t="s">
        <v>143</v>
      </c>
      <c r="C783" s="75" t="str">
        <f>+VLOOKUP(B783,LISTE_OF!A:B,2,FALSE)</f>
        <v>pièce 81</v>
      </c>
      <c r="D783" s="77">
        <v>42924</v>
      </c>
      <c r="E783" s="72" t="s">
        <v>111</v>
      </c>
      <c r="F783" s="78">
        <v>10</v>
      </c>
      <c r="G783" s="79">
        <f t="shared" si="285"/>
        <v>60</v>
      </c>
      <c r="H783" s="79">
        <f t="shared" si="286"/>
        <v>600</v>
      </c>
      <c r="I783" s="72"/>
      <c r="J783" s="80" t="str">
        <f>IF(I783="","",VLOOKUP(I783,CONSTANTES!$E$2:$F$100,2,0))</f>
        <v/>
      </c>
      <c r="K783" s="81" t="str">
        <f t="shared" si="287"/>
        <v/>
      </c>
      <c r="L783" s="76">
        <f t="shared" si="288"/>
        <v>2017</v>
      </c>
      <c r="M783" s="76">
        <f t="shared" si="289"/>
        <v>7</v>
      </c>
    </row>
    <row r="784" spans="1:13">
      <c r="A784" s="75" t="str">
        <f>+VLOOKUP(Tableau2[[#This Row],[NO OF]],LISTE_OF!A:E,5,FALSE)</f>
        <v>CLIENT 4</v>
      </c>
      <c r="B784" s="76" t="s">
        <v>143</v>
      </c>
      <c r="C784" s="75" t="str">
        <f>+VLOOKUP(B784,LISTE_OF!A:B,2,FALSE)</f>
        <v>pièce 81</v>
      </c>
      <c r="D784" s="77">
        <v>42924</v>
      </c>
      <c r="E784" s="72" t="s">
        <v>0</v>
      </c>
      <c r="F784" s="78">
        <v>5</v>
      </c>
      <c r="G784" s="79">
        <f t="shared" si="285"/>
        <v>60</v>
      </c>
      <c r="H784" s="79">
        <f t="shared" si="286"/>
        <v>300</v>
      </c>
      <c r="I784" s="72"/>
      <c r="J784" s="80" t="str">
        <f>IF(I784="","",VLOOKUP(I784,CONSTANTES!$E$2:$F$100,2,0))</f>
        <v/>
      </c>
      <c r="K784" s="81" t="str">
        <f t="shared" si="287"/>
        <v/>
      </c>
      <c r="L784" s="76">
        <f t="shared" si="288"/>
        <v>2017</v>
      </c>
      <c r="M784" s="76">
        <f t="shared" si="289"/>
        <v>7</v>
      </c>
    </row>
    <row r="785" spans="1:13">
      <c r="A785" s="75" t="str">
        <f>+VLOOKUP(Tableau2[[#This Row],[NO OF]],LISTE_OF!A:E,5,FALSE)</f>
        <v>CLIENT 4</v>
      </c>
      <c r="B785" s="76" t="s">
        <v>143</v>
      </c>
      <c r="C785" s="75" t="str">
        <f>+VLOOKUP(B785,LISTE_OF!A:B,2,FALSE)</f>
        <v>pièce 81</v>
      </c>
      <c r="D785" s="77">
        <v>42924</v>
      </c>
      <c r="E785" s="72" t="s">
        <v>0</v>
      </c>
      <c r="F785" s="78">
        <v>8</v>
      </c>
      <c r="G785" s="79">
        <f t="shared" si="285"/>
        <v>60</v>
      </c>
      <c r="H785" s="79">
        <f t="shared" si="286"/>
        <v>480</v>
      </c>
      <c r="I785" s="72"/>
      <c r="J785" s="80" t="str">
        <f>IF(I785="","",VLOOKUP(I785,CONSTANTES!$E$2:$F$100,2,0))</f>
        <v/>
      </c>
      <c r="K785" s="81" t="str">
        <f t="shared" si="287"/>
        <v/>
      </c>
      <c r="L785" s="76">
        <f t="shared" si="288"/>
        <v>2017</v>
      </c>
      <c r="M785" s="76">
        <f t="shared" si="289"/>
        <v>7</v>
      </c>
    </row>
    <row r="786" spans="1:13">
      <c r="A786" s="75" t="str">
        <f>+VLOOKUP(Tableau2[[#This Row],[NO OF]],LISTE_OF!A:E,5,FALSE)</f>
        <v>CLIENT 4</v>
      </c>
      <c r="B786" s="76" t="s">
        <v>143</v>
      </c>
      <c r="C786" s="75" t="str">
        <f>+VLOOKUP(B786,LISTE_OF!A:B,2,FALSE)</f>
        <v>pièce 81</v>
      </c>
      <c r="D786" s="77">
        <v>42924</v>
      </c>
      <c r="E786" s="72" t="s">
        <v>111</v>
      </c>
      <c r="F786" s="78">
        <v>10</v>
      </c>
      <c r="G786" s="79">
        <f t="shared" si="285"/>
        <v>60</v>
      </c>
      <c r="H786" s="79">
        <f t="shared" si="286"/>
        <v>600</v>
      </c>
      <c r="I786" s="72"/>
      <c r="J786" s="80" t="str">
        <f>IF(I786="","",VLOOKUP(I786,CONSTANTES!$E$2:$F$100,2,0))</f>
        <v/>
      </c>
      <c r="K786" s="81" t="str">
        <f t="shared" si="287"/>
        <v/>
      </c>
      <c r="L786" s="76">
        <f t="shared" si="288"/>
        <v>2017</v>
      </c>
      <c r="M786" s="76">
        <f t="shared" si="289"/>
        <v>7</v>
      </c>
    </row>
    <row r="787" spans="1:13">
      <c r="A787" s="75" t="str">
        <f>+VLOOKUP(Tableau2[[#This Row],[NO OF]],LISTE_OF!A:E,5,FALSE)</f>
        <v>CLIENT 4</v>
      </c>
      <c r="B787" s="76" t="s">
        <v>143</v>
      </c>
      <c r="C787" s="75" t="str">
        <f>+VLOOKUP(B787,LISTE_OF!A:B,2,FALSE)</f>
        <v>pièce 81</v>
      </c>
      <c r="D787" s="77">
        <v>42936</v>
      </c>
      <c r="E787" s="72" t="s">
        <v>6</v>
      </c>
      <c r="F787" s="78">
        <v>10</v>
      </c>
      <c r="G787" s="79">
        <f t="shared" ref="G787:G794" si="290">IF(E787="","",VLOOKUP(E787,POSTE,2,0))</f>
        <v>50</v>
      </c>
      <c r="H787" s="79">
        <f t="shared" ref="H787:H794" si="291">IF(E787="","",F787*G787)</f>
        <v>500</v>
      </c>
      <c r="I787" s="72"/>
      <c r="J787" s="80" t="str">
        <f>IF(I787="","",VLOOKUP(I787,CONSTANTES!$E$2:$F$100,2,0))</f>
        <v/>
      </c>
      <c r="K787" s="81" t="str">
        <f t="shared" ref="K787:K794" si="292">IF(J787="","",J787*KM_UNITAIRE)</f>
        <v/>
      </c>
      <c r="L787" s="76">
        <f t="shared" ref="L787:L794" si="293">+YEAR(D787)</f>
        <v>2017</v>
      </c>
      <c r="M787" s="76">
        <f t="shared" ref="M787:M794" si="294">+MONTH(D787)</f>
        <v>7</v>
      </c>
    </row>
    <row r="788" spans="1:13">
      <c r="A788" s="75" t="str">
        <f>+VLOOKUP(Tableau2[[#This Row],[NO OF]],LISTE_OF!A:E,5,FALSE)</f>
        <v>CLIENT 4</v>
      </c>
      <c r="B788" s="76" t="s">
        <v>146</v>
      </c>
      <c r="C788" s="75" t="str">
        <f>+VLOOKUP(B788,LISTE_OF!A:B,2,FALSE)</f>
        <v>pièce 84</v>
      </c>
      <c r="D788" s="77">
        <v>42936</v>
      </c>
      <c r="E788" s="72" t="s">
        <v>103</v>
      </c>
      <c r="F788" s="78">
        <v>5</v>
      </c>
      <c r="G788" s="79">
        <f t="shared" si="290"/>
        <v>60</v>
      </c>
      <c r="H788" s="79">
        <f t="shared" si="291"/>
        <v>300</v>
      </c>
      <c r="I788" s="72"/>
      <c r="J788" s="80" t="str">
        <f>IF(I788="","",VLOOKUP(I788,CONSTANTES!$E$2:$F$100,2,0))</f>
        <v/>
      </c>
      <c r="K788" s="81" t="str">
        <f t="shared" si="292"/>
        <v/>
      </c>
      <c r="L788" s="76">
        <f t="shared" si="293"/>
        <v>2017</v>
      </c>
      <c r="M788" s="76">
        <f t="shared" si="294"/>
        <v>7</v>
      </c>
    </row>
    <row r="789" spans="1:13">
      <c r="A789" s="75" t="str">
        <f>+VLOOKUP(Tableau2[[#This Row],[NO OF]],LISTE_OF!A:E,5,FALSE)</f>
        <v>CLIENT 7</v>
      </c>
      <c r="B789" s="76" t="s">
        <v>149</v>
      </c>
      <c r="C789" s="75" t="str">
        <f>+VLOOKUP(B789,LISTE_OF!A:B,2,FALSE)</f>
        <v>pièce 87</v>
      </c>
      <c r="D789" s="77">
        <v>42936</v>
      </c>
      <c r="E789" s="72" t="s">
        <v>111</v>
      </c>
      <c r="F789" s="78">
        <v>10</v>
      </c>
      <c r="G789" s="79">
        <f t="shared" si="290"/>
        <v>60</v>
      </c>
      <c r="H789" s="79">
        <f t="shared" si="291"/>
        <v>600</v>
      </c>
      <c r="I789" s="72"/>
      <c r="J789" s="80" t="str">
        <f>IF(I789="","",VLOOKUP(I789,CONSTANTES!$E$2:$F$100,2,0))</f>
        <v/>
      </c>
      <c r="K789" s="81" t="str">
        <f t="shared" si="292"/>
        <v/>
      </c>
      <c r="L789" s="76">
        <f t="shared" si="293"/>
        <v>2017</v>
      </c>
      <c r="M789" s="76">
        <f t="shared" si="294"/>
        <v>7</v>
      </c>
    </row>
    <row r="790" spans="1:13">
      <c r="A790" s="75" t="str">
        <f>+VLOOKUP(Tableau2[[#This Row],[NO OF]],LISTE_OF!A:E,5,FALSE)</f>
        <v>CLIENT 7</v>
      </c>
      <c r="B790" s="76" t="s">
        <v>149</v>
      </c>
      <c r="C790" s="75" t="str">
        <f>+VLOOKUP(B790,LISTE_OF!A:B,2,FALSE)</f>
        <v>pièce 87</v>
      </c>
      <c r="D790" s="77">
        <v>42936</v>
      </c>
      <c r="E790" s="72" t="s">
        <v>0</v>
      </c>
      <c r="F790" s="78">
        <v>10</v>
      </c>
      <c r="G790" s="79">
        <f t="shared" si="290"/>
        <v>60</v>
      </c>
      <c r="H790" s="79">
        <f t="shared" si="291"/>
        <v>600</v>
      </c>
      <c r="I790" s="72"/>
      <c r="J790" s="80" t="str">
        <f>IF(I790="","",VLOOKUP(I790,CONSTANTES!$E$2:$F$100,2,0))</f>
        <v/>
      </c>
      <c r="K790" s="81" t="str">
        <f t="shared" si="292"/>
        <v/>
      </c>
      <c r="L790" s="76">
        <f t="shared" si="293"/>
        <v>2017</v>
      </c>
      <c r="M790" s="76">
        <f t="shared" si="294"/>
        <v>7</v>
      </c>
    </row>
    <row r="791" spans="1:13">
      <c r="A791" s="75" t="str">
        <f>+VLOOKUP(Tableau2[[#This Row],[NO OF]],LISTE_OF!A:E,5,FALSE)</f>
        <v>CLIENT 6</v>
      </c>
      <c r="B791" s="76" t="s">
        <v>160</v>
      </c>
      <c r="C791" s="75" t="str">
        <f>+VLOOKUP(B791,LISTE_OF!A:B,2,FALSE)</f>
        <v>pièce 96</v>
      </c>
      <c r="D791" s="77">
        <v>42939</v>
      </c>
      <c r="E791" s="72" t="s">
        <v>1</v>
      </c>
      <c r="F791" s="78">
        <v>0</v>
      </c>
      <c r="G791" s="79">
        <f t="shared" si="290"/>
        <v>70</v>
      </c>
      <c r="H791" s="79">
        <f t="shared" si="291"/>
        <v>0</v>
      </c>
      <c r="I791" s="72"/>
      <c r="J791" s="80" t="str">
        <f>IF(I791="","",VLOOKUP(I791,CONSTANTES!$E$2:$F$100,2,0))</f>
        <v/>
      </c>
      <c r="K791" s="81" t="str">
        <f t="shared" si="292"/>
        <v/>
      </c>
      <c r="L791" s="76">
        <f t="shared" si="293"/>
        <v>2017</v>
      </c>
      <c r="M791" s="76">
        <f t="shared" si="294"/>
        <v>7</v>
      </c>
    </row>
    <row r="792" spans="1:13">
      <c r="A792" s="75" t="str">
        <f>+VLOOKUP(Tableau2[[#This Row],[NO OF]],LISTE_OF!A:E,5,FALSE)</f>
        <v>CLIENT 7</v>
      </c>
      <c r="B792" s="76" t="s">
        <v>149</v>
      </c>
      <c r="C792" s="75" t="str">
        <f>+VLOOKUP(B792,LISTE_OF!A:B,2,FALSE)</f>
        <v>pièce 87</v>
      </c>
      <c r="D792" s="77">
        <v>42939</v>
      </c>
      <c r="E792" s="72" t="s">
        <v>6</v>
      </c>
      <c r="F792" s="78">
        <v>12</v>
      </c>
      <c r="G792" s="79">
        <f t="shared" si="290"/>
        <v>50</v>
      </c>
      <c r="H792" s="79">
        <f t="shared" si="291"/>
        <v>600</v>
      </c>
      <c r="I792" s="72"/>
      <c r="J792" s="80" t="str">
        <f>IF(I792="","",VLOOKUP(I792,CONSTANTES!$E$2:$F$100,2,0))</f>
        <v/>
      </c>
      <c r="K792" s="81" t="str">
        <f t="shared" si="292"/>
        <v/>
      </c>
      <c r="L792" s="76">
        <f t="shared" si="293"/>
        <v>2017</v>
      </c>
      <c r="M792" s="76">
        <f t="shared" si="294"/>
        <v>7</v>
      </c>
    </row>
    <row r="793" spans="1:13">
      <c r="A793" s="75" t="str">
        <f>+VLOOKUP(Tableau2[[#This Row],[NO OF]],LISTE_OF!A:E,5,FALSE)</f>
        <v>CLIENT 7</v>
      </c>
      <c r="B793" s="76" t="s">
        <v>149</v>
      </c>
      <c r="C793" s="75" t="str">
        <f>+VLOOKUP(B793,LISTE_OF!A:B,2,FALSE)</f>
        <v>pièce 87</v>
      </c>
      <c r="D793" s="77">
        <v>42939</v>
      </c>
      <c r="E793" s="72" t="s">
        <v>0</v>
      </c>
      <c r="F793" s="78">
        <v>6</v>
      </c>
      <c r="G793" s="79">
        <f t="shared" si="290"/>
        <v>60</v>
      </c>
      <c r="H793" s="79">
        <f t="shared" si="291"/>
        <v>360</v>
      </c>
      <c r="I793" s="72"/>
      <c r="J793" s="80" t="str">
        <f>IF(I793="","",VLOOKUP(I793,CONSTANTES!$E$2:$F$100,2,0))</f>
        <v/>
      </c>
      <c r="K793" s="81" t="str">
        <f t="shared" si="292"/>
        <v/>
      </c>
      <c r="L793" s="76">
        <f t="shared" si="293"/>
        <v>2017</v>
      </c>
      <c r="M793" s="76">
        <f t="shared" si="294"/>
        <v>7</v>
      </c>
    </row>
    <row r="794" spans="1:13">
      <c r="A794" s="75" t="str">
        <f>+VLOOKUP(Tableau2[[#This Row],[NO OF]],LISTE_OF!A:E,5,FALSE)</f>
        <v>CLIENT 7</v>
      </c>
      <c r="B794" s="76" t="s">
        <v>149</v>
      </c>
      <c r="C794" s="75" t="str">
        <f>+VLOOKUP(B794,LISTE_OF!A:B,2,FALSE)</f>
        <v>pièce 87</v>
      </c>
      <c r="D794" s="77">
        <v>42939</v>
      </c>
      <c r="E794" s="72" t="s">
        <v>111</v>
      </c>
      <c r="F794" s="78">
        <v>12</v>
      </c>
      <c r="G794" s="79">
        <f t="shared" si="290"/>
        <v>60</v>
      </c>
      <c r="H794" s="79">
        <f t="shared" si="291"/>
        <v>720</v>
      </c>
      <c r="I794" s="72"/>
      <c r="J794" s="80" t="str">
        <f>IF(I794="","",VLOOKUP(I794,CONSTANTES!$E$2:$F$100,2,0))</f>
        <v/>
      </c>
      <c r="K794" s="81" t="str">
        <f t="shared" si="292"/>
        <v/>
      </c>
      <c r="L794" s="76">
        <f t="shared" si="293"/>
        <v>2017</v>
      </c>
      <c r="M794" s="76">
        <f t="shared" si="294"/>
        <v>7</v>
      </c>
    </row>
    <row r="795" spans="1:13">
      <c r="A795" s="75" t="str">
        <f>+VLOOKUP(Tableau2[[#This Row],[NO OF]],LISTE_OF!A:E,5,FALSE)</f>
        <v>CLIENT 10s</v>
      </c>
      <c r="B795" s="76" t="s">
        <v>161</v>
      </c>
      <c r="C795" s="75" t="str">
        <f>+VLOOKUP(B795,LISTE_OF!A:B,2,FALSE)</f>
        <v>pièce 97</v>
      </c>
      <c r="D795" s="77">
        <v>42947</v>
      </c>
      <c r="E795" s="72" t="s">
        <v>1</v>
      </c>
      <c r="F795" s="78">
        <v>3</v>
      </c>
      <c r="G795" s="79">
        <f t="shared" ref="G795:G803" si="295">IF(E795="","",VLOOKUP(E795,POSTE,2,0))</f>
        <v>70</v>
      </c>
      <c r="H795" s="79">
        <f t="shared" ref="H795:H803" si="296">IF(E795="","",F795*G795)</f>
        <v>210</v>
      </c>
      <c r="I795" s="72"/>
      <c r="J795" s="80" t="str">
        <f>IF(I795="","",VLOOKUP(I795,CONSTANTES!$E$2:$F$100,2,0))</f>
        <v/>
      </c>
      <c r="K795" s="81" t="str">
        <f t="shared" ref="K795:K803" si="297">IF(J795="","",J795*KM_UNITAIRE)</f>
        <v/>
      </c>
      <c r="L795" s="76">
        <f t="shared" ref="L795:L803" si="298">+YEAR(D795)</f>
        <v>2017</v>
      </c>
      <c r="M795" s="76">
        <f t="shared" ref="M795:M803" si="299">+MONTH(D795)</f>
        <v>7</v>
      </c>
    </row>
    <row r="796" spans="1:13">
      <c r="A796" s="75" t="str">
        <f>+VLOOKUP(Tableau2[[#This Row],[NO OF]],LISTE_OF!A:E,5,FALSE)</f>
        <v>CLIENT 10s</v>
      </c>
      <c r="B796" s="76" t="s">
        <v>161</v>
      </c>
      <c r="C796" s="75" t="str">
        <f>+VLOOKUP(B796,LISTE_OF!A:B,2,FALSE)</f>
        <v>pièce 97</v>
      </c>
      <c r="D796" s="77">
        <v>42947</v>
      </c>
      <c r="E796" s="72" t="s">
        <v>2</v>
      </c>
      <c r="F796" s="78">
        <v>26</v>
      </c>
      <c r="G796" s="79">
        <f t="shared" si="295"/>
        <v>60</v>
      </c>
      <c r="H796" s="79">
        <f t="shared" si="296"/>
        <v>1560</v>
      </c>
      <c r="I796" s="72"/>
      <c r="J796" s="80" t="str">
        <f>IF(I796="","",VLOOKUP(I796,CONSTANTES!$E$2:$F$100,2,0))</f>
        <v/>
      </c>
      <c r="K796" s="81" t="str">
        <f t="shared" si="297"/>
        <v/>
      </c>
      <c r="L796" s="76">
        <f t="shared" si="298"/>
        <v>2017</v>
      </c>
      <c r="M796" s="76">
        <f t="shared" si="299"/>
        <v>7</v>
      </c>
    </row>
    <row r="797" spans="1:13">
      <c r="A797" s="75" t="str">
        <f>+VLOOKUP(Tableau2[[#This Row],[NO OF]],LISTE_OF!A:E,5,FALSE)</f>
        <v>CLIENT 4</v>
      </c>
      <c r="B797" s="76" t="s">
        <v>162</v>
      </c>
      <c r="C797" s="75" t="str">
        <f>+VLOOKUP(B797,LISTE_OF!A:B,2,FALSE)</f>
        <v>pièce 98</v>
      </c>
      <c r="D797" s="77">
        <v>42954</v>
      </c>
      <c r="E797" s="72" t="s">
        <v>1</v>
      </c>
      <c r="F797" s="78">
        <v>38</v>
      </c>
      <c r="G797" s="79">
        <f t="shared" si="295"/>
        <v>70</v>
      </c>
      <c r="H797" s="79">
        <f t="shared" si="296"/>
        <v>2660</v>
      </c>
      <c r="I797" s="72"/>
      <c r="J797" s="80" t="str">
        <f>IF(I797="","",VLOOKUP(I797,CONSTANTES!$E$2:$F$100,2,0))</f>
        <v/>
      </c>
      <c r="K797" s="81" t="str">
        <f t="shared" si="297"/>
        <v/>
      </c>
      <c r="L797" s="76">
        <f t="shared" si="298"/>
        <v>2017</v>
      </c>
      <c r="M797" s="76">
        <f t="shared" si="299"/>
        <v>8</v>
      </c>
    </row>
    <row r="798" spans="1:13">
      <c r="A798" s="75" t="str">
        <f>+VLOOKUP(Tableau2[[#This Row],[NO OF]],LISTE_OF!A:E,5,FALSE)</f>
        <v>CLIENT 4</v>
      </c>
      <c r="B798" s="76" t="s">
        <v>162</v>
      </c>
      <c r="C798" s="75" t="str">
        <f>+VLOOKUP(B798,LISTE_OF!A:B,2,FALSE)</f>
        <v>pièce 98</v>
      </c>
      <c r="D798" s="77">
        <v>42954</v>
      </c>
      <c r="E798" s="72" t="s">
        <v>2</v>
      </c>
      <c r="F798" s="78">
        <v>30</v>
      </c>
      <c r="G798" s="79">
        <f t="shared" si="295"/>
        <v>60</v>
      </c>
      <c r="H798" s="79">
        <f t="shared" si="296"/>
        <v>1800</v>
      </c>
      <c r="I798" s="72"/>
      <c r="J798" s="80" t="str">
        <f>IF(I798="","",VLOOKUP(I798,CONSTANTES!$E$2:$F$100,2,0))</f>
        <v/>
      </c>
      <c r="K798" s="81" t="str">
        <f t="shared" si="297"/>
        <v/>
      </c>
      <c r="L798" s="76">
        <f t="shared" si="298"/>
        <v>2017</v>
      </c>
      <c r="M798" s="76">
        <f t="shared" si="299"/>
        <v>8</v>
      </c>
    </row>
    <row r="799" spans="1:13">
      <c r="A799" s="75" t="str">
        <f>+VLOOKUP(Tableau2[[#This Row],[NO OF]],LISTE_OF!A:E,5,FALSE)</f>
        <v>CLIENT 5</v>
      </c>
      <c r="B799" s="76" t="s">
        <v>163</v>
      </c>
      <c r="C799" s="75" t="str">
        <f>+VLOOKUP(B799,LISTE_OF!A:B,2,FALSE)</f>
        <v>pièce 99</v>
      </c>
      <c r="D799" s="77">
        <v>42954</v>
      </c>
      <c r="E799" s="72" t="s">
        <v>111</v>
      </c>
      <c r="F799" s="78">
        <v>1</v>
      </c>
      <c r="G799" s="79">
        <f t="shared" si="295"/>
        <v>60</v>
      </c>
      <c r="H799" s="79">
        <f t="shared" si="296"/>
        <v>60</v>
      </c>
      <c r="I799" s="72"/>
      <c r="J799" s="80" t="str">
        <f>IF(I799="","",VLOOKUP(I799,CONSTANTES!$E$2:$F$100,2,0))</f>
        <v/>
      </c>
      <c r="K799" s="81" t="str">
        <f t="shared" si="297"/>
        <v/>
      </c>
      <c r="L799" s="76">
        <f t="shared" si="298"/>
        <v>2017</v>
      </c>
      <c r="M799" s="76">
        <f t="shared" si="299"/>
        <v>8</v>
      </c>
    </row>
    <row r="800" spans="1:13">
      <c r="A800" s="75" t="str">
        <f>+VLOOKUP(Tableau2[[#This Row],[NO OF]],LISTE_OF!A:E,5,FALSE)</f>
        <v>CLIENT 7</v>
      </c>
      <c r="B800" s="76" t="s">
        <v>149</v>
      </c>
      <c r="C800" s="75" t="str">
        <f>+VLOOKUP(B800,LISTE_OF!A:B,2,FALSE)</f>
        <v>pièce 87</v>
      </c>
      <c r="D800" s="77">
        <v>42954</v>
      </c>
      <c r="E800" s="72" t="s">
        <v>0</v>
      </c>
      <c r="F800" s="78">
        <v>40</v>
      </c>
      <c r="G800" s="79">
        <f t="shared" si="295"/>
        <v>60</v>
      </c>
      <c r="H800" s="79">
        <f t="shared" si="296"/>
        <v>2400</v>
      </c>
      <c r="I800" s="72"/>
      <c r="J800" s="80" t="str">
        <f>IF(I800="","",VLOOKUP(I800,CONSTANTES!$E$2:$F$100,2,0))</f>
        <v/>
      </c>
      <c r="K800" s="81" t="str">
        <f t="shared" si="297"/>
        <v/>
      </c>
      <c r="L800" s="76">
        <f t="shared" si="298"/>
        <v>2017</v>
      </c>
      <c r="M800" s="76">
        <f t="shared" si="299"/>
        <v>8</v>
      </c>
    </row>
    <row r="801" spans="1:13">
      <c r="A801" s="75" t="str">
        <f>+VLOOKUP(Tableau2[[#This Row],[NO OF]],LISTE_OF!A:E,5,FALSE)</f>
        <v>CLIENT 7</v>
      </c>
      <c r="B801" s="76" t="s">
        <v>149</v>
      </c>
      <c r="C801" s="75" t="str">
        <f>+VLOOKUP(B801,LISTE_OF!A:B,2,FALSE)</f>
        <v>pièce 87</v>
      </c>
      <c r="D801" s="77">
        <v>42954</v>
      </c>
      <c r="E801" s="72" t="s">
        <v>111</v>
      </c>
      <c r="F801" s="78">
        <v>50</v>
      </c>
      <c r="G801" s="79">
        <f t="shared" si="295"/>
        <v>60</v>
      </c>
      <c r="H801" s="79">
        <f t="shared" si="296"/>
        <v>3000</v>
      </c>
      <c r="I801" s="72"/>
      <c r="J801" s="80" t="str">
        <f>IF(I801="","",VLOOKUP(I801,CONSTANTES!$E$2:$F$100,2,0))</f>
        <v/>
      </c>
      <c r="K801" s="81" t="str">
        <f t="shared" si="297"/>
        <v/>
      </c>
      <c r="L801" s="76">
        <f t="shared" si="298"/>
        <v>2017</v>
      </c>
      <c r="M801" s="76">
        <f t="shared" si="299"/>
        <v>8</v>
      </c>
    </row>
    <row r="802" spans="1:13">
      <c r="A802" s="75" t="str">
        <f>+VLOOKUP(Tableau2[[#This Row],[NO OF]],LISTE_OF!A:E,5,FALSE)</f>
        <v>CLIENT 7</v>
      </c>
      <c r="B802" s="76" t="s">
        <v>149</v>
      </c>
      <c r="C802" s="75" t="str">
        <f>+VLOOKUP(B802,LISTE_OF!A:B,2,FALSE)</f>
        <v>pièce 87</v>
      </c>
      <c r="D802" s="77">
        <v>42954</v>
      </c>
      <c r="E802" s="72" t="s">
        <v>6</v>
      </c>
      <c r="F802" s="78">
        <v>20</v>
      </c>
      <c r="G802" s="79">
        <f t="shared" si="295"/>
        <v>50</v>
      </c>
      <c r="H802" s="79">
        <f t="shared" si="296"/>
        <v>1000</v>
      </c>
      <c r="I802" s="72"/>
      <c r="J802" s="80" t="str">
        <f>IF(I802="","",VLOOKUP(I802,CONSTANTES!$E$2:$F$100,2,0))</f>
        <v/>
      </c>
      <c r="K802" s="81" t="str">
        <f t="shared" si="297"/>
        <v/>
      </c>
      <c r="L802" s="76">
        <f t="shared" si="298"/>
        <v>2017</v>
      </c>
      <c r="M802" s="76">
        <f t="shared" si="299"/>
        <v>8</v>
      </c>
    </row>
    <row r="803" spans="1:13">
      <c r="A803" s="75" t="str">
        <f>+VLOOKUP(Tableau2[[#This Row],[NO OF]],LISTE_OF!A:E,5,FALSE)</f>
        <v>CLIENT 4</v>
      </c>
      <c r="B803" s="76" t="s">
        <v>162</v>
      </c>
      <c r="C803" s="75" t="str">
        <f>+VLOOKUP(B803,LISTE_OF!A:B,2,FALSE)</f>
        <v>pièce 98</v>
      </c>
      <c r="D803" s="77">
        <v>42954</v>
      </c>
      <c r="E803" s="72" t="s">
        <v>2</v>
      </c>
      <c r="F803" s="78">
        <v>10</v>
      </c>
      <c r="G803" s="79">
        <f t="shared" si="295"/>
        <v>60</v>
      </c>
      <c r="H803" s="79">
        <f t="shared" si="296"/>
        <v>600</v>
      </c>
      <c r="I803" s="72"/>
      <c r="J803" s="80" t="str">
        <f>IF(I803="","",VLOOKUP(I803,CONSTANTES!$E$2:$F$100,2,0))</f>
        <v/>
      </c>
      <c r="K803" s="81" t="str">
        <f t="shared" si="297"/>
        <v/>
      </c>
      <c r="L803" s="76">
        <f t="shared" si="298"/>
        <v>2017</v>
      </c>
      <c r="M803" s="76">
        <f t="shared" si="299"/>
        <v>8</v>
      </c>
    </row>
    <row r="804" spans="1:13">
      <c r="A804" s="75" t="str">
        <f>+VLOOKUP(Tableau2[[#This Row],[NO OF]],LISTE_OF!A:E,5,FALSE)</f>
        <v>CLIENT 7</v>
      </c>
      <c r="B804" s="76" t="s">
        <v>149</v>
      </c>
      <c r="C804" s="75" t="str">
        <f>+VLOOKUP(B804,LISTE_OF!A:B,2,FALSE)</f>
        <v>pièce 87</v>
      </c>
      <c r="D804" s="77">
        <v>42972</v>
      </c>
      <c r="E804" s="72" t="s">
        <v>6</v>
      </c>
      <c r="F804" s="78">
        <v>40</v>
      </c>
      <c r="G804" s="79">
        <f t="shared" ref="G804:G816" si="300">IF(E804="","",VLOOKUP(E804,POSTE,2,0))</f>
        <v>50</v>
      </c>
      <c r="H804" s="79">
        <f t="shared" ref="H804:H816" si="301">IF(E804="","",F804*G804)</f>
        <v>2000</v>
      </c>
      <c r="I804" s="72"/>
      <c r="J804" s="80" t="str">
        <f>IF(I804="","",VLOOKUP(I804,CONSTANTES!$E$2:$F$100,2,0))</f>
        <v/>
      </c>
      <c r="K804" s="81" t="str">
        <f t="shared" ref="K804:K816" si="302">IF(J804="","",J804*KM_UNITAIRE)</f>
        <v/>
      </c>
      <c r="L804" s="76">
        <f t="shared" ref="L804:L816" si="303">+YEAR(D804)</f>
        <v>2017</v>
      </c>
      <c r="M804" s="76">
        <f t="shared" ref="M804:M816" si="304">+MONTH(D804)</f>
        <v>8</v>
      </c>
    </row>
    <row r="805" spans="1:13">
      <c r="A805" s="75" t="str">
        <f>+VLOOKUP(Tableau2[[#This Row],[NO OF]],LISTE_OF!A:E,5,FALSE)</f>
        <v>CLIENT 4</v>
      </c>
      <c r="B805" s="76" t="s">
        <v>162</v>
      </c>
      <c r="C805" s="75" t="str">
        <f>+VLOOKUP(B805,LISTE_OF!A:B,2,FALSE)</f>
        <v>pièce 98</v>
      </c>
      <c r="D805" s="77">
        <v>42972</v>
      </c>
      <c r="E805" s="72" t="s">
        <v>111</v>
      </c>
      <c r="F805" s="78">
        <v>20</v>
      </c>
      <c r="G805" s="79">
        <f t="shared" si="300"/>
        <v>60</v>
      </c>
      <c r="H805" s="79">
        <f t="shared" si="301"/>
        <v>1200</v>
      </c>
      <c r="I805" s="72"/>
      <c r="J805" s="80" t="str">
        <f>IF(I805="","",VLOOKUP(I805,CONSTANTES!$E$2:$F$100,2,0))</f>
        <v/>
      </c>
      <c r="K805" s="81" t="str">
        <f t="shared" si="302"/>
        <v/>
      </c>
      <c r="L805" s="76">
        <f t="shared" si="303"/>
        <v>2017</v>
      </c>
      <c r="M805" s="76">
        <f t="shared" si="304"/>
        <v>8</v>
      </c>
    </row>
    <row r="806" spans="1:13">
      <c r="A806" s="75" t="str">
        <f>+VLOOKUP(Tableau2[[#This Row],[NO OF]],LISTE_OF!A:E,5,FALSE)</f>
        <v>CLIENT 4</v>
      </c>
      <c r="B806" s="76" t="s">
        <v>162</v>
      </c>
      <c r="C806" s="75" t="str">
        <f>+VLOOKUP(B806,LISTE_OF!A:B,2,FALSE)</f>
        <v>pièce 98</v>
      </c>
      <c r="D806" s="77">
        <v>42972</v>
      </c>
      <c r="E806" s="72" t="s">
        <v>0</v>
      </c>
      <c r="F806" s="78">
        <v>10</v>
      </c>
      <c r="G806" s="79">
        <f t="shared" si="300"/>
        <v>60</v>
      </c>
      <c r="H806" s="79">
        <f t="shared" si="301"/>
        <v>600</v>
      </c>
      <c r="I806" s="72"/>
      <c r="J806" s="80" t="str">
        <f>IF(I806="","",VLOOKUP(I806,CONSTANTES!$E$2:$F$100,2,0))</f>
        <v/>
      </c>
      <c r="K806" s="81" t="str">
        <f t="shared" si="302"/>
        <v/>
      </c>
      <c r="L806" s="76">
        <f t="shared" si="303"/>
        <v>2017</v>
      </c>
      <c r="M806" s="76">
        <f t="shared" si="304"/>
        <v>8</v>
      </c>
    </row>
    <row r="807" spans="1:13">
      <c r="A807" s="75" t="str">
        <f>+VLOOKUP(Tableau2[[#This Row],[NO OF]],LISTE_OF!A:E,5,FALSE)</f>
        <v>CLIENT 5</v>
      </c>
      <c r="B807" s="76" t="s">
        <v>163</v>
      </c>
      <c r="C807" s="75" t="str">
        <f>+VLOOKUP(B807,LISTE_OF!A:B,2,FALSE)</f>
        <v>pièce 99</v>
      </c>
      <c r="D807" s="77">
        <v>42972</v>
      </c>
      <c r="E807" s="72" t="s">
        <v>0</v>
      </c>
      <c r="F807" s="78">
        <v>12</v>
      </c>
      <c r="G807" s="79">
        <f t="shared" si="300"/>
        <v>60</v>
      </c>
      <c r="H807" s="79">
        <f t="shared" si="301"/>
        <v>720</v>
      </c>
      <c r="I807" s="72"/>
      <c r="J807" s="80" t="str">
        <f>IF(I807="","",VLOOKUP(I807,CONSTANTES!$E$2:$F$100,2,0))</f>
        <v/>
      </c>
      <c r="K807" s="81" t="str">
        <f t="shared" si="302"/>
        <v/>
      </c>
      <c r="L807" s="76">
        <f t="shared" si="303"/>
        <v>2017</v>
      </c>
      <c r="M807" s="76">
        <f t="shared" si="304"/>
        <v>8</v>
      </c>
    </row>
    <row r="808" spans="1:13">
      <c r="A808" s="75" t="str">
        <f>+VLOOKUP(Tableau2[[#This Row],[NO OF]],LISTE_OF!A:E,5,FALSE)</f>
        <v>CLIENT 5</v>
      </c>
      <c r="B808" s="76" t="s">
        <v>164</v>
      </c>
      <c r="C808" s="75" t="str">
        <f>+VLOOKUP(B808,LISTE_OF!A:B,2,FALSE)</f>
        <v>pièce 100</v>
      </c>
      <c r="D808" s="77">
        <v>42972</v>
      </c>
      <c r="E808" s="72" t="s">
        <v>111</v>
      </c>
      <c r="F808" s="78">
        <v>2</v>
      </c>
      <c r="G808" s="79">
        <f t="shared" si="300"/>
        <v>60</v>
      </c>
      <c r="H808" s="79">
        <f t="shared" si="301"/>
        <v>120</v>
      </c>
      <c r="I808" s="72"/>
      <c r="J808" s="80" t="str">
        <f>IF(I808="","",VLOOKUP(I808,CONSTANTES!$E$2:$F$100,2,0))</f>
        <v/>
      </c>
      <c r="K808" s="81" t="str">
        <f t="shared" si="302"/>
        <v/>
      </c>
      <c r="L808" s="76">
        <f t="shared" si="303"/>
        <v>2017</v>
      </c>
      <c r="M808" s="76">
        <f t="shared" si="304"/>
        <v>8</v>
      </c>
    </row>
    <row r="809" spans="1:13">
      <c r="A809" s="75" t="str">
        <f>+VLOOKUP(Tableau2[[#This Row],[NO OF]],LISTE_OF!A:E,5,FALSE)</f>
        <v>CLIENT 5</v>
      </c>
      <c r="B809" s="76" t="s">
        <v>164</v>
      </c>
      <c r="C809" s="75" t="str">
        <f>+VLOOKUP(B809,LISTE_OF!A:B,2,FALSE)</f>
        <v>pièce 100</v>
      </c>
      <c r="D809" s="77">
        <v>42972</v>
      </c>
      <c r="E809" s="72" t="s">
        <v>0</v>
      </c>
      <c r="F809" s="78">
        <v>4</v>
      </c>
      <c r="G809" s="79">
        <f t="shared" si="300"/>
        <v>60</v>
      </c>
      <c r="H809" s="79">
        <f t="shared" si="301"/>
        <v>240</v>
      </c>
      <c r="I809" s="72"/>
      <c r="J809" s="80" t="str">
        <f>IF(I809="","",VLOOKUP(I809,CONSTANTES!$E$2:$F$100,2,0))</f>
        <v/>
      </c>
      <c r="K809" s="81" t="str">
        <f t="shared" si="302"/>
        <v/>
      </c>
      <c r="L809" s="76">
        <f t="shared" si="303"/>
        <v>2017</v>
      </c>
      <c r="M809" s="76">
        <f t="shared" si="304"/>
        <v>8</v>
      </c>
    </row>
    <row r="810" spans="1:13">
      <c r="A810" s="75" t="str">
        <f>+VLOOKUP(Tableau2[[#This Row],[NO OF]],LISTE_OF!A:E,5,FALSE)</f>
        <v>CLIENT 4</v>
      </c>
      <c r="B810" s="76" t="s">
        <v>165</v>
      </c>
      <c r="C810" s="75" t="str">
        <f>+VLOOKUP(B810,LISTE_OF!A:B,2,FALSE)</f>
        <v>pièce 101</v>
      </c>
      <c r="D810" s="77">
        <v>42972</v>
      </c>
      <c r="E810" s="72" t="s">
        <v>1</v>
      </c>
      <c r="F810" s="78">
        <v>8</v>
      </c>
      <c r="G810" s="79">
        <f t="shared" si="300"/>
        <v>70</v>
      </c>
      <c r="H810" s="79">
        <f t="shared" si="301"/>
        <v>560</v>
      </c>
      <c r="I810" s="72"/>
      <c r="J810" s="80" t="str">
        <f>IF(I810="","",VLOOKUP(I810,CONSTANTES!$E$2:$F$100,2,0))</f>
        <v/>
      </c>
      <c r="K810" s="81" t="str">
        <f t="shared" si="302"/>
        <v/>
      </c>
      <c r="L810" s="76">
        <f t="shared" si="303"/>
        <v>2017</v>
      </c>
      <c r="M810" s="76">
        <f t="shared" si="304"/>
        <v>8</v>
      </c>
    </row>
    <row r="811" spans="1:13">
      <c r="A811" s="75" t="str">
        <f>+VLOOKUP(Tableau2[[#This Row],[NO OF]],LISTE_OF!A:E,5,FALSE)</f>
        <v>CLIENT 4</v>
      </c>
      <c r="B811" s="76" t="s">
        <v>165</v>
      </c>
      <c r="C811" s="75" t="str">
        <f>+VLOOKUP(B811,LISTE_OF!A:B,2,FALSE)</f>
        <v>pièce 101</v>
      </c>
      <c r="D811" s="77">
        <v>42975</v>
      </c>
      <c r="E811" s="72" t="s">
        <v>2</v>
      </c>
      <c r="F811" s="78">
        <v>4</v>
      </c>
      <c r="G811" s="79">
        <f t="shared" si="300"/>
        <v>60</v>
      </c>
      <c r="H811" s="79">
        <f t="shared" si="301"/>
        <v>240</v>
      </c>
      <c r="I811" s="72"/>
      <c r="J811" s="80" t="str">
        <f>IF(I811="","",VLOOKUP(I811,CONSTANTES!$E$2:$F$100,2,0))</f>
        <v/>
      </c>
      <c r="K811" s="81" t="str">
        <f t="shared" si="302"/>
        <v/>
      </c>
      <c r="L811" s="76">
        <f t="shared" si="303"/>
        <v>2017</v>
      </c>
      <c r="M811" s="76">
        <f t="shared" si="304"/>
        <v>8</v>
      </c>
    </row>
    <row r="812" spans="1:13">
      <c r="A812" s="75" t="str">
        <f>+VLOOKUP(Tableau2[[#This Row],[NO OF]],LISTE_OF!A:E,5,FALSE)</f>
        <v>CLIENT 4</v>
      </c>
      <c r="B812" s="76" t="s">
        <v>162</v>
      </c>
      <c r="C812" s="75" t="str">
        <f>+VLOOKUP(B812,LISTE_OF!A:B,2,FALSE)</f>
        <v>pièce 98</v>
      </c>
      <c r="D812" s="77">
        <v>42975</v>
      </c>
      <c r="E812" s="72" t="s">
        <v>6</v>
      </c>
      <c r="F812" s="78">
        <v>20</v>
      </c>
      <c r="G812" s="79">
        <f t="shared" si="300"/>
        <v>50</v>
      </c>
      <c r="H812" s="79">
        <f t="shared" si="301"/>
        <v>1000</v>
      </c>
      <c r="I812" s="72"/>
      <c r="J812" s="80" t="str">
        <f>IF(I812="","",VLOOKUP(I812,CONSTANTES!$E$2:$F$100,2,0))</f>
        <v/>
      </c>
      <c r="K812" s="81" t="str">
        <f t="shared" si="302"/>
        <v/>
      </c>
      <c r="L812" s="76">
        <f t="shared" si="303"/>
        <v>2017</v>
      </c>
      <c r="M812" s="76">
        <f t="shared" si="304"/>
        <v>8</v>
      </c>
    </row>
    <row r="813" spans="1:13">
      <c r="A813" s="75" t="str">
        <f>+VLOOKUP(Tableau2[[#This Row],[NO OF]],LISTE_OF!A:E,5,FALSE)</f>
        <v>CLIENT 4</v>
      </c>
      <c r="B813" s="76" t="s">
        <v>162</v>
      </c>
      <c r="C813" s="75" t="str">
        <f>+VLOOKUP(B813,LISTE_OF!A:B,2,FALSE)</f>
        <v>pièce 98</v>
      </c>
      <c r="D813" s="77">
        <v>42975</v>
      </c>
      <c r="E813" s="72" t="s">
        <v>111</v>
      </c>
      <c r="F813" s="78">
        <v>20</v>
      </c>
      <c r="G813" s="79">
        <f t="shared" si="300"/>
        <v>60</v>
      </c>
      <c r="H813" s="79">
        <f t="shared" si="301"/>
        <v>1200</v>
      </c>
      <c r="I813" s="72"/>
      <c r="J813" s="80" t="str">
        <f>IF(I813="","",VLOOKUP(I813,CONSTANTES!$E$2:$F$100,2,0))</f>
        <v/>
      </c>
      <c r="K813" s="81" t="str">
        <f t="shared" si="302"/>
        <v/>
      </c>
      <c r="L813" s="76">
        <f t="shared" si="303"/>
        <v>2017</v>
      </c>
      <c r="M813" s="76">
        <f t="shared" si="304"/>
        <v>8</v>
      </c>
    </row>
    <row r="814" spans="1:13">
      <c r="A814" s="75" t="str">
        <f>+VLOOKUP(Tableau2[[#This Row],[NO OF]],LISTE_OF!A:E,5,FALSE)</f>
        <v>CLIENT 4</v>
      </c>
      <c r="B814" s="76" t="s">
        <v>162</v>
      </c>
      <c r="C814" s="75" t="str">
        <f>+VLOOKUP(B814,LISTE_OF!A:B,2,FALSE)</f>
        <v>pièce 98</v>
      </c>
      <c r="D814" s="77">
        <v>42975</v>
      </c>
      <c r="E814" s="72" t="s">
        <v>0</v>
      </c>
      <c r="F814" s="78">
        <v>8</v>
      </c>
      <c r="G814" s="79">
        <f t="shared" si="300"/>
        <v>60</v>
      </c>
      <c r="H814" s="79">
        <f t="shared" si="301"/>
        <v>480</v>
      </c>
      <c r="I814" s="72"/>
      <c r="J814" s="80" t="str">
        <f>IF(I814="","",VLOOKUP(I814,CONSTANTES!$E$2:$F$100,2,0))</f>
        <v/>
      </c>
      <c r="K814" s="81" t="str">
        <f t="shared" si="302"/>
        <v/>
      </c>
      <c r="L814" s="76">
        <f t="shared" si="303"/>
        <v>2017</v>
      </c>
      <c r="M814" s="76">
        <f t="shared" si="304"/>
        <v>8</v>
      </c>
    </row>
    <row r="815" spans="1:13">
      <c r="A815" s="75" t="str">
        <f>+VLOOKUP(Tableau2[[#This Row],[NO OF]],LISTE_OF!A:E,5,FALSE)</f>
        <v>CLIENT 8</v>
      </c>
      <c r="B815" s="76" t="s">
        <v>166</v>
      </c>
      <c r="C815" s="75" t="str">
        <f>+VLOOKUP(B815,LISTE_OF!A:B,2,FALSE)</f>
        <v>pièce 102</v>
      </c>
      <c r="D815" s="77">
        <v>42975</v>
      </c>
      <c r="E815" s="72" t="s">
        <v>2</v>
      </c>
      <c r="F815" s="78">
        <v>4</v>
      </c>
      <c r="G815" s="79">
        <f t="shared" si="300"/>
        <v>60</v>
      </c>
      <c r="H815" s="79">
        <f t="shared" si="301"/>
        <v>240</v>
      </c>
      <c r="I815" s="72"/>
      <c r="J815" s="80" t="str">
        <f>IF(I815="","",VLOOKUP(I815,CONSTANTES!$E$2:$F$100,2,0))</f>
        <v/>
      </c>
      <c r="K815" s="81" t="str">
        <f t="shared" si="302"/>
        <v/>
      </c>
      <c r="L815" s="76">
        <f t="shared" si="303"/>
        <v>2017</v>
      </c>
      <c r="M815" s="76">
        <f t="shared" si="304"/>
        <v>8</v>
      </c>
    </row>
    <row r="816" spans="1:13">
      <c r="A816" s="75" t="str">
        <f>+VLOOKUP(Tableau2[[#This Row],[NO OF]],LISTE_OF!A:E,5,FALSE)</f>
        <v>CLIENT 8</v>
      </c>
      <c r="B816" s="76" t="s">
        <v>166</v>
      </c>
      <c r="C816" s="75" t="str">
        <f>+VLOOKUP(B816,LISTE_OF!A:B,2,FALSE)</f>
        <v>pièce 102</v>
      </c>
      <c r="D816" s="77">
        <v>42975</v>
      </c>
      <c r="E816" s="72" t="s">
        <v>6</v>
      </c>
      <c r="F816" s="78">
        <v>3</v>
      </c>
      <c r="G816" s="79">
        <f t="shared" si="300"/>
        <v>50</v>
      </c>
      <c r="H816" s="79">
        <f t="shared" si="301"/>
        <v>150</v>
      </c>
      <c r="I816" s="72"/>
      <c r="J816" s="80" t="str">
        <f>IF(I816="","",VLOOKUP(I816,CONSTANTES!$E$2:$F$100,2,0))</f>
        <v/>
      </c>
      <c r="K816" s="81" t="str">
        <f t="shared" si="302"/>
        <v/>
      </c>
      <c r="L816" s="76">
        <f t="shared" si="303"/>
        <v>2017</v>
      </c>
      <c r="M816" s="76">
        <f t="shared" si="304"/>
        <v>8</v>
      </c>
    </row>
    <row r="817" spans="1:13">
      <c r="A817" s="75" t="str">
        <f>+VLOOKUP(Tableau2[[#This Row],[NO OF]],LISTE_OF!A:E,5,FALSE)</f>
        <v>CLIENT 4</v>
      </c>
      <c r="B817" s="76" t="s">
        <v>165</v>
      </c>
      <c r="C817" s="75" t="str">
        <f>+VLOOKUP(B817,LISTE_OF!A:B,2,FALSE)</f>
        <v>pièce 101</v>
      </c>
      <c r="D817" s="77">
        <v>42976</v>
      </c>
      <c r="E817" s="72" t="s">
        <v>2</v>
      </c>
      <c r="F817" s="78">
        <v>10</v>
      </c>
      <c r="G817" s="79">
        <f t="shared" ref="G817:G831" si="305">IF(E817="","",VLOOKUP(E817,POSTE,2,0))</f>
        <v>60</v>
      </c>
      <c r="H817" s="79">
        <f t="shared" ref="H817:H831" si="306">IF(E817="","",F817*G817)</f>
        <v>600</v>
      </c>
      <c r="I817" s="72"/>
      <c r="J817" s="80" t="str">
        <f>IF(I817="","",VLOOKUP(I817,CONSTANTES!$E$2:$F$100,2,0))</f>
        <v/>
      </c>
      <c r="K817" s="81" t="str">
        <f t="shared" ref="K817:K831" si="307">IF(J817="","",J817*KM_UNITAIRE)</f>
        <v/>
      </c>
      <c r="L817" s="76">
        <f t="shared" ref="L817:L831" si="308">+YEAR(D817)</f>
        <v>2017</v>
      </c>
      <c r="M817" s="76">
        <f t="shared" ref="M817:M831" si="309">+MONTH(D817)</f>
        <v>8</v>
      </c>
    </row>
    <row r="818" spans="1:13">
      <c r="A818" s="75" t="str">
        <f>+VLOOKUP(Tableau2[[#This Row],[NO OF]],LISTE_OF!A:E,5,FALSE)</f>
        <v>CLIENT 4</v>
      </c>
      <c r="B818" s="76" t="s">
        <v>165</v>
      </c>
      <c r="C818" s="75" t="str">
        <f>+VLOOKUP(B818,LISTE_OF!A:B,2,FALSE)</f>
        <v>pièce 101</v>
      </c>
      <c r="D818" s="77">
        <v>42979</v>
      </c>
      <c r="E818" s="72" t="s">
        <v>2</v>
      </c>
      <c r="F818" s="78">
        <v>6</v>
      </c>
      <c r="G818" s="79">
        <f t="shared" si="305"/>
        <v>60</v>
      </c>
      <c r="H818" s="79">
        <f t="shared" si="306"/>
        <v>360</v>
      </c>
      <c r="I818" s="72"/>
      <c r="J818" s="80" t="str">
        <f>IF(I818="","",VLOOKUP(I818,CONSTANTES!$E$2:$F$100,2,0))</f>
        <v/>
      </c>
      <c r="K818" s="81" t="str">
        <f t="shared" si="307"/>
        <v/>
      </c>
      <c r="L818" s="76">
        <f t="shared" si="308"/>
        <v>2017</v>
      </c>
      <c r="M818" s="76">
        <f t="shared" si="309"/>
        <v>9</v>
      </c>
    </row>
    <row r="819" spans="1:13">
      <c r="A819" s="75" t="str">
        <f>+VLOOKUP(Tableau2[[#This Row],[NO OF]],LISTE_OF!A:E,5,FALSE)</f>
        <v>CLIENT 8</v>
      </c>
      <c r="B819" s="76" t="s">
        <v>166</v>
      </c>
      <c r="C819" s="75" t="str">
        <f>+VLOOKUP(B819,LISTE_OF!A:B,2,FALSE)</f>
        <v>pièce 102</v>
      </c>
      <c r="D819" s="77">
        <v>42983</v>
      </c>
      <c r="E819" s="72" t="s">
        <v>111</v>
      </c>
      <c r="F819" s="78">
        <v>8</v>
      </c>
      <c r="G819" s="79">
        <f t="shared" si="305"/>
        <v>60</v>
      </c>
      <c r="H819" s="79">
        <f t="shared" si="306"/>
        <v>480</v>
      </c>
      <c r="I819" s="72"/>
      <c r="J819" s="80" t="str">
        <f>IF(I819="","",VLOOKUP(I819,CONSTANTES!$E$2:$F$100,2,0))</f>
        <v/>
      </c>
      <c r="K819" s="81" t="str">
        <f t="shared" si="307"/>
        <v/>
      </c>
      <c r="L819" s="76">
        <f t="shared" si="308"/>
        <v>2017</v>
      </c>
      <c r="M819" s="76">
        <f t="shared" si="309"/>
        <v>9</v>
      </c>
    </row>
    <row r="820" spans="1:13">
      <c r="A820" s="75" t="str">
        <f>+VLOOKUP(Tableau2[[#This Row],[NO OF]],LISTE_OF!A:E,5,FALSE)</f>
        <v>CLIENT 4</v>
      </c>
      <c r="B820" s="76" t="s">
        <v>162</v>
      </c>
      <c r="C820" s="75" t="str">
        <f>+VLOOKUP(B820,LISTE_OF!A:B,2,FALSE)</f>
        <v>pièce 98</v>
      </c>
      <c r="D820" s="77">
        <v>42983</v>
      </c>
      <c r="E820" s="72" t="s">
        <v>0</v>
      </c>
      <c r="F820" s="78">
        <v>12</v>
      </c>
      <c r="G820" s="79">
        <f t="shared" si="305"/>
        <v>60</v>
      </c>
      <c r="H820" s="79">
        <f t="shared" si="306"/>
        <v>720</v>
      </c>
      <c r="I820" s="72"/>
      <c r="J820" s="80" t="str">
        <f>IF(I820="","",VLOOKUP(I820,CONSTANTES!$E$2:$F$100,2,0))</f>
        <v/>
      </c>
      <c r="K820" s="81" t="str">
        <f t="shared" si="307"/>
        <v/>
      </c>
      <c r="L820" s="76">
        <f t="shared" si="308"/>
        <v>2017</v>
      </c>
      <c r="M820" s="76">
        <f t="shared" si="309"/>
        <v>9</v>
      </c>
    </row>
    <row r="821" spans="1:13">
      <c r="A821" s="75" t="str">
        <f>+VLOOKUP(Tableau2[[#This Row],[NO OF]],LISTE_OF!A:E,5,FALSE)</f>
        <v>CLIENT 4</v>
      </c>
      <c r="B821" s="76" t="s">
        <v>162</v>
      </c>
      <c r="C821" s="75" t="str">
        <f>+VLOOKUP(B821,LISTE_OF!A:B,2,FALSE)</f>
        <v>pièce 98</v>
      </c>
      <c r="D821" s="77">
        <v>42983</v>
      </c>
      <c r="E821" s="72" t="s">
        <v>111</v>
      </c>
      <c r="F821" s="78">
        <v>12</v>
      </c>
      <c r="G821" s="79">
        <f t="shared" si="305"/>
        <v>60</v>
      </c>
      <c r="H821" s="79">
        <f t="shared" si="306"/>
        <v>720</v>
      </c>
      <c r="I821" s="72"/>
      <c r="J821" s="80" t="str">
        <f>IF(I821="","",VLOOKUP(I821,CONSTANTES!$E$2:$F$100,2,0))</f>
        <v/>
      </c>
      <c r="K821" s="81" t="str">
        <f t="shared" si="307"/>
        <v/>
      </c>
      <c r="L821" s="76">
        <f t="shared" si="308"/>
        <v>2017</v>
      </c>
      <c r="M821" s="76">
        <f t="shared" si="309"/>
        <v>9</v>
      </c>
    </row>
    <row r="822" spans="1:13">
      <c r="A822" s="75" t="str">
        <f>+VLOOKUP(Tableau2[[#This Row],[NO OF]],LISTE_OF!A:E,5,FALSE)</f>
        <v>CLIENT 4</v>
      </c>
      <c r="B822" s="76" t="s">
        <v>167</v>
      </c>
      <c r="C822" s="75" t="str">
        <f>+VLOOKUP(B822,LISTE_OF!A:B,2,FALSE)</f>
        <v>pièce 103</v>
      </c>
      <c r="D822" s="77">
        <v>42983</v>
      </c>
      <c r="E822" s="72" t="s">
        <v>111</v>
      </c>
      <c r="F822" s="78">
        <v>2</v>
      </c>
      <c r="G822" s="79">
        <f t="shared" si="305"/>
        <v>60</v>
      </c>
      <c r="H822" s="79">
        <f t="shared" si="306"/>
        <v>120</v>
      </c>
      <c r="I822" s="72"/>
      <c r="J822" s="80" t="str">
        <f>IF(I822="","",VLOOKUP(I822,CONSTANTES!$E$2:$F$100,2,0))</f>
        <v/>
      </c>
      <c r="K822" s="81" t="str">
        <f t="shared" si="307"/>
        <v/>
      </c>
      <c r="L822" s="76">
        <f t="shared" si="308"/>
        <v>2017</v>
      </c>
      <c r="M822" s="76">
        <f t="shared" si="309"/>
        <v>9</v>
      </c>
    </row>
    <row r="823" spans="1:13">
      <c r="A823" s="75" t="str">
        <f>+VLOOKUP(Tableau2[[#This Row],[NO OF]],LISTE_OF!A:E,5,FALSE)</f>
        <v>CLIENT 4</v>
      </c>
      <c r="B823" s="76" t="s">
        <v>167</v>
      </c>
      <c r="C823" s="75" t="str">
        <f>+VLOOKUP(B823,LISTE_OF!A:B,2,FALSE)</f>
        <v>pièce 103</v>
      </c>
      <c r="D823" s="77">
        <v>42983</v>
      </c>
      <c r="E823" s="72" t="s">
        <v>0</v>
      </c>
      <c r="F823" s="78">
        <v>4</v>
      </c>
      <c r="G823" s="79">
        <f t="shared" si="305"/>
        <v>60</v>
      </c>
      <c r="H823" s="79">
        <f t="shared" si="306"/>
        <v>240</v>
      </c>
      <c r="I823" s="72"/>
      <c r="J823" s="80" t="str">
        <f>IF(I823="","",VLOOKUP(I823,CONSTANTES!$E$2:$F$100,2,0))</f>
        <v/>
      </c>
      <c r="K823" s="81" t="str">
        <f t="shared" si="307"/>
        <v/>
      </c>
      <c r="L823" s="76">
        <f t="shared" si="308"/>
        <v>2017</v>
      </c>
      <c r="M823" s="76">
        <f t="shared" si="309"/>
        <v>9</v>
      </c>
    </row>
    <row r="824" spans="1:13">
      <c r="A824" s="75" t="str">
        <f>+VLOOKUP(Tableau2[[#This Row],[NO OF]],LISTE_OF!A:E,5,FALSE)</f>
        <v>CLIENT 4</v>
      </c>
      <c r="B824" s="76" t="s">
        <v>167</v>
      </c>
      <c r="C824" s="75" t="str">
        <f>+VLOOKUP(B824,LISTE_OF!A:B,2,FALSE)</f>
        <v>pièce 103</v>
      </c>
      <c r="D824" s="77">
        <v>42983</v>
      </c>
      <c r="E824" s="72" t="s">
        <v>6</v>
      </c>
      <c r="F824" s="78">
        <v>4</v>
      </c>
      <c r="G824" s="79">
        <f t="shared" si="305"/>
        <v>50</v>
      </c>
      <c r="H824" s="79">
        <f t="shared" si="306"/>
        <v>200</v>
      </c>
      <c r="I824" s="72"/>
      <c r="J824" s="80" t="str">
        <f>IF(I824="","",VLOOKUP(I824,CONSTANTES!$E$2:$F$100,2,0))</f>
        <v/>
      </c>
      <c r="K824" s="81" t="str">
        <f t="shared" si="307"/>
        <v/>
      </c>
      <c r="L824" s="76">
        <f t="shared" si="308"/>
        <v>2017</v>
      </c>
      <c r="M824" s="76">
        <f t="shared" si="309"/>
        <v>9</v>
      </c>
    </row>
    <row r="825" spans="1:13">
      <c r="A825" s="75" t="str">
        <f>+VLOOKUP(Tableau2[[#This Row],[NO OF]],LISTE_OF!A:E,5,FALSE)</f>
        <v>CLIENT 4</v>
      </c>
      <c r="B825" s="76" t="s">
        <v>162</v>
      </c>
      <c r="C825" s="75" t="str">
        <f>+VLOOKUP(B825,LISTE_OF!A:B,2,FALSE)</f>
        <v>pièce 98</v>
      </c>
      <c r="D825" s="77">
        <v>42983</v>
      </c>
      <c r="E825" s="72" t="s">
        <v>6</v>
      </c>
      <c r="F825" s="78">
        <v>4</v>
      </c>
      <c r="G825" s="79">
        <f t="shared" si="305"/>
        <v>50</v>
      </c>
      <c r="H825" s="79">
        <f t="shared" si="306"/>
        <v>200</v>
      </c>
      <c r="I825" s="72"/>
      <c r="J825" s="80" t="str">
        <f>IF(I825="","",VLOOKUP(I825,CONSTANTES!$E$2:$F$100,2,0))</f>
        <v/>
      </c>
      <c r="K825" s="81" t="str">
        <f t="shared" si="307"/>
        <v/>
      </c>
      <c r="L825" s="76">
        <f t="shared" si="308"/>
        <v>2017</v>
      </c>
      <c r="M825" s="76">
        <f t="shared" si="309"/>
        <v>9</v>
      </c>
    </row>
    <row r="826" spans="1:13">
      <c r="A826" s="75" t="str">
        <f>+VLOOKUP(Tableau2[[#This Row],[NO OF]],LISTE_OF!A:E,5,FALSE)</f>
        <v>CLIENT 4</v>
      </c>
      <c r="B826" s="76" t="s">
        <v>162</v>
      </c>
      <c r="C826" s="75" t="str">
        <f>+VLOOKUP(B826,LISTE_OF!A:B,2,FALSE)</f>
        <v>pièce 98</v>
      </c>
      <c r="D826" s="77">
        <v>42983</v>
      </c>
      <c r="E826" s="72" t="s">
        <v>153</v>
      </c>
      <c r="F826" s="78">
        <v>2</v>
      </c>
      <c r="G826" s="79">
        <f t="shared" si="305"/>
        <v>60</v>
      </c>
      <c r="H826" s="79">
        <f t="shared" si="306"/>
        <v>120</v>
      </c>
      <c r="I826" s="72"/>
      <c r="J826" s="80" t="str">
        <f>IF(I826="","",VLOOKUP(I826,CONSTANTES!$E$2:$F$100,2,0))</f>
        <v/>
      </c>
      <c r="K826" s="81" t="str">
        <f t="shared" si="307"/>
        <v/>
      </c>
      <c r="L826" s="76">
        <f t="shared" si="308"/>
        <v>2017</v>
      </c>
      <c r="M826" s="76">
        <f t="shared" si="309"/>
        <v>9</v>
      </c>
    </row>
    <row r="827" spans="1:13">
      <c r="A827" s="75" t="str">
        <f>+VLOOKUP(Tableau2[[#This Row],[NO OF]],LISTE_OF!A:E,5,FALSE)</f>
        <v>CLIENT 4</v>
      </c>
      <c r="B827" s="76" t="s">
        <v>162</v>
      </c>
      <c r="C827" s="75" t="str">
        <f>+VLOOKUP(B827,LISTE_OF!A:B,2,FALSE)</f>
        <v>pièce 98</v>
      </c>
      <c r="D827" s="77">
        <v>42983</v>
      </c>
      <c r="E827" s="72" t="s">
        <v>111</v>
      </c>
      <c r="F827" s="78">
        <v>3</v>
      </c>
      <c r="G827" s="79">
        <f t="shared" si="305"/>
        <v>60</v>
      </c>
      <c r="H827" s="79">
        <f t="shared" si="306"/>
        <v>180</v>
      </c>
      <c r="I827" s="72"/>
      <c r="J827" s="80" t="str">
        <f>IF(I827="","",VLOOKUP(I827,CONSTANTES!$E$2:$F$100,2,0))</f>
        <v/>
      </c>
      <c r="K827" s="81" t="str">
        <f t="shared" si="307"/>
        <v/>
      </c>
      <c r="L827" s="76">
        <f t="shared" si="308"/>
        <v>2017</v>
      </c>
      <c r="M827" s="76">
        <f t="shared" si="309"/>
        <v>9</v>
      </c>
    </row>
    <row r="828" spans="1:13">
      <c r="A828" s="75" t="str">
        <f>+VLOOKUP(Tableau2[[#This Row],[NO OF]],LISTE_OF!A:E,5,FALSE)</f>
        <v>CLIENT 4</v>
      </c>
      <c r="B828" s="76" t="s">
        <v>162</v>
      </c>
      <c r="C828" s="75" t="str">
        <f>+VLOOKUP(B828,LISTE_OF!A:B,2,FALSE)</f>
        <v>pièce 98</v>
      </c>
      <c r="D828" s="77">
        <v>42983</v>
      </c>
      <c r="E828" s="72" t="s">
        <v>103</v>
      </c>
      <c r="F828" s="78">
        <v>2</v>
      </c>
      <c r="G828" s="79">
        <f t="shared" si="305"/>
        <v>60</v>
      </c>
      <c r="H828" s="79">
        <f t="shared" si="306"/>
        <v>120</v>
      </c>
      <c r="I828" s="72"/>
      <c r="J828" s="80" t="str">
        <f>IF(I828="","",VLOOKUP(I828,CONSTANTES!$E$2:$F$100,2,0))</f>
        <v/>
      </c>
      <c r="K828" s="81" t="str">
        <f t="shared" si="307"/>
        <v/>
      </c>
      <c r="L828" s="76">
        <f t="shared" si="308"/>
        <v>2017</v>
      </c>
      <c r="M828" s="76">
        <f t="shared" si="309"/>
        <v>9</v>
      </c>
    </row>
    <row r="829" spans="1:13">
      <c r="A829" s="75" t="str">
        <f>+VLOOKUP(Tableau2[[#This Row],[NO OF]],LISTE_OF!A:E,5,FALSE)</f>
        <v>CLIENT 4</v>
      </c>
      <c r="B829" s="76" t="s">
        <v>162</v>
      </c>
      <c r="C829" s="75" t="str">
        <f>+VLOOKUP(B829,LISTE_OF!A:B,2,FALSE)</f>
        <v>pièce 98</v>
      </c>
      <c r="D829" s="77">
        <v>42983</v>
      </c>
      <c r="E829" s="72" t="s">
        <v>111</v>
      </c>
      <c r="F829" s="78">
        <v>2</v>
      </c>
      <c r="G829" s="79">
        <f t="shared" si="305"/>
        <v>60</v>
      </c>
      <c r="H829" s="79">
        <f t="shared" si="306"/>
        <v>120</v>
      </c>
      <c r="I829" s="72"/>
      <c r="J829" s="80" t="str">
        <f>IF(I829="","",VLOOKUP(I829,CONSTANTES!$E$2:$F$100,2,0))</f>
        <v/>
      </c>
      <c r="K829" s="81" t="str">
        <f t="shared" si="307"/>
        <v/>
      </c>
      <c r="L829" s="76">
        <f t="shared" si="308"/>
        <v>2017</v>
      </c>
      <c r="M829" s="76">
        <f t="shared" si="309"/>
        <v>9</v>
      </c>
    </row>
    <row r="830" spans="1:13">
      <c r="A830" s="75" t="str">
        <f>+VLOOKUP(Tableau2[[#This Row],[NO OF]],LISTE_OF!A:E,5,FALSE)</f>
        <v>CLIENT 4</v>
      </c>
      <c r="B830" s="76" t="s">
        <v>162</v>
      </c>
      <c r="C830" s="75" t="str">
        <f>+VLOOKUP(B830,LISTE_OF!A:B,2,FALSE)</f>
        <v>pièce 98</v>
      </c>
      <c r="D830" s="77">
        <v>42983</v>
      </c>
      <c r="E830" s="72" t="s">
        <v>0</v>
      </c>
      <c r="F830" s="78">
        <v>3</v>
      </c>
      <c r="G830" s="79">
        <f t="shared" si="305"/>
        <v>60</v>
      </c>
      <c r="H830" s="79">
        <f t="shared" si="306"/>
        <v>180</v>
      </c>
      <c r="I830" s="72"/>
      <c r="J830" s="80" t="str">
        <f>IF(I830="","",VLOOKUP(I830,CONSTANTES!$E$2:$F$100,2,0))</f>
        <v/>
      </c>
      <c r="K830" s="81" t="str">
        <f t="shared" si="307"/>
        <v/>
      </c>
      <c r="L830" s="76">
        <f t="shared" si="308"/>
        <v>2017</v>
      </c>
      <c r="M830" s="76">
        <f t="shared" si="309"/>
        <v>9</v>
      </c>
    </row>
    <row r="831" spans="1:13">
      <c r="A831" s="75" t="str">
        <f>+VLOOKUP(Tableau2[[#This Row],[NO OF]],LISTE_OF!A:E,5,FALSE)</f>
        <v>CLIENT 7</v>
      </c>
      <c r="B831" s="76" t="s">
        <v>149</v>
      </c>
      <c r="C831" s="75" t="str">
        <f>+VLOOKUP(B831,LISTE_OF!A:B,2,FALSE)</f>
        <v>pièce 87</v>
      </c>
      <c r="D831" s="77">
        <v>42983</v>
      </c>
      <c r="E831" s="72" t="s">
        <v>6</v>
      </c>
      <c r="F831" s="78">
        <v>6</v>
      </c>
      <c r="G831" s="79">
        <f t="shared" si="305"/>
        <v>50</v>
      </c>
      <c r="H831" s="79">
        <f t="shared" si="306"/>
        <v>300</v>
      </c>
      <c r="I831" s="72"/>
      <c r="J831" s="80" t="str">
        <f>IF(I831="","",VLOOKUP(I831,CONSTANTES!$E$2:$F$100,2,0))</f>
        <v/>
      </c>
      <c r="K831" s="81" t="str">
        <f t="shared" si="307"/>
        <v/>
      </c>
      <c r="L831" s="76">
        <f t="shared" si="308"/>
        <v>2017</v>
      </c>
      <c r="M831" s="76">
        <f t="shared" si="309"/>
        <v>9</v>
      </c>
    </row>
    <row r="832" spans="1:13">
      <c r="A832" s="75" t="str">
        <f>+VLOOKUP(Tableau2[[#This Row],[NO OF]],LISTE_OF!A:E,5,FALSE)</f>
        <v>CLIENT 4</v>
      </c>
      <c r="B832" s="76" t="s">
        <v>162</v>
      </c>
      <c r="C832" s="75" t="str">
        <f>+VLOOKUP(B832,LISTE_OF!A:B,2,FALSE)</f>
        <v>pièce 98</v>
      </c>
      <c r="D832" s="77">
        <v>42995</v>
      </c>
      <c r="E832" s="72" t="s">
        <v>6</v>
      </c>
      <c r="F832" s="78">
        <v>20</v>
      </c>
      <c r="G832" s="79">
        <f t="shared" ref="G832:G838" si="310">IF(E832="","",VLOOKUP(E832,POSTE,2,0))</f>
        <v>50</v>
      </c>
      <c r="H832" s="79">
        <f t="shared" ref="H832:H838" si="311">IF(E832="","",F832*G832)</f>
        <v>1000</v>
      </c>
      <c r="I832" s="72"/>
      <c r="J832" s="80" t="str">
        <f>IF(I832="","",VLOOKUP(I832,CONSTANTES!$E$2:$F$100,2,0))</f>
        <v/>
      </c>
      <c r="K832" s="81" t="str">
        <f t="shared" ref="K832:K838" si="312">IF(J832="","",J832*KM_UNITAIRE)</f>
        <v/>
      </c>
      <c r="L832" s="76">
        <f t="shared" ref="L832:L838" si="313">+YEAR(D832)</f>
        <v>2017</v>
      </c>
      <c r="M832" s="76">
        <f t="shared" ref="M832:M838" si="314">+MONTH(D832)</f>
        <v>9</v>
      </c>
    </row>
    <row r="833" spans="1:13">
      <c r="A833" s="75" t="str">
        <f>+VLOOKUP(Tableau2[[#This Row],[NO OF]],LISTE_OF!A:E,5,FALSE)</f>
        <v>CLIENT 4</v>
      </c>
      <c r="B833" s="76" t="s">
        <v>162</v>
      </c>
      <c r="C833" s="75" t="str">
        <f>+VLOOKUP(B833,LISTE_OF!A:B,2,FALSE)</f>
        <v>pièce 98</v>
      </c>
      <c r="D833" s="77">
        <v>42995</v>
      </c>
      <c r="E833" s="72" t="s">
        <v>111</v>
      </c>
      <c r="F833" s="78">
        <v>30</v>
      </c>
      <c r="G833" s="79">
        <f t="shared" si="310"/>
        <v>60</v>
      </c>
      <c r="H833" s="79">
        <f t="shared" si="311"/>
        <v>1800</v>
      </c>
      <c r="I833" s="72"/>
      <c r="J833" s="80" t="str">
        <f>IF(I833="","",VLOOKUP(I833,CONSTANTES!$E$2:$F$100,2,0))</f>
        <v/>
      </c>
      <c r="K833" s="81" t="str">
        <f t="shared" si="312"/>
        <v/>
      </c>
      <c r="L833" s="76">
        <f t="shared" si="313"/>
        <v>2017</v>
      </c>
      <c r="M833" s="76">
        <f t="shared" si="314"/>
        <v>9</v>
      </c>
    </row>
    <row r="834" spans="1:13">
      <c r="A834" s="75" t="str">
        <f>+VLOOKUP(Tableau2[[#This Row],[NO OF]],LISTE_OF!A:E,5,FALSE)</f>
        <v>CLIENT 4</v>
      </c>
      <c r="B834" s="76" t="s">
        <v>162</v>
      </c>
      <c r="C834" s="75" t="str">
        <f>+VLOOKUP(B834,LISTE_OF!A:B,2,FALSE)</f>
        <v>pièce 98</v>
      </c>
      <c r="D834" s="77">
        <v>42995</v>
      </c>
      <c r="E834" s="72" t="s">
        <v>0</v>
      </c>
      <c r="F834" s="78">
        <v>30</v>
      </c>
      <c r="G834" s="79">
        <f t="shared" si="310"/>
        <v>60</v>
      </c>
      <c r="H834" s="79">
        <f t="shared" si="311"/>
        <v>1800</v>
      </c>
      <c r="I834" s="72"/>
      <c r="J834" s="80" t="str">
        <f>IF(I834="","",VLOOKUP(I834,CONSTANTES!$E$2:$F$100,2,0))</f>
        <v/>
      </c>
      <c r="K834" s="81" t="str">
        <f t="shared" si="312"/>
        <v/>
      </c>
      <c r="L834" s="76">
        <f t="shared" si="313"/>
        <v>2017</v>
      </c>
      <c r="M834" s="76">
        <f t="shared" si="314"/>
        <v>9</v>
      </c>
    </row>
    <row r="835" spans="1:13">
      <c r="A835" s="75" t="str">
        <f>+VLOOKUP(Tableau2[[#This Row],[NO OF]],LISTE_OF!A:E,5,FALSE)</f>
        <v>CLIENT 4</v>
      </c>
      <c r="B835" s="76" t="s">
        <v>162</v>
      </c>
      <c r="C835" s="75" t="str">
        <f>+VLOOKUP(B835,LISTE_OF!A:B,2,FALSE)</f>
        <v>pièce 98</v>
      </c>
      <c r="D835" s="77">
        <v>42995</v>
      </c>
      <c r="E835" s="72" t="s">
        <v>0</v>
      </c>
      <c r="F835" s="78">
        <v>20</v>
      </c>
      <c r="G835" s="79">
        <f t="shared" si="310"/>
        <v>60</v>
      </c>
      <c r="H835" s="79">
        <f t="shared" si="311"/>
        <v>1200</v>
      </c>
      <c r="I835" s="72"/>
      <c r="J835" s="80" t="str">
        <f>IF(I835="","",VLOOKUP(I835,CONSTANTES!$E$2:$F$100,2,0))</f>
        <v/>
      </c>
      <c r="K835" s="81" t="str">
        <f t="shared" si="312"/>
        <v/>
      </c>
      <c r="L835" s="76">
        <f t="shared" si="313"/>
        <v>2017</v>
      </c>
      <c r="M835" s="76">
        <f t="shared" si="314"/>
        <v>9</v>
      </c>
    </row>
    <row r="836" spans="1:13">
      <c r="A836" s="75" t="str">
        <f>+VLOOKUP(Tableau2[[#This Row],[NO OF]],LISTE_OF!A:E,5,FALSE)</f>
        <v>CLIENT 6</v>
      </c>
      <c r="B836" s="76" t="s">
        <v>160</v>
      </c>
      <c r="C836" s="75" t="str">
        <f>+VLOOKUP(B836,LISTE_OF!A:B,2,FALSE)</f>
        <v>pièce 96</v>
      </c>
      <c r="D836" s="77">
        <v>43010</v>
      </c>
      <c r="E836" s="72" t="s">
        <v>0</v>
      </c>
      <c r="F836" s="78">
        <v>24</v>
      </c>
      <c r="G836" s="79">
        <f t="shared" si="310"/>
        <v>60</v>
      </c>
      <c r="H836" s="79">
        <f t="shared" si="311"/>
        <v>1440</v>
      </c>
      <c r="I836" s="72"/>
      <c r="J836" s="80" t="str">
        <f>IF(I836="","",VLOOKUP(I836,CONSTANTES!$E$2:$F$100,2,0))</f>
        <v/>
      </c>
      <c r="K836" s="81" t="str">
        <f t="shared" si="312"/>
        <v/>
      </c>
      <c r="L836" s="76">
        <f t="shared" si="313"/>
        <v>2017</v>
      </c>
      <c r="M836" s="76">
        <f t="shared" si="314"/>
        <v>10</v>
      </c>
    </row>
    <row r="837" spans="1:13">
      <c r="A837" s="75" t="str">
        <f>+VLOOKUP(Tableau2[[#This Row],[NO OF]],LISTE_OF!A:E,5,FALSE)</f>
        <v>CLIENT 6</v>
      </c>
      <c r="B837" s="76" t="s">
        <v>160</v>
      </c>
      <c r="C837" s="75" t="str">
        <f>+VLOOKUP(B837,LISTE_OF!A:B,2,FALSE)</f>
        <v>pièce 96</v>
      </c>
      <c r="D837" s="77">
        <v>43010</v>
      </c>
      <c r="E837" s="72" t="s">
        <v>111</v>
      </c>
      <c r="F837" s="78">
        <v>12</v>
      </c>
      <c r="G837" s="79">
        <f t="shared" si="310"/>
        <v>60</v>
      </c>
      <c r="H837" s="79">
        <f t="shared" si="311"/>
        <v>720</v>
      </c>
      <c r="I837" s="72"/>
      <c r="J837" s="80" t="str">
        <f>IF(I837="","",VLOOKUP(I837,CONSTANTES!$E$2:$F$100,2,0))</f>
        <v/>
      </c>
      <c r="K837" s="81" t="str">
        <f t="shared" si="312"/>
        <v/>
      </c>
      <c r="L837" s="76">
        <f t="shared" si="313"/>
        <v>2017</v>
      </c>
      <c r="M837" s="76">
        <f t="shared" si="314"/>
        <v>10</v>
      </c>
    </row>
    <row r="838" spans="1:13">
      <c r="A838" s="75" t="str">
        <f>+VLOOKUP(Tableau2[[#This Row],[NO OF]],LISTE_OF!A:E,5,FALSE)</f>
        <v>CLIENT 6</v>
      </c>
      <c r="B838" s="76" t="s">
        <v>160</v>
      </c>
      <c r="C838" s="75" t="str">
        <f>+VLOOKUP(B838,LISTE_OF!A:B,2,FALSE)</f>
        <v>pièce 96</v>
      </c>
      <c r="D838" s="77">
        <v>43010</v>
      </c>
      <c r="E838" s="72" t="s">
        <v>1</v>
      </c>
      <c r="F838" s="78">
        <v>2</v>
      </c>
      <c r="G838" s="79">
        <f t="shared" si="310"/>
        <v>70</v>
      </c>
      <c r="H838" s="79">
        <f t="shared" si="311"/>
        <v>140</v>
      </c>
      <c r="I838" s="72"/>
      <c r="J838" s="80" t="str">
        <f>IF(I838="","",VLOOKUP(I838,CONSTANTES!$E$2:$F$100,2,0))</f>
        <v/>
      </c>
      <c r="K838" s="81" t="str">
        <f t="shared" si="312"/>
        <v/>
      </c>
      <c r="L838" s="76">
        <f t="shared" si="313"/>
        <v>2017</v>
      </c>
      <c r="M838" s="76">
        <f t="shared" si="314"/>
        <v>10</v>
      </c>
    </row>
    <row r="839" spans="1:13">
      <c r="A839" s="75" t="str">
        <f>+VLOOKUP(Tableau2[[#This Row],[NO OF]],LISTE_OF!A:E,5,FALSE)</f>
        <v>CLIENT 4</v>
      </c>
      <c r="B839" s="76" t="s">
        <v>162</v>
      </c>
      <c r="C839" s="75" t="str">
        <f>+VLOOKUP(B839,LISTE_OF!A:B,2,FALSE)</f>
        <v>pièce 98</v>
      </c>
      <c r="D839" s="77">
        <v>43007</v>
      </c>
      <c r="E839" s="72" t="s">
        <v>62</v>
      </c>
      <c r="F839" s="78">
        <v>2100</v>
      </c>
      <c r="G839" s="79">
        <f t="shared" ref="G839:G846" si="315">IF(E839="","",VLOOKUP(E839,POSTE,2,0))</f>
        <v>1.2</v>
      </c>
      <c r="H839" s="79">
        <f t="shared" ref="H839:H846" si="316">IF(E839="","",F839*G839)</f>
        <v>2520</v>
      </c>
      <c r="I839" s="72"/>
      <c r="J839" s="80" t="str">
        <f>IF(I839="","",VLOOKUP(I839,CONSTANTES!$E$2:$F$100,2,0))</f>
        <v/>
      </c>
      <c r="K839" s="81" t="str">
        <f t="shared" ref="K839:K846" si="317">IF(J839="","",J839*KM_UNITAIRE)</f>
        <v/>
      </c>
      <c r="L839" s="76">
        <f t="shared" ref="L839:L846" si="318">+YEAR(D839)</f>
        <v>2017</v>
      </c>
      <c r="M839" s="76">
        <f t="shared" ref="M839:M846" si="319">+MONTH(D839)</f>
        <v>9</v>
      </c>
    </row>
    <row r="840" spans="1:13">
      <c r="A840" s="75" t="str">
        <f>+VLOOKUP(Tableau2[[#This Row],[NO OF]],LISTE_OF!A:E,5,FALSE)</f>
        <v>CLIENT 4</v>
      </c>
      <c r="B840" s="76" t="s">
        <v>162</v>
      </c>
      <c r="C840" s="75" t="str">
        <f>+VLOOKUP(B840,LISTE_OF!A:B,2,FALSE)</f>
        <v>pièce 98</v>
      </c>
      <c r="D840" s="77">
        <v>43008</v>
      </c>
      <c r="E840" s="72" t="s">
        <v>62</v>
      </c>
      <c r="F840" s="78">
        <v>166.32</v>
      </c>
      <c r="G840" s="79">
        <f t="shared" si="315"/>
        <v>1.2</v>
      </c>
      <c r="H840" s="79">
        <f t="shared" si="316"/>
        <v>199.58399999999997</v>
      </c>
      <c r="I840" s="72"/>
      <c r="J840" s="80" t="str">
        <f>IF(I840="","",VLOOKUP(I840,CONSTANTES!$E$2:$F$100,2,0))</f>
        <v/>
      </c>
      <c r="K840" s="81" t="str">
        <f t="shared" si="317"/>
        <v/>
      </c>
      <c r="L840" s="76">
        <f t="shared" si="318"/>
        <v>2017</v>
      </c>
      <c r="M840" s="76">
        <f t="shared" si="319"/>
        <v>9</v>
      </c>
    </row>
    <row r="841" spans="1:13">
      <c r="A841" s="75" t="str">
        <f>+VLOOKUP(Tableau2[[#This Row],[NO OF]],LISTE_OF!A:E,5,FALSE)</f>
        <v>CLIENT 4</v>
      </c>
      <c r="B841" s="76" t="s">
        <v>162</v>
      </c>
      <c r="C841" s="75" t="str">
        <f>+VLOOKUP(B841,LISTE_OF!A:B,2,FALSE)</f>
        <v>pièce 98</v>
      </c>
      <c r="D841" s="77">
        <v>42997</v>
      </c>
      <c r="E841" s="72" t="s">
        <v>62</v>
      </c>
      <c r="F841" s="78">
        <v>154.01</v>
      </c>
      <c r="G841" s="79">
        <f t="shared" si="315"/>
        <v>1.2</v>
      </c>
      <c r="H841" s="79">
        <f t="shared" si="316"/>
        <v>184.81199999999998</v>
      </c>
      <c r="I841" s="72"/>
      <c r="J841" s="80" t="str">
        <f>IF(I841="","",VLOOKUP(I841,CONSTANTES!$E$2:$F$100,2,0))</f>
        <v/>
      </c>
      <c r="K841" s="81" t="str">
        <f t="shared" si="317"/>
        <v/>
      </c>
      <c r="L841" s="76">
        <f t="shared" si="318"/>
        <v>2017</v>
      </c>
      <c r="M841" s="76">
        <f t="shared" si="319"/>
        <v>9</v>
      </c>
    </row>
    <row r="842" spans="1:13">
      <c r="A842" s="75" t="str">
        <f>+VLOOKUP(Tableau2[[#This Row],[NO OF]],LISTE_OF!A:E,5,FALSE)</f>
        <v>CLIENT 4</v>
      </c>
      <c r="B842" s="76" t="s">
        <v>162</v>
      </c>
      <c r="C842" s="75" t="str">
        <f>+VLOOKUP(B842,LISTE_OF!A:B,2,FALSE)</f>
        <v>pièce 98</v>
      </c>
      <c r="D842" s="77">
        <v>42992</v>
      </c>
      <c r="E842" s="72" t="s">
        <v>62</v>
      </c>
      <c r="F842" s="78">
        <v>581.59</v>
      </c>
      <c r="G842" s="79">
        <f t="shared" si="315"/>
        <v>1.2</v>
      </c>
      <c r="H842" s="79">
        <f t="shared" si="316"/>
        <v>697.90800000000002</v>
      </c>
      <c r="I842" s="72"/>
      <c r="J842" s="80" t="str">
        <f>IF(I842="","",VLOOKUP(I842,CONSTANTES!$E$2:$F$100,2,0))</f>
        <v/>
      </c>
      <c r="K842" s="81" t="str">
        <f t="shared" si="317"/>
        <v/>
      </c>
      <c r="L842" s="76">
        <f t="shared" si="318"/>
        <v>2017</v>
      </c>
      <c r="M842" s="76">
        <f t="shared" si="319"/>
        <v>9</v>
      </c>
    </row>
    <row r="843" spans="1:13">
      <c r="A843" s="75" t="str">
        <f>+VLOOKUP(Tableau2[[#This Row],[NO OF]],LISTE_OF!A:E,5,FALSE)</f>
        <v>CLIENT 4</v>
      </c>
      <c r="B843" s="76" t="s">
        <v>162</v>
      </c>
      <c r="C843" s="75" t="str">
        <f>+VLOOKUP(B843,LISTE_OF!A:B,2,FALSE)</f>
        <v>pièce 98</v>
      </c>
      <c r="D843" s="77">
        <v>43000</v>
      </c>
      <c r="E843" s="72" t="s">
        <v>62</v>
      </c>
      <c r="F843" s="78">
        <v>419.95</v>
      </c>
      <c r="G843" s="79">
        <f t="shared" si="315"/>
        <v>1.2</v>
      </c>
      <c r="H843" s="79">
        <f t="shared" si="316"/>
        <v>503.93999999999994</v>
      </c>
      <c r="I843" s="72"/>
      <c r="J843" s="80" t="str">
        <f>IF(I843="","",VLOOKUP(I843,CONSTANTES!$E$2:$F$100,2,0))</f>
        <v/>
      </c>
      <c r="K843" s="81" t="str">
        <f t="shared" si="317"/>
        <v/>
      </c>
      <c r="L843" s="76">
        <f t="shared" si="318"/>
        <v>2017</v>
      </c>
      <c r="M843" s="76">
        <f t="shared" si="319"/>
        <v>9</v>
      </c>
    </row>
    <row r="844" spans="1:13">
      <c r="A844" s="75" t="str">
        <f>+VLOOKUP(Tableau2[[#This Row],[NO OF]],LISTE_OF!A:E,5,FALSE)</f>
        <v>CLIENT 4</v>
      </c>
      <c r="B844" s="76" t="s">
        <v>162</v>
      </c>
      <c r="C844" s="75" t="str">
        <f>+VLOOKUP(B844,LISTE_OF!A:B,2,FALSE)</f>
        <v>pièce 98</v>
      </c>
      <c r="D844" s="77">
        <v>42978</v>
      </c>
      <c r="E844" s="72" t="s">
        <v>62</v>
      </c>
      <c r="F844" s="78">
        <v>310.56</v>
      </c>
      <c r="G844" s="79">
        <f t="shared" si="315"/>
        <v>1.2</v>
      </c>
      <c r="H844" s="79">
        <f t="shared" si="316"/>
        <v>372.67199999999997</v>
      </c>
      <c r="I844" s="72"/>
      <c r="J844" s="80" t="str">
        <f>IF(I844="","",VLOOKUP(I844,CONSTANTES!$E$2:$F$100,2,0))</f>
        <v/>
      </c>
      <c r="K844" s="81" t="str">
        <f t="shared" si="317"/>
        <v/>
      </c>
      <c r="L844" s="76">
        <f t="shared" si="318"/>
        <v>2017</v>
      </c>
      <c r="M844" s="76">
        <f t="shared" si="319"/>
        <v>8</v>
      </c>
    </row>
    <row r="845" spans="1:13">
      <c r="A845" s="75" t="str">
        <f>+VLOOKUP(Tableau2[[#This Row],[NO OF]],LISTE_OF!A:E,5,FALSE)</f>
        <v>CLIENT 4</v>
      </c>
      <c r="B845" s="76" t="s">
        <v>162</v>
      </c>
      <c r="C845" s="75" t="str">
        <f>+VLOOKUP(B845,LISTE_OF!A:B,2,FALSE)</f>
        <v>pièce 98</v>
      </c>
      <c r="D845" s="77">
        <v>42998</v>
      </c>
      <c r="E845" s="72" t="s">
        <v>62</v>
      </c>
      <c r="F845" s="78">
        <v>954.54</v>
      </c>
      <c r="G845" s="79">
        <f t="shared" si="315"/>
        <v>1.2</v>
      </c>
      <c r="H845" s="79">
        <f t="shared" si="316"/>
        <v>1145.4479999999999</v>
      </c>
      <c r="I845" s="72"/>
      <c r="J845" s="80" t="str">
        <f>IF(I845="","",VLOOKUP(I845,CONSTANTES!$E$2:$F$100,2,0))</f>
        <v/>
      </c>
      <c r="K845" s="81" t="str">
        <f t="shared" si="317"/>
        <v/>
      </c>
      <c r="L845" s="76">
        <f t="shared" si="318"/>
        <v>2017</v>
      </c>
      <c r="M845" s="76">
        <f t="shared" si="319"/>
        <v>9</v>
      </c>
    </row>
    <row r="846" spans="1:13">
      <c r="A846" s="75" t="str">
        <f>+VLOOKUP(Tableau2[[#This Row],[NO OF]],LISTE_OF!A:E,5,FALSE)</f>
        <v>CLIENT 4</v>
      </c>
      <c r="B846" s="76" t="s">
        <v>162</v>
      </c>
      <c r="C846" s="75" t="str">
        <f>+VLOOKUP(B846,LISTE_OF!A:B,2,FALSE)</f>
        <v>pièce 98</v>
      </c>
      <c r="D846" s="77">
        <v>42999</v>
      </c>
      <c r="E846" s="72" t="s">
        <v>62</v>
      </c>
      <c r="F846" s="78">
        <v>153.32</v>
      </c>
      <c r="G846" s="79">
        <f t="shared" si="315"/>
        <v>1.2</v>
      </c>
      <c r="H846" s="79">
        <f t="shared" si="316"/>
        <v>183.98399999999998</v>
      </c>
      <c r="I846" s="72"/>
      <c r="J846" s="80" t="str">
        <f>IF(I846="","",VLOOKUP(I846,CONSTANTES!$E$2:$F$100,2,0))</f>
        <v/>
      </c>
      <c r="K846" s="81" t="str">
        <f t="shared" si="317"/>
        <v/>
      </c>
      <c r="L846" s="76">
        <f t="shared" si="318"/>
        <v>2017</v>
      </c>
      <c r="M846" s="76">
        <f t="shared" si="319"/>
        <v>9</v>
      </c>
    </row>
  </sheetData>
  <dataValidations count="5">
    <dataValidation type="list" allowBlank="1" showInputMessage="1" showErrorMessage="1" sqref="B513:B879">
      <formula1>NO_OF</formula1>
    </dataValidation>
    <dataValidation type="list" errorStyle="warning" allowBlank="1" showErrorMessage="1" errorTitle="Liste déroulante" error="Choisir une donnée de la liste" promptTitle="Poste à valoriser" prompt="Choisir le poste à valoriser dans la liste déroulane" sqref="E2:E879">
      <formula1>POSTES</formula1>
    </dataValidation>
    <dataValidation errorStyle="warning" allowBlank="1" showErrorMessage="1" errorTitle="Heures" error="Saisir une valeur" promptTitle="Heures" prompt="Saisir le nombre d'heures à valoriser" sqref="F2:F879"/>
    <dataValidation type="list" allowBlank="1" showInputMessage="1" showErrorMessage="1" sqref="I2:I879">
      <formula1>NOM</formula1>
    </dataValidation>
    <dataValidation type="list" allowBlank="1" showInputMessage="1" showErrorMessage="1" prompt="Si liste non conforme _x000a_mettre a jour en activant &quot;MISE A JOUR LISTE OF&quot;" sqref="B2:B512">
      <formula1>ofencours</formula1>
    </dataValidation>
  </dataValidations>
  <pageMargins left="0.7" right="0.7" top="0.75" bottom="0.75" header="0.3" footer="0.3"/>
  <pageSetup paperSize="9" orientation="portrait" horizontalDpi="4294967292" vertic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4" tint="0.39997558519241921"/>
  </sheetPr>
  <dimension ref="A1:R104"/>
  <sheetViews>
    <sheetView tabSelected="1" workbookViewId="0">
      <pane ySplit="1" topLeftCell="A2" activePane="bottomLeft" state="frozen"/>
      <selection pane="bottomLeft" activeCell="K14" sqref="K14:K15"/>
    </sheetView>
  </sheetViews>
  <sheetFormatPr baseColWidth="10" defaultRowHeight="15"/>
  <cols>
    <col min="2" max="2" width="26" style="12" bestFit="1" customWidth="1"/>
    <col min="3" max="3" width="15.7109375" style="21" customWidth="1"/>
    <col min="4" max="4" width="14.42578125" style="1" customWidth="1"/>
    <col min="6" max="6" width="11.42578125" style="3"/>
    <col min="7" max="7" width="19.5703125" customWidth="1"/>
    <col min="8" max="8" width="11.42578125" style="86"/>
    <col min="9" max="9" width="19.5703125" style="89" bestFit="1" customWidth="1"/>
    <col min="10" max="10" width="11.42578125" style="86" customWidth="1"/>
    <col min="11" max="11" width="11.42578125" style="85" customWidth="1"/>
    <col min="12" max="12" width="11.42578125" style="86" customWidth="1"/>
    <col min="13" max="18" width="11.42578125" style="86"/>
    <col min="19" max="16384" width="11.42578125" style="70"/>
  </cols>
  <sheetData>
    <row r="1" spans="1:13">
      <c r="A1" t="s">
        <v>285</v>
      </c>
      <c r="B1" s="12" t="s">
        <v>28</v>
      </c>
      <c r="C1" s="19" t="s">
        <v>45</v>
      </c>
      <c r="D1" s="1" t="s">
        <v>35</v>
      </c>
      <c r="E1" t="s">
        <v>43</v>
      </c>
      <c r="F1" s="3" t="s">
        <v>44</v>
      </c>
      <c r="G1" t="s">
        <v>85</v>
      </c>
      <c r="I1" s="89" t="s">
        <v>286</v>
      </c>
      <c r="K1" s="85" t="s">
        <v>87</v>
      </c>
      <c r="M1" s="87"/>
    </row>
    <row r="2" spans="1:13">
      <c r="A2" t="str">
        <f t="shared" ref="A2:A12" si="0">+CONCATENATE("OF",ROW())</f>
        <v>OF2</v>
      </c>
      <c r="B2" s="14" t="s">
        <v>178</v>
      </c>
      <c r="C2" s="20">
        <v>42267</v>
      </c>
      <c r="E2" t="s">
        <v>168</v>
      </c>
      <c r="F2" s="3">
        <f>+SUMIF('BASE OF'!B:B,LISTE_OF!A2,'BASE OF'!F:F)</f>
        <v>12305.11</v>
      </c>
      <c r="G2" t="s">
        <v>88</v>
      </c>
      <c r="I2" s="89" t="s">
        <v>46</v>
      </c>
      <c r="K2" s="85" t="s">
        <v>46</v>
      </c>
    </row>
    <row r="3" spans="1:13">
      <c r="A3" t="str">
        <f t="shared" si="0"/>
        <v>OF3</v>
      </c>
      <c r="B3" s="14" t="s">
        <v>179</v>
      </c>
      <c r="C3" s="20">
        <v>42319</v>
      </c>
      <c r="E3" t="s">
        <v>168</v>
      </c>
      <c r="F3" s="3">
        <f>+SUMIF('BASE OF'!B:B,LISTE_OF!A3,'BASE OF'!F:F)</f>
        <v>16</v>
      </c>
      <c r="G3" t="s">
        <v>88</v>
      </c>
      <c r="I3" s="89" t="s">
        <v>66</v>
      </c>
      <c r="K3" s="85" t="s">
        <v>66</v>
      </c>
    </row>
    <row r="4" spans="1:13">
      <c r="A4" t="str">
        <f t="shared" si="0"/>
        <v>OF4</v>
      </c>
      <c r="B4" s="14" t="s">
        <v>180</v>
      </c>
      <c r="C4" s="20">
        <v>42292</v>
      </c>
      <c r="E4" t="s">
        <v>169</v>
      </c>
      <c r="F4" s="3">
        <f>+SUMIF('BASE OF'!B:B,LISTE_OF!A4,'BASE OF'!F:F)</f>
        <v>29</v>
      </c>
      <c r="G4" t="s">
        <v>86</v>
      </c>
      <c r="I4" s="89" t="s">
        <v>68</v>
      </c>
      <c r="K4" s="85" t="s">
        <v>68</v>
      </c>
    </row>
    <row r="5" spans="1:13">
      <c r="A5" t="str">
        <f t="shared" si="0"/>
        <v>OF5</v>
      </c>
      <c r="B5" s="14" t="s">
        <v>181</v>
      </c>
      <c r="C5" s="20">
        <v>42278</v>
      </c>
      <c r="E5" t="s">
        <v>170</v>
      </c>
      <c r="F5" s="3">
        <f>+SUMIF('BASE OF'!B:B,LISTE_OF!A5,'BASE OF'!F:F)</f>
        <v>23</v>
      </c>
      <c r="G5" t="s">
        <v>88</v>
      </c>
      <c r="I5" s="89" t="s">
        <v>75</v>
      </c>
      <c r="K5" s="85" t="s">
        <v>75</v>
      </c>
    </row>
    <row r="6" spans="1:13">
      <c r="A6" t="str">
        <f t="shared" si="0"/>
        <v>OF6</v>
      </c>
      <c r="B6" s="14" t="s">
        <v>182</v>
      </c>
      <c r="C6" s="20">
        <v>42357</v>
      </c>
      <c r="E6" t="s">
        <v>170</v>
      </c>
      <c r="F6" s="3">
        <f>+SUMIF('BASE OF'!B:B,LISTE_OF!A6,'BASE OF'!F:F)</f>
        <v>274</v>
      </c>
      <c r="G6" t="s">
        <v>88</v>
      </c>
      <c r="I6" s="89" t="s">
        <v>94</v>
      </c>
      <c r="K6" s="85" t="s">
        <v>94</v>
      </c>
    </row>
    <row r="7" spans="1:13">
      <c r="A7" t="str">
        <f t="shared" si="0"/>
        <v>OF7</v>
      </c>
      <c r="B7" s="14" t="s">
        <v>183</v>
      </c>
      <c r="C7" s="23">
        <v>42348</v>
      </c>
      <c r="D7" s="24"/>
      <c r="E7" t="s">
        <v>170</v>
      </c>
      <c r="F7" s="3">
        <f>+SUMIF('BASE OF'!B:B,LISTE_OF!A7,'BASE OF'!F:F)</f>
        <v>231</v>
      </c>
      <c r="G7" t="s">
        <v>88</v>
      </c>
      <c r="I7" s="89" t="s">
        <v>95</v>
      </c>
      <c r="K7" s="85" t="s">
        <v>95</v>
      </c>
    </row>
    <row r="8" spans="1:13">
      <c r="A8" t="str">
        <f t="shared" si="0"/>
        <v>OF8</v>
      </c>
      <c r="B8" s="14" t="s">
        <v>184</v>
      </c>
      <c r="C8" s="23">
        <v>42283</v>
      </c>
      <c r="D8" s="24"/>
      <c r="E8" t="s">
        <v>170</v>
      </c>
      <c r="F8" s="3">
        <f>+SUMIF('BASE OF'!B:B,LISTE_OF!A8,'BASE OF'!F:F)</f>
        <v>43</v>
      </c>
      <c r="G8" t="s">
        <v>88</v>
      </c>
      <c r="I8" s="89" t="s">
        <v>96</v>
      </c>
      <c r="K8" s="85" t="s">
        <v>96</v>
      </c>
    </row>
    <row r="9" spans="1:13">
      <c r="A9" t="str">
        <f t="shared" si="0"/>
        <v>OF9</v>
      </c>
      <c r="B9" s="14" t="s">
        <v>185</v>
      </c>
      <c r="C9" s="23">
        <v>42272</v>
      </c>
      <c r="D9" s="24"/>
      <c r="E9" t="s">
        <v>168</v>
      </c>
      <c r="F9" s="3">
        <f>+SUMIF('BASE OF'!B:B,LISTE_OF!A9,'BASE OF'!F:F)</f>
        <v>12765.82</v>
      </c>
      <c r="G9" t="s">
        <v>88</v>
      </c>
      <c r="I9" s="89" t="s">
        <v>97</v>
      </c>
      <c r="K9" s="85" t="s">
        <v>97</v>
      </c>
    </row>
    <row r="10" spans="1:13">
      <c r="A10" t="str">
        <f t="shared" si="0"/>
        <v>OF10</v>
      </c>
      <c r="B10" s="14" t="s">
        <v>186</v>
      </c>
      <c r="C10" s="23">
        <v>42334</v>
      </c>
      <c r="D10" s="24"/>
      <c r="E10" t="s">
        <v>171</v>
      </c>
      <c r="F10" s="3">
        <f>+SUMIF('BASE OF'!B:B,LISTE_OF!A10,'BASE OF'!F:F)</f>
        <v>63</v>
      </c>
      <c r="G10" t="s">
        <v>88</v>
      </c>
      <c r="I10" s="89" t="s">
        <v>98</v>
      </c>
      <c r="K10" s="85" t="s">
        <v>98</v>
      </c>
    </row>
    <row r="11" spans="1:13">
      <c r="A11" t="str">
        <f t="shared" si="0"/>
        <v>OF11</v>
      </c>
      <c r="B11" s="14" t="s">
        <v>187</v>
      </c>
      <c r="C11" s="23">
        <v>42339</v>
      </c>
      <c r="D11" s="24"/>
      <c r="E11" t="s">
        <v>170</v>
      </c>
      <c r="F11" s="3">
        <f>+SUMIF('BASE OF'!B:B,LISTE_OF!A11,'BASE OF'!F:F)</f>
        <v>3</v>
      </c>
      <c r="G11" t="s">
        <v>88</v>
      </c>
      <c r="I11" s="89" t="s">
        <v>102</v>
      </c>
    </row>
    <row r="12" spans="1:13">
      <c r="A12" t="str">
        <f t="shared" si="0"/>
        <v>OF12</v>
      </c>
      <c r="B12" s="14" t="s">
        <v>188</v>
      </c>
      <c r="C12" s="20">
        <v>42289</v>
      </c>
      <c r="E12" t="s">
        <v>170</v>
      </c>
      <c r="F12" s="3">
        <f>+SUMIF('BASE OF'!B:B,LISTE_OF!A12,'BASE OF'!F:F)</f>
        <v>84</v>
      </c>
      <c r="G12" t="s">
        <v>88</v>
      </c>
      <c r="I12" s="89" t="s">
        <v>107</v>
      </c>
    </row>
    <row r="13" spans="1:13">
      <c r="A13" t="str">
        <f t="shared" ref="A13:A19" si="1">+CONCATENATE("OF",ROW())</f>
        <v>OF13</v>
      </c>
      <c r="B13" s="14" t="s">
        <v>189</v>
      </c>
      <c r="C13" s="38">
        <v>42381</v>
      </c>
      <c r="D13" s="39"/>
      <c r="E13" t="s">
        <v>171</v>
      </c>
      <c r="F13" s="82">
        <f>+SUMIF('BASE OF'!B:B,LISTE_OF!A13,'BASE OF'!F:F)</f>
        <v>5</v>
      </c>
      <c r="G13" t="s">
        <v>88</v>
      </c>
      <c r="I13" s="89" t="s">
        <v>108</v>
      </c>
    </row>
    <row r="14" spans="1:13">
      <c r="A14" t="str">
        <f t="shared" si="1"/>
        <v>OF14</v>
      </c>
      <c r="B14" s="14" t="s">
        <v>190</v>
      </c>
      <c r="C14" s="38">
        <v>42390</v>
      </c>
      <c r="D14" s="39"/>
      <c r="E14" t="s">
        <v>170</v>
      </c>
      <c r="F14" s="3">
        <f>+SUMIF('BASE OF'!B:B,LISTE_OF!A14,'BASE OF'!F:F)</f>
        <v>23</v>
      </c>
      <c r="G14" t="s">
        <v>86</v>
      </c>
      <c r="I14" s="89" t="s">
        <v>109</v>
      </c>
    </row>
    <row r="15" spans="1:13">
      <c r="A15" t="str">
        <f t="shared" si="1"/>
        <v>OF15</v>
      </c>
      <c r="B15" s="14" t="s">
        <v>191</v>
      </c>
      <c r="C15" s="38">
        <v>42390</v>
      </c>
      <c r="D15" s="39"/>
      <c r="E15" t="s">
        <v>170</v>
      </c>
      <c r="F15" s="3">
        <f>+SUMIF('BASE OF'!B:B,LISTE_OF!A15,'BASE OF'!F:F)</f>
        <v>5</v>
      </c>
      <c r="G15" t="s">
        <v>88</v>
      </c>
      <c r="I15" s="89" t="s">
        <v>121</v>
      </c>
    </row>
    <row r="16" spans="1:13">
      <c r="A16" t="str">
        <f t="shared" si="1"/>
        <v>OF16</v>
      </c>
      <c r="B16" s="14" t="s">
        <v>192</v>
      </c>
      <c r="C16" s="38">
        <v>42394</v>
      </c>
      <c r="D16" s="39"/>
      <c r="E16" t="s">
        <v>170</v>
      </c>
      <c r="F16" s="3">
        <f>+SUMIF('BASE OF'!B:B,LISTE_OF!A16,'BASE OF'!F:F)</f>
        <v>3</v>
      </c>
      <c r="G16" t="s">
        <v>86</v>
      </c>
      <c r="I16" s="89" t="s">
        <v>122</v>
      </c>
    </row>
    <row r="17" spans="1:9">
      <c r="A17" t="str">
        <f t="shared" si="1"/>
        <v>OF17</v>
      </c>
      <c r="B17" s="14" t="s">
        <v>193</v>
      </c>
      <c r="C17" s="38">
        <v>42402</v>
      </c>
      <c r="D17" s="39"/>
      <c r="E17" t="s">
        <v>171</v>
      </c>
      <c r="F17" s="3">
        <f>+SUMIF('BASE OF'!B:B,LISTE_OF!A17,'BASE OF'!F:F)</f>
        <v>13</v>
      </c>
      <c r="G17" t="s">
        <v>88</v>
      </c>
      <c r="I17" s="89" t="s">
        <v>133</v>
      </c>
    </row>
    <row r="18" spans="1:9">
      <c r="A18" t="str">
        <f t="shared" si="1"/>
        <v>OF18</v>
      </c>
      <c r="B18" s="14" t="s">
        <v>194</v>
      </c>
      <c r="C18" s="38">
        <v>42408</v>
      </c>
      <c r="D18" s="39"/>
      <c r="E18" t="s">
        <v>170</v>
      </c>
      <c r="F18" s="3">
        <f>+SUMIF('BASE OF'!B:B,LISTE_OF!A18,'BASE OF'!F:F)</f>
        <v>14</v>
      </c>
      <c r="G18" t="s">
        <v>88</v>
      </c>
      <c r="I18" s="89" t="s">
        <v>145</v>
      </c>
    </row>
    <row r="19" spans="1:9">
      <c r="A19" t="str">
        <f t="shared" si="1"/>
        <v>OF19</v>
      </c>
      <c r="B19" s="14" t="s">
        <v>195</v>
      </c>
      <c r="C19" s="38">
        <v>42414</v>
      </c>
      <c r="D19" s="39"/>
      <c r="E19" t="s">
        <v>172</v>
      </c>
      <c r="F19" s="3">
        <f>+SUMIF('BASE OF'!B:B,LISTE_OF!A19,'BASE OF'!F:F)</f>
        <v>12</v>
      </c>
      <c r="G19" t="s">
        <v>88</v>
      </c>
      <c r="I19" s="89" t="s">
        <v>161</v>
      </c>
    </row>
    <row r="20" spans="1:9">
      <c r="A20" t="str">
        <f t="shared" ref="A20:A25" si="2">+CONCATENATE("OF",ROW())</f>
        <v>OF20</v>
      </c>
      <c r="B20" s="14" t="s">
        <v>196</v>
      </c>
      <c r="C20" s="38">
        <v>42414</v>
      </c>
      <c r="D20" s="39"/>
      <c r="E20" t="s">
        <v>170</v>
      </c>
      <c r="F20" s="3">
        <f>+SUMIF('BASE OF'!B:B,LISTE_OF!A20,'BASE OF'!F:F)</f>
        <v>44</v>
      </c>
      <c r="G20" t="s">
        <v>88</v>
      </c>
      <c r="I20" s="89" t="s">
        <v>162</v>
      </c>
    </row>
    <row r="21" spans="1:9">
      <c r="A21" t="str">
        <f t="shared" si="2"/>
        <v>OF21</v>
      </c>
      <c r="B21" s="14" t="s">
        <v>197</v>
      </c>
      <c r="C21" s="38">
        <v>42428</v>
      </c>
      <c r="D21" s="39"/>
      <c r="E21" t="s">
        <v>168</v>
      </c>
      <c r="F21" s="3">
        <f>+SUMIF('BASE OF'!B:B,LISTE_OF!A21,'BASE OF'!F:F)</f>
        <v>82</v>
      </c>
      <c r="G21" t="s">
        <v>88</v>
      </c>
      <c r="I21" s="89" t="s">
        <v>165</v>
      </c>
    </row>
    <row r="22" spans="1:9">
      <c r="A22" t="str">
        <f t="shared" si="2"/>
        <v>OF22</v>
      </c>
      <c r="B22" s="14" t="s">
        <v>198</v>
      </c>
      <c r="C22" s="38">
        <v>42431</v>
      </c>
      <c r="D22" s="39"/>
      <c r="E22" t="s">
        <v>170</v>
      </c>
      <c r="F22" s="82">
        <f>+SUMIF('BASE OF'!B:B,LISTE_OF!A22,'BASE OF'!F:F)</f>
        <v>5</v>
      </c>
      <c r="G22" t="s">
        <v>86</v>
      </c>
      <c r="I22" s="89" t="s">
        <v>166</v>
      </c>
    </row>
    <row r="23" spans="1:9">
      <c r="A23" t="str">
        <f t="shared" si="2"/>
        <v>OF23</v>
      </c>
      <c r="B23" s="14" t="s">
        <v>199</v>
      </c>
      <c r="C23" s="38">
        <v>42431</v>
      </c>
      <c r="D23" s="39"/>
      <c r="E23" t="s">
        <v>170</v>
      </c>
      <c r="F23" s="3">
        <f>+SUMIF('BASE OF'!B:B,LISTE_OF!A23,'BASE OF'!F:F)</f>
        <v>36</v>
      </c>
      <c r="G23" t="s">
        <v>88</v>
      </c>
    </row>
    <row r="24" spans="1:9">
      <c r="A24" t="str">
        <f t="shared" si="2"/>
        <v>OF24</v>
      </c>
      <c r="B24" s="14" t="s">
        <v>200</v>
      </c>
      <c r="C24" s="38">
        <v>42438</v>
      </c>
      <c r="D24" s="39"/>
      <c r="E24" t="s">
        <v>170</v>
      </c>
      <c r="F24" s="3">
        <f>+SUMIF('BASE OF'!B:B,LISTE_OF!A24,'BASE OF'!F:F)</f>
        <v>68</v>
      </c>
      <c r="G24" t="s">
        <v>88</v>
      </c>
    </row>
    <row r="25" spans="1:9">
      <c r="A25" t="str">
        <f t="shared" si="2"/>
        <v>OF25</v>
      </c>
      <c r="B25" s="14" t="s">
        <v>201</v>
      </c>
      <c r="C25" s="38">
        <v>42444</v>
      </c>
      <c r="D25" s="39"/>
      <c r="E25" t="s">
        <v>172</v>
      </c>
      <c r="F25" s="3">
        <f>+SUMIF('BASE OF'!B:B,LISTE_OF!A25,'BASE OF'!F:F)</f>
        <v>21</v>
      </c>
      <c r="G25" t="s">
        <v>88</v>
      </c>
    </row>
    <row r="26" spans="1:9">
      <c r="A26" t="str">
        <f t="shared" ref="A26:A32" si="3">+CONCATENATE("OF",ROW())</f>
        <v>OF26</v>
      </c>
      <c r="B26" s="14" t="s">
        <v>202</v>
      </c>
      <c r="C26" s="38">
        <v>42459</v>
      </c>
      <c r="D26" s="39"/>
      <c r="E26" t="s">
        <v>170</v>
      </c>
      <c r="F26" s="82">
        <f>+SUMIF('BASE OF'!B:B,LISTE_OF!A26,'BASE OF'!F:F)</f>
        <v>3</v>
      </c>
      <c r="G26" t="s">
        <v>88</v>
      </c>
    </row>
    <row r="27" spans="1:9">
      <c r="A27" t="str">
        <f t="shared" si="3"/>
        <v>OF27</v>
      </c>
      <c r="B27" s="14" t="s">
        <v>203</v>
      </c>
      <c r="C27" s="38">
        <v>42460</v>
      </c>
      <c r="D27" s="39"/>
      <c r="E27" t="s">
        <v>168</v>
      </c>
      <c r="F27" s="3">
        <f>+SUMIF('BASE OF'!B:B,LISTE_OF!A27,'BASE OF'!F:F)</f>
        <v>63</v>
      </c>
      <c r="G27" t="s">
        <v>88</v>
      </c>
    </row>
    <row r="28" spans="1:9">
      <c r="A28" t="str">
        <f t="shared" si="3"/>
        <v>OF28</v>
      </c>
      <c r="B28" s="14" t="s">
        <v>204</v>
      </c>
      <c r="C28" s="38">
        <v>42460</v>
      </c>
      <c r="D28" s="39"/>
      <c r="E28" t="s">
        <v>168</v>
      </c>
      <c r="F28" s="3">
        <f>+SUMIF('BASE OF'!B:B,LISTE_OF!A28,'BASE OF'!F:F)</f>
        <v>27</v>
      </c>
      <c r="G28" t="s">
        <v>88</v>
      </c>
    </row>
    <row r="29" spans="1:9">
      <c r="A29" t="str">
        <f t="shared" si="3"/>
        <v>OF29</v>
      </c>
      <c r="B29" s="14" t="s">
        <v>205</v>
      </c>
      <c r="C29" s="38">
        <v>42432</v>
      </c>
      <c r="D29" s="39"/>
      <c r="E29" t="s">
        <v>172</v>
      </c>
      <c r="F29" s="3">
        <f>+SUMIF('BASE OF'!B:B,LISTE_OF!A29,'BASE OF'!F:F)</f>
        <v>25</v>
      </c>
      <c r="G29" t="s">
        <v>88</v>
      </c>
    </row>
    <row r="30" spans="1:9">
      <c r="A30" t="str">
        <f t="shared" si="3"/>
        <v>OF30</v>
      </c>
      <c r="B30" s="14" t="s">
        <v>206</v>
      </c>
      <c r="C30" s="38">
        <v>42465</v>
      </c>
      <c r="D30" s="39"/>
      <c r="E30" t="s">
        <v>172</v>
      </c>
      <c r="F30" s="3">
        <f>+SUMIF('BASE OF'!B:B,LISTE_OF!A30,'BASE OF'!F:F)</f>
        <v>9</v>
      </c>
      <c r="G30" t="s">
        <v>88</v>
      </c>
    </row>
    <row r="31" spans="1:9">
      <c r="A31" t="str">
        <f t="shared" si="3"/>
        <v>OF31</v>
      </c>
      <c r="B31" s="14" t="s">
        <v>207</v>
      </c>
      <c r="C31" s="38">
        <v>42569</v>
      </c>
      <c r="D31" s="39"/>
      <c r="E31" t="s">
        <v>89</v>
      </c>
      <c r="F31" s="3">
        <f>+SUMIF('BASE OF'!B:B,LISTE_OF!A31,'BASE OF'!F:F)</f>
        <v>17</v>
      </c>
      <c r="G31" t="s">
        <v>88</v>
      </c>
    </row>
    <row r="32" spans="1:9">
      <c r="A32" t="str">
        <f t="shared" si="3"/>
        <v>OF32</v>
      </c>
      <c r="B32" s="14" t="s">
        <v>208</v>
      </c>
      <c r="C32" s="38">
        <v>42571</v>
      </c>
      <c r="D32" s="39"/>
      <c r="E32" t="s">
        <v>168</v>
      </c>
      <c r="F32" s="3">
        <f>+SUMIF('BASE OF'!B:B,LISTE_OF!A32,'BASE OF'!F:F)</f>
        <v>38</v>
      </c>
      <c r="G32" t="s">
        <v>88</v>
      </c>
    </row>
    <row r="33" spans="1:7">
      <c r="A33" t="str">
        <f t="shared" ref="A33:A39" si="4">+CONCATENATE("OF",ROW())</f>
        <v>OF33</v>
      </c>
      <c r="B33" s="14" t="s">
        <v>209</v>
      </c>
      <c r="C33" s="38">
        <v>42589</v>
      </c>
      <c r="D33" s="39"/>
      <c r="E33" t="s">
        <v>172</v>
      </c>
      <c r="F33" s="82">
        <f>+SUMIF('BASE OF'!B:B,LISTE_OF!A33,'BASE OF'!F:F)</f>
        <v>11</v>
      </c>
      <c r="G33" s="84" t="s">
        <v>86</v>
      </c>
    </row>
    <row r="34" spans="1:7">
      <c r="A34" t="str">
        <f t="shared" si="4"/>
        <v>OF34</v>
      </c>
      <c r="B34" s="14" t="s">
        <v>210</v>
      </c>
      <c r="C34" s="38">
        <v>42589</v>
      </c>
      <c r="D34" s="39">
        <v>2100</v>
      </c>
      <c r="E34" t="s">
        <v>173</v>
      </c>
      <c r="F34" s="82">
        <f>+SUMIF('BASE OF'!B:B,LISTE_OF!A34,'BASE OF'!F:F)</f>
        <v>34</v>
      </c>
      <c r="G34" t="s">
        <v>88</v>
      </c>
    </row>
    <row r="35" spans="1:7">
      <c r="A35" t="str">
        <f t="shared" si="4"/>
        <v>OF35</v>
      </c>
      <c r="B35" s="14" t="s">
        <v>211</v>
      </c>
      <c r="C35" s="38">
        <v>42589</v>
      </c>
      <c r="D35" s="39">
        <v>900</v>
      </c>
      <c r="E35" t="s">
        <v>173</v>
      </c>
      <c r="F35" s="82">
        <f>+SUMIF('BASE OF'!B:B,LISTE_OF!A35,'BASE OF'!F:F)</f>
        <v>12</v>
      </c>
      <c r="G35" t="s">
        <v>88</v>
      </c>
    </row>
    <row r="36" spans="1:7">
      <c r="A36" t="str">
        <f t="shared" si="4"/>
        <v>OF36</v>
      </c>
      <c r="B36" s="14" t="s">
        <v>212</v>
      </c>
      <c r="C36" s="38">
        <v>42600</v>
      </c>
      <c r="D36" s="39"/>
      <c r="E36" t="s">
        <v>172</v>
      </c>
      <c r="F36" s="82">
        <f>+SUMIF('BASE OF'!B:B,LISTE_OF!A36,'BASE OF'!F:F)</f>
        <v>5</v>
      </c>
      <c r="G36" s="84" t="s">
        <v>86</v>
      </c>
    </row>
    <row r="37" spans="1:7">
      <c r="A37" t="str">
        <f t="shared" si="4"/>
        <v>OF37</v>
      </c>
      <c r="B37" s="14" t="s">
        <v>213</v>
      </c>
      <c r="C37" s="38">
        <v>42600</v>
      </c>
      <c r="D37" s="39"/>
      <c r="E37" t="s">
        <v>172</v>
      </c>
      <c r="F37" s="82">
        <f>+SUMIF('BASE OF'!B:B,LISTE_OF!A37,'BASE OF'!F:F)</f>
        <v>9</v>
      </c>
      <c r="G37" s="84" t="s">
        <v>86</v>
      </c>
    </row>
    <row r="38" spans="1:7">
      <c r="A38" t="str">
        <f t="shared" si="4"/>
        <v>OF38</v>
      </c>
      <c r="B38" s="14" t="s">
        <v>214</v>
      </c>
      <c r="C38" s="38">
        <v>42605</v>
      </c>
      <c r="D38" s="39"/>
      <c r="E38" t="s">
        <v>172</v>
      </c>
      <c r="F38" s="82">
        <f>+SUMIF('BASE OF'!B:B,LISTE_OF!A38,'BASE OF'!F:F)</f>
        <v>2.5</v>
      </c>
      <c r="G38" s="84" t="s">
        <v>86</v>
      </c>
    </row>
    <row r="39" spans="1:7">
      <c r="A39" t="str">
        <f t="shared" si="4"/>
        <v>OF39</v>
      </c>
      <c r="B39" s="14" t="s">
        <v>215</v>
      </c>
      <c r="C39" s="38">
        <v>42605</v>
      </c>
      <c r="D39" s="39"/>
      <c r="E39" t="s">
        <v>172</v>
      </c>
      <c r="F39" s="82">
        <f>+SUMIF('BASE OF'!B:B,LISTE_OF!A39,'BASE OF'!F:F)</f>
        <v>7</v>
      </c>
      <c r="G39" s="84" t="s">
        <v>86</v>
      </c>
    </row>
    <row r="40" spans="1:7">
      <c r="A40" t="str">
        <f t="shared" ref="A40:A46" si="5">+CONCATENATE("OF",ROW())</f>
        <v>OF40</v>
      </c>
      <c r="B40" s="14" t="s">
        <v>216</v>
      </c>
      <c r="C40" s="38">
        <v>42617</v>
      </c>
      <c r="D40" s="39">
        <v>750</v>
      </c>
      <c r="E40" t="s">
        <v>171</v>
      </c>
      <c r="F40" s="3">
        <f>+SUMIF('BASE OF'!B:B,LISTE_OF!A40,'BASE OF'!F:F)</f>
        <v>13</v>
      </c>
      <c r="G40" t="s">
        <v>88</v>
      </c>
    </row>
    <row r="41" spans="1:7">
      <c r="A41" t="str">
        <f t="shared" si="5"/>
        <v>OF41</v>
      </c>
      <c r="B41" s="14" t="s">
        <v>217</v>
      </c>
      <c r="C41" s="38">
        <v>42620</v>
      </c>
      <c r="D41" s="39">
        <v>0</v>
      </c>
      <c r="E41" t="s">
        <v>171</v>
      </c>
      <c r="F41" s="3">
        <f>+SUMIF('BASE OF'!B:B,LISTE_OF!A41,'BASE OF'!F:F)</f>
        <v>23</v>
      </c>
      <c r="G41" t="s">
        <v>88</v>
      </c>
    </row>
    <row r="42" spans="1:7">
      <c r="A42" t="str">
        <f t="shared" si="5"/>
        <v>OF42</v>
      </c>
      <c r="B42" s="14" t="s">
        <v>218</v>
      </c>
      <c r="C42" s="38">
        <v>42633</v>
      </c>
      <c r="D42" s="39"/>
      <c r="E42" t="s">
        <v>101</v>
      </c>
      <c r="F42" s="82">
        <f>+SUMIF('BASE OF'!B:B,LISTE_OF!A42,'BASE OF'!F:F)</f>
        <v>6</v>
      </c>
      <c r="G42" t="s">
        <v>86</v>
      </c>
    </row>
    <row r="43" spans="1:7">
      <c r="A43" t="str">
        <f t="shared" si="5"/>
        <v>OF43</v>
      </c>
      <c r="B43" s="14" t="s">
        <v>219</v>
      </c>
      <c r="C43" s="38">
        <v>42636</v>
      </c>
      <c r="D43" s="39">
        <v>9300</v>
      </c>
      <c r="E43" t="s">
        <v>170</v>
      </c>
      <c r="F43" s="3">
        <f>+SUMIF('BASE OF'!B:B,LISTE_OF!A43,'BASE OF'!F:F)</f>
        <v>139</v>
      </c>
      <c r="G43" t="s">
        <v>88</v>
      </c>
    </row>
    <row r="44" spans="1:7">
      <c r="A44" t="str">
        <f t="shared" si="5"/>
        <v>OF44</v>
      </c>
      <c r="B44" s="14" t="s">
        <v>220</v>
      </c>
      <c r="C44" s="38">
        <v>42646</v>
      </c>
      <c r="D44" s="39"/>
      <c r="E44" t="s">
        <v>170</v>
      </c>
      <c r="F44" s="3">
        <f>+SUMIF('BASE OF'!B:B,LISTE_OF!A44,'BASE OF'!F:F)</f>
        <v>34</v>
      </c>
      <c r="G44" t="s">
        <v>88</v>
      </c>
    </row>
    <row r="45" spans="1:7">
      <c r="A45" t="str">
        <f t="shared" si="5"/>
        <v>OF45</v>
      </c>
      <c r="B45" s="14" t="s">
        <v>221</v>
      </c>
      <c r="C45" s="38">
        <v>42655</v>
      </c>
      <c r="D45" s="39"/>
      <c r="E45" t="s">
        <v>170</v>
      </c>
      <c r="F45" s="3">
        <f>+SUMIF('BASE OF'!B:B,LISTE_OF!A45,'BASE OF'!F:F)</f>
        <v>18</v>
      </c>
      <c r="G45" t="s">
        <v>88</v>
      </c>
    </row>
    <row r="46" spans="1:7">
      <c r="A46" t="str">
        <f t="shared" si="5"/>
        <v>OF46</v>
      </c>
      <c r="B46" s="14" t="s">
        <v>222</v>
      </c>
      <c r="C46" s="38">
        <v>42655</v>
      </c>
      <c r="D46" s="39"/>
      <c r="E46" t="s">
        <v>171</v>
      </c>
      <c r="F46" s="82">
        <f>+SUMIF('BASE OF'!B:B,LISTE_OF!A46,'BASE OF'!F:F)</f>
        <v>8</v>
      </c>
      <c r="G46" t="s">
        <v>86</v>
      </c>
    </row>
    <row r="47" spans="1:7">
      <c r="A47" t="str">
        <f t="shared" ref="A47:A52" si="6">+CONCATENATE("OF",ROW())</f>
        <v>OF47</v>
      </c>
      <c r="B47" s="14" t="s">
        <v>223</v>
      </c>
      <c r="C47" s="38">
        <v>42664</v>
      </c>
      <c r="D47" s="39"/>
      <c r="E47" t="s">
        <v>170</v>
      </c>
      <c r="F47" s="82">
        <f>+SUMIF('BASE OF'!B:B,LISTE_OF!A47,'BASE OF'!F:F)</f>
        <v>6</v>
      </c>
      <c r="G47" t="s">
        <v>140</v>
      </c>
    </row>
    <row r="48" spans="1:7">
      <c r="A48" t="str">
        <f t="shared" si="6"/>
        <v>OF48</v>
      </c>
      <c r="B48" s="14" t="s">
        <v>224</v>
      </c>
      <c r="C48" s="38">
        <v>42664</v>
      </c>
      <c r="D48" s="39"/>
      <c r="E48" t="s">
        <v>170</v>
      </c>
      <c r="F48" s="82">
        <f>+SUMIF('BASE OF'!B:B,LISTE_OF!A48,'BASE OF'!F:F)</f>
        <v>18</v>
      </c>
      <c r="G48" t="s">
        <v>140</v>
      </c>
    </row>
    <row r="49" spans="1:7">
      <c r="A49" t="str">
        <f t="shared" si="6"/>
        <v>OF49</v>
      </c>
      <c r="B49" s="14" t="s">
        <v>225</v>
      </c>
      <c r="C49" s="38">
        <v>42665</v>
      </c>
      <c r="D49" s="39"/>
      <c r="E49" t="s">
        <v>172</v>
      </c>
      <c r="F49" s="3">
        <f>+SUMIF('BASE OF'!B:B,LISTE_OF!A49,'BASE OF'!F:F)</f>
        <v>6.5</v>
      </c>
      <c r="G49" s="84" t="s">
        <v>88</v>
      </c>
    </row>
    <row r="50" spans="1:7">
      <c r="A50" t="str">
        <f t="shared" si="6"/>
        <v>OF50</v>
      </c>
      <c r="B50" s="14" t="s">
        <v>226</v>
      </c>
      <c r="C50" s="38">
        <v>42665</v>
      </c>
      <c r="D50" s="39">
        <v>65</v>
      </c>
      <c r="E50" t="s">
        <v>172</v>
      </c>
      <c r="F50" s="3">
        <f>+SUMIF('BASE OF'!B:B,LISTE_OF!A50,'BASE OF'!F:F)</f>
        <v>9</v>
      </c>
      <c r="G50" s="84" t="s">
        <v>88</v>
      </c>
    </row>
    <row r="51" spans="1:7">
      <c r="A51" t="str">
        <f t="shared" si="6"/>
        <v>OF51</v>
      </c>
      <c r="B51" s="14" t="s">
        <v>227</v>
      </c>
      <c r="C51" s="38">
        <v>42667</v>
      </c>
      <c r="D51" s="39"/>
      <c r="E51" t="s">
        <v>172</v>
      </c>
      <c r="F51" s="3">
        <f>+SUMIF('BASE OF'!B:B,LISTE_OF!A51,'BASE OF'!F:F)</f>
        <v>5</v>
      </c>
      <c r="G51" s="84" t="s">
        <v>88</v>
      </c>
    </row>
    <row r="52" spans="1:7">
      <c r="A52" t="str">
        <f t="shared" si="6"/>
        <v>OF52</v>
      </c>
      <c r="B52" s="14" t="s">
        <v>228</v>
      </c>
      <c r="C52" s="38">
        <v>42669</v>
      </c>
      <c r="D52" s="39">
        <v>800</v>
      </c>
      <c r="E52" t="s">
        <v>171</v>
      </c>
      <c r="F52" s="3">
        <f>+SUMIF('BASE OF'!B:B,LISTE_OF!A52,'BASE OF'!F:F)</f>
        <v>14</v>
      </c>
      <c r="G52" t="s">
        <v>88</v>
      </c>
    </row>
    <row r="53" spans="1:7">
      <c r="A53" t="str">
        <f t="shared" ref="A53:A58" si="7">+CONCATENATE("OF",ROW())</f>
        <v>OF53</v>
      </c>
      <c r="B53" s="14" t="s">
        <v>229</v>
      </c>
      <c r="C53" s="38">
        <v>42538</v>
      </c>
      <c r="D53" s="39">
        <v>385</v>
      </c>
      <c r="E53" t="s">
        <v>170</v>
      </c>
      <c r="F53" s="3">
        <f>+SUMIF('BASE OF'!B:B,LISTE_OF!A53,'BASE OF'!F:F)</f>
        <v>4</v>
      </c>
      <c r="G53" t="s">
        <v>88</v>
      </c>
    </row>
    <row r="54" spans="1:7">
      <c r="A54" t="str">
        <f t="shared" si="7"/>
        <v>OF54</v>
      </c>
      <c r="B54" s="14" t="s">
        <v>230</v>
      </c>
      <c r="C54" s="38">
        <v>42660</v>
      </c>
      <c r="D54" s="39">
        <v>550</v>
      </c>
      <c r="E54" t="s">
        <v>170</v>
      </c>
      <c r="F54" s="3">
        <f>+SUMIF('BASE OF'!B:B,LISTE_OF!A54,'BASE OF'!F:F)</f>
        <v>0</v>
      </c>
      <c r="G54" t="s">
        <v>88</v>
      </c>
    </row>
    <row r="55" spans="1:7">
      <c r="A55" t="str">
        <f t="shared" si="7"/>
        <v>OF55</v>
      </c>
      <c r="B55" s="14" t="s">
        <v>231</v>
      </c>
      <c r="C55" s="38">
        <v>42660</v>
      </c>
      <c r="D55" s="39">
        <v>352</v>
      </c>
      <c r="E55" t="s">
        <v>170</v>
      </c>
      <c r="F55" s="3">
        <f>+SUMIF('BASE OF'!B:B,LISTE_OF!A55,'BASE OF'!F:F)</f>
        <v>0</v>
      </c>
      <c r="G55" t="s">
        <v>88</v>
      </c>
    </row>
    <row r="56" spans="1:7">
      <c r="A56" t="str">
        <f t="shared" si="7"/>
        <v>OF56</v>
      </c>
      <c r="B56" s="14" t="s">
        <v>232</v>
      </c>
      <c r="C56" s="38">
        <v>42683</v>
      </c>
      <c r="D56" s="39"/>
      <c r="E56" t="s">
        <v>170</v>
      </c>
      <c r="F56" s="3">
        <f>+SUMIF('BASE OF'!B:B,LISTE_OF!A56,'BASE OF'!F:F)</f>
        <v>182</v>
      </c>
      <c r="G56" t="s">
        <v>88</v>
      </c>
    </row>
    <row r="57" spans="1:7">
      <c r="A57" t="str">
        <f t="shared" si="7"/>
        <v>OF57</v>
      </c>
      <c r="B57" s="14" t="s">
        <v>233</v>
      </c>
      <c r="C57" s="38">
        <v>42686</v>
      </c>
      <c r="D57" s="39"/>
      <c r="E57" t="s">
        <v>172</v>
      </c>
      <c r="F57" s="3">
        <f>+SUMIF('BASE OF'!B:B,LISTE_OF!A57,'BASE OF'!F:F)</f>
        <v>15</v>
      </c>
      <c r="G57" s="84" t="s">
        <v>88</v>
      </c>
    </row>
    <row r="58" spans="1:7">
      <c r="A58" t="str">
        <f t="shared" si="7"/>
        <v>OF58</v>
      </c>
      <c r="B58" s="14" t="s">
        <v>234</v>
      </c>
      <c r="C58" s="38">
        <v>42686</v>
      </c>
      <c r="D58" s="39"/>
      <c r="E58" t="s">
        <v>172</v>
      </c>
      <c r="F58" s="3">
        <f>+SUMIF('BASE OF'!B:B,LISTE_OF!A58,'BASE OF'!F:F)</f>
        <v>3</v>
      </c>
      <c r="G58" s="84" t="s">
        <v>88</v>
      </c>
    </row>
    <row r="59" spans="1:7">
      <c r="A59" t="str">
        <f t="shared" ref="A59:A64" si="8">+CONCATENATE("OF",ROW())</f>
        <v>OF59</v>
      </c>
      <c r="B59" s="14" t="s">
        <v>235</v>
      </c>
      <c r="C59" s="38">
        <v>42690</v>
      </c>
      <c r="D59" s="39"/>
      <c r="E59" t="s">
        <v>172</v>
      </c>
      <c r="F59" s="3">
        <f>+SUMIF('BASE OF'!B:B,LISTE_OF!A59,'BASE OF'!F:F)</f>
        <v>7</v>
      </c>
      <c r="G59" s="84" t="s">
        <v>88</v>
      </c>
    </row>
    <row r="60" spans="1:7">
      <c r="A60" t="str">
        <f t="shared" si="8"/>
        <v>OF60</v>
      </c>
      <c r="B60" s="14" t="s">
        <v>236</v>
      </c>
      <c r="C60" s="38">
        <v>42695</v>
      </c>
      <c r="D60" s="39"/>
      <c r="E60" t="s">
        <v>172</v>
      </c>
      <c r="F60" s="3">
        <f>+SUMIF('BASE OF'!B:B,LISTE_OF!A60,'BASE OF'!F:F)</f>
        <v>4.5</v>
      </c>
      <c r="G60" s="84" t="s">
        <v>88</v>
      </c>
    </row>
    <row r="61" spans="1:7">
      <c r="A61" t="str">
        <f t="shared" si="8"/>
        <v>OF61</v>
      </c>
      <c r="B61" s="14" t="s">
        <v>237</v>
      </c>
      <c r="C61" s="38">
        <v>42698</v>
      </c>
      <c r="D61" s="39"/>
      <c r="E61" t="s">
        <v>171</v>
      </c>
      <c r="F61" s="3">
        <f>+SUMIF('BASE OF'!B:B,LISTE_OF!A61,'BASE OF'!F:F)</f>
        <v>3</v>
      </c>
      <c r="G61" s="83" t="s">
        <v>86</v>
      </c>
    </row>
    <row r="62" spans="1:7">
      <c r="A62" t="str">
        <f t="shared" si="8"/>
        <v>OF62</v>
      </c>
      <c r="B62" s="14" t="s">
        <v>238</v>
      </c>
      <c r="C62" s="38">
        <v>42709</v>
      </c>
      <c r="D62" s="39"/>
      <c r="E62" t="s">
        <v>171</v>
      </c>
      <c r="F62" s="3">
        <f>+SUMIF('BASE OF'!B:B,LISTE_OF!A62,'BASE OF'!F:F)</f>
        <v>4</v>
      </c>
      <c r="G62" s="83" t="s">
        <v>86</v>
      </c>
    </row>
    <row r="63" spans="1:7">
      <c r="A63" t="str">
        <f t="shared" si="8"/>
        <v>OF63</v>
      </c>
      <c r="B63" s="14" t="s">
        <v>239</v>
      </c>
      <c r="C63" s="38">
        <v>42726</v>
      </c>
      <c r="D63" s="39"/>
      <c r="E63" t="s">
        <v>171</v>
      </c>
      <c r="F63" s="3">
        <f>+SUMIF('BASE OF'!B:B,LISTE_OF!A63,'BASE OF'!F:F)</f>
        <v>15</v>
      </c>
      <c r="G63" t="s">
        <v>88</v>
      </c>
    </row>
    <row r="64" spans="1:7">
      <c r="A64" t="str">
        <f t="shared" si="8"/>
        <v>OF64</v>
      </c>
      <c r="B64" s="14" t="s">
        <v>240</v>
      </c>
      <c r="C64" s="38">
        <v>42738</v>
      </c>
      <c r="D64" s="39"/>
      <c r="E64" t="s">
        <v>170</v>
      </c>
      <c r="F64" s="3">
        <f>+SUMIF('BASE OF'!B:B,LISTE_OF!A64,'BASE OF'!F:F)</f>
        <v>7</v>
      </c>
      <c r="G64" t="s">
        <v>88</v>
      </c>
    </row>
    <row r="65" spans="1:7">
      <c r="A65" t="str">
        <f t="shared" ref="A65:A71" si="9">+CONCATENATE("OF",ROW())</f>
        <v>OF65</v>
      </c>
      <c r="B65" s="14" t="s">
        <v>241</v>
      </c>
      <c r="C65" s="38">
        <v>42740</v>
      </c>
      <c r="D65" s="39"/>
      <c r="E65" t="s">
        <v>172</v>
      </c>
      <c r="F65" s="3">
        <f>+SUMIF('BASE OF'!B:B,LISTE_OF!A65,'BASE OF'!F:F)</f>
        <v>3</v>
      </c>
      <c r="G65" s="84" t="s">
        <v>88</v>
      </c>
    </row>
    <row r="66" spans="1:7">
      <c r="A66" t="str">
        <f t="shared" si="9"/>
        <v>OF66</v>
      </c>
      <c r="B66" s="14" t="s">
        <v>242</v>
      </c>
      <c r="C66" s="38">
        <v>42744</v>
      </c>
      <c r="D66" s="39"/>
      <c r="E66" t="s">
        <v>172</v>
      </c>
      <c r="F66" s="3">
        <f>+SUMIF('BASE OF'!B:B,LISTE_OF!A66,'BASE OF'!F:F)</f>
        <v>7.5</v>
      </c>
      <c r="G66" s="84" t="s">
        <v>88</v>
      </c>
    </row>
    <row r="67" spans="1:7">
      <c r="A67" t="str">
        <f t="shared" si="9"/>
        <v>OF67</v>
      </c>
      <c r="B67" s="14" t="s">
        <v>243</v>
      </c>
      <c r="C67" s="38">
        <v>42755</v>
      </c>
      <c r="D67" s="39"/>
      <c r="E67" t="s">
        <v>171</v>
      </c>
      <c r="F67" s="3">
        <f>+SUMIF('BASE OF'!B:B,LISTE_OF!A67,'BASE OF'!F:F)</f>
        <v>48</v>
      </c>
      <c r="G67" s="83" t="s">
        <v>88</v>
      </c>
    </row>
    <row r="68" spans="1:7">
      <c r="A68" t="str">
        <f t="shared" si="9"/>
        <v>OF68</v>
      </c>
      <c r="B68" s="14" t="s">
        <v>244</v>
      </c>
      <c r="C68" s="73">
        <v>42755</v>
      </c>
      <c r="D68" s="74">
        <v>2000</v>
      </c>
      <c r="E68" t="s">
        <v>168</v>
      </c>
      <c r="F68" s="3">
        <f>+SUMIF('BASE OF'!B:B,LISTE_OF!A68,'BASE OF'!F:F)</f>
        <v>32</v>
      </c>
      <c r="G68" t="s">
        <v>88</v>
      </c>
    </row>
    <row r="69" spans="1:7">
      <c r="A69" t="str">
        <f t="shared" si="9"/>
        <v>OF69</v>
      </c>
      <c r="B69" s="14" t="s">
        <v>245</v>
      </c>
      <c r="C69" s="73">
        <v>42780</v>
      </c>
      <c r="D69" s="74"/>
      <c r="E69" t="s">
        <v>172</v>
      </c>
      <c r="F69" s="3">
        <f>+SUMIF('BASE OF'!B:B,LISTE_OF!A69,'BASE OF'!F:F)</f>
        <v>13</v>
      </c>
      <c r="G69" s="84" t="s">
        <v>88</v>
      </c>
    </row>
    <row r="70" spans="1:7">
      <c r="A70" t="str">
        <f t="shared" si="9"/>
        <v>OF70</v>
      </c>
      <c r="B70" s="14" t="s">
        <v>246</v>
      </c>
      <c r="C70" s="73">
        <v>42781</v>
      </c>
      <c r="D70" s="74"/>
      <c r="E70" t="s">
        <v>172</v>
      </c>
      <c r="F70" s="3">
        <f>+SUMIF('BASE OF'!B:B,LISTE_OF!A70,'BASE OF'!F:F)</f>
        <v>4</v>
      </c>
      <c r="G70" s="84" t="s">
        <v>88</v>
      </c>
    </row>
    <row r="71" spans="1:7">
      <c r="A71" t="str">
        <f t="shared" si="9"/>
        <v>OF71</v>
      </c>
      <c r="B71" s="14" t="s">
        <v>247</v>
      </c>
      <c r="C71" s="20">
        <v>42781</v>
      </c>
      <c r="E71" t="s">
        <v>172</v>
      </c>
      <c r="F71" s="3">
        <f>+SUMIF('BASE OF'!B:B,LISTE_OF!A71,'BASE OF'!F:F)</f>
        <v>6</v>
      </c>
      <c r="G71" s="84" t="s">
        <v>88</v>
      </c>
    </row>
    <row r="72" spans="1:7">
      <c r="A72" t="str">
        <f t="shared" ref="A72:A77" si="10">+CONCATENATE("OF",ROW())</f>
        <v>OF72</v>
      </c>
      <c r="B72" s="14" t="s">
        <v>248</v>
      </c>
      <c r="C72" s="73">
        <v>42786</v>
      </c>
      <c r="D72" s="74"/>
      <c r="E72" t="s">
        <v>171</v>
      </c>
      <c r="F72" s="3">
        <f>+SUMIF('BASE OF'!B:B,LISTE_OF!A72,'BASE OF'!F:F)</f>
        <v>10</v>
      </c>
      <c r="G72" s="83" t="s">
        <v>88</v>
      </c>
    </row>
    <row r="73" spans="1:7">
      <c r="A73" t="str">
        <f t="shared" si="10"/>
        <v>OF73</v>
      </c>
      <c r="B73" s="14" t="s">
        <v>249</v>
      </c>
      <c r="C73" s="73">
        <v>42792</v>
      </c>
      <c r="D73" s="74"/>
      <c r="E73" t="s">
        <v>171</v>
      </c>
      <c r="F73" s="3">
        <f>+SUMIF('BASE OF'!B:B,LISTE_OF!A73,'BASE OF'!F:F)</f>
        <v>9</v>
      </c>
      <c r="G73" s="83" t="s">
        <v>86</v>
      </c>
    </row>
    <row r="74" spans="1:7">
      <c r="A74" t="str">
        <f t="shared" si="10"/>
        <v>OF74</v>
      </c>
      <c r="B74" s="14" t="s">
        <v>250</v>
      </c>
      <c r="C74" s="73">
        <v>42791</v>
      </c>
      <c r="D74" s="74"/>
      <c r="E74" t="s">
        <v>172</v>
      </c>
      <c r="F74" s="3">
        <f>+SUMIF('BASE OF'!B:B,LISTE_OF!A74,'BASE OF'!F:F)</f>
        <v>17.5</v>
      </c>
      <c r="G74" s="84" t="s">
        <v>88</v>
      </c>
    </row>
    <row r="75" spans="1:7">
      <c r="A75" t="str">
        <f t="shared" si="10"/>
        <v>OF75</v>
      </c>
      <c r="B75" s="14" t="s">
        <v>251</v>
      </c>
      <c r="C75" s="73">
        <v>42792</v>
      </c>
      <c r="D75" s="74"/>
      <c r="E75" t="s">
        <v>172</v>
      </c>
      <c r="F75" s="3">
        <f>+SUMIF('BASE OF'!B:B,LISTE_OF!A75,'BASE OF'!F:F)</f>
        <v>2</v>
      </c>
      <c r="G75" s="84" t="s">
        <v>88</v>
      </c>
    </row>
    <row r="76" spans="1:7">
      <c r="A76" t="str">
        <f t="shared" si="10"/>
        <v>OF76</v>
      </c>
      <c r="B76" s="14" t="s">
        <v>252</v>
      </c>
      <c r="C76" s="73">
        <v>42798</v>
      </c>
      <c r="D76" s="74"/>
      <c r="E76" t="s">
        <v>170</v>
      </c>
      <c r="F76" s="3">
        <f>+SUMIF('BASE OF'!B:B,LISTE_OF!A76,'BASE OF'!F:F)</f>
        <v>10</v>
      </c>
      <c r="G76" t="s">
        <v>88</v>
      </c>
    </row>
    <row r="77" spans="1:7">
      <c r="A77" t="str">
        <f t="shared" si="10"/>
        <v>OF77</v>
      </c>
      <c r="B77" s="14" t="s">
        <v>253</v>
      </c>
      <c r="C77" s="73">
        <v>42798</v>
      </c>
      <c r="D77" s="74"/>
      <c r="E77" t="s">
        <v>171</v>
      </c>
      <c r="F77" s="3">
        <f>+SUMIF('BASE OF'!B:B,LISTE_OF!A77,'BASE OF'!F:F)</f>
        <v>27</v>
      </c>
      <c r="G77" t="s">
        <v>88</v>
      </c>
    </row>
    <row r="78" spans="1:7">
      <c r="A78" t="str">
        <f t="shared" ref="A78:A83" si="11">+CONCATENATE("OF",ROW())</f>
        <v>OF78</v>
      </c>
      <c r="B78" s="14" t="s">
        <v>254</v>
      </c>
      <c r="C78" s="73">
        <v>42800</v>
      </c>
      <c r="D78" s="74"/>
      <c r="E78" t="s">
        <v>171</v>
      </c>
      <c r="F78" s="3">
        <f>+SUMIF('BASE OF'!B:B,LISTE_OF!A78,'BASE OF'!F:F)</f>
        <v>1</v>
      </c>
      <c r="G78" t="s">
        <v>88</v>
      </c>
    </row>
    <row r="79" spans="1:7">
      <c r="A79" t="str">
        <f t="shared" si="11"/>
        <v>OF79</v>
      </c>
      <c r="B79" s="14" t="s">
        <v>255</v>
      </c>
      <c r="C79" s="73">
        <v>42810</v>
      </c>
      <c r="D79" s="74"/>
      <c r="E79" t="s">
        <v>170</v>
      </c>
      <c r="F79" s="3">
        <f>+SUMIF('BASE OF'!B:B,LISTE_OF!A79,'BASE OF'!F:F)</f>
        <v>3</v>
      </c>
      <c r="G79" t="s">
        <v>88</v>
      </c>
    </row>
    <row r="80" spans="1:7">
      <c r="A80" t="str">
        <f t="shared" si="11"/>
        <v>OF80</v>
      </c>
      <c r="B80" s="14" t="s">
        <v>256</v>
      </c>
      <c r="C80" s="73">
        <v>42861</v>
      </c>
      <c r="D80" s="74"/>
      <c r="E80" t="s">
        <v>171</v>
      </c>
      <c r="F80" s="3">
        <f>+SUMIF('BASE OF'!B:B,LISTE_OF!A80,'BASE OF'!F:F)</f>
        <v>142</v>
      </c>
      <c r="G80" t="s">
        <v>88</v>
      </c>
    </row>
    <row r="81" spans="1:7">
      <c r="A81" t="str">
        <f t="shared" si="11"/>
        <v>OF81</v>
      </c>
      <c r="B81" s="14" t="s">
        <v>257</v>
      </c>
      <c r="C81" s="73">
        <v>42861</v>
      </c>
      <c r="D81" s="74"/>
      <c r="E81" t="s">
        <v>174</v>
      </c>
      <c r="F81" s="3">
        <f>+SUMIF('BASE OF'!B:B,LISTE_OF!A81,'BASE OF'!F:F)</f>
        <v>8</v>
      </c>
      <c r="G81" t="s">
        <v>88</v>
      </c>
    </row>
    <row r="82" spans="1:7">
      <c r="A82" t="str">
        <f t="shared" si="11"/>
        <v>OF82</v>
      </c>
      <c r="B82" s="14" t="s">
        <v>258</v>
      </c>
      <c r="C82" s="73">
        <v>42875</v>
      </c>
      <c r="D82" s="74"/>
      <c r="E82" t="s">
        <v>171</v>
      </c>
      <c r="F82" s="3">
        <f>+SUMIF('BASE OF'!B:B,LISTE_OF!A82,'BASE OF'!F:F)</f>
        <v>86</v>
      </c>
      <c r="G82" t="s">
        <v>88</v>
      </c>
    </row>
    <row r="83" spans="1:7">
      <c r="A83" t="str">
        <f t="shared" si="11"/>
        <v>OF83</v>
      </c>
      <c r="B83" s="14" t="s">
        <v>259</v>
      </c>
      <c r="C83" s="20">
        <v>42875</v>
      </c>
      <c r="E83" t="s">
        <v>175</v>
      </c>
      <c r="F83" s="3">
        <f>+SUMIF('BASE OF'!B:B,LISTE_OF!A83,'BASE OF'!F:F)</f>
        <v>11</v>
      </c>
      <c r="G83" t="s">
        <v>88</v>
      </c>
    </row>
    <row r="84" spans="1:7">
      <c r="A84" t="str">
        <f t="shared" ref="A84:A91" si="12">+CONCATENATE("OF",ROW())</f>
        <v>OF84</v>
      </c>
      <c r="B84" s="14" t="s">
        <v>260</v>
      </c>
      <c r="C84" s="73">
        <v>42857</v>
      </c>
      <c r="D84" s="74"/>
      <c r="E84" t="s">
        <v>171</v>
      </c>
      <c r="F84" s="3">
        <f>+SUMIF('BASE OF'!B:B,LISTE_OF!A84,'BASE OF'!F:F)</f>
        <v>2</v>
      </c>
      <c r="G84" t="s">
        <v>86</v>
      </c>
    </row>
    <row r="85" spans="1:7">
      <c r="A85" t="str">
        <f t="shared" si="12"/>
        <v>OF85</v>
      </c>
      <c r="B85" s="14" t="s">
        <v>261</v>
      </c>
      <c r="C85" s="73">
        <v>42888</v>
      </c>
      <c r="D85" s="74"/>
      <c r="E85" t="s">
        <v>171</v>
      </c>
      <c r="F85" s="3">
        <f>+SUMIF('BASE OF'!B:B,LISTE_OF!A85,'BASE OF'!F:F)</f>
        <v>25</v>
      </c>
      <c r="G85" t="s">
        <v>88</v>
      </c>
    </row>
    <row r="86" spans="1:7">
      <c r="A86" t="str">
        <f t="shared" si="12"/>
        <v>OF86</v>
      </c>
      <c r="B86" s="14" t="s">
        <v>262</v>
      </c>
      <c r="C86" s="73">
        <v>42888</v>
      </c>
      <c r="D86" s="74"/>
      <c r="E86" t="s">
        <v>171</v>
      </c>
      <c r="F86" s="3">
        <f>+SUMIF('BASE OF'!B:B,LISTE_OF!A86,'BASE OF'!F:F)</f>
        <v>88</v>
      </c>
      <c r="G86" t="s">
        <v>88</v>
      </c>
    </row>
    <row r="87" spans="1:7">
      <c r="A87" t="str">
        <f t="shared" si="12"/>
        <v>OF87</v>
      </c>
      <c r="B87" s="14" t="s">
        <v>263</v>
      </c>
      <c r="C87" s="73">
        <v>42888</v>
      </c>
      <c r="D87" s="74"/>
      <c r="E87" t="s">
        <v>176</v>
      </c>
      <c r="F87" s="3">
        <f>+SUMIF('BASE OF'!B:B,LISTE_OF!A87,'BASE OF'!F:F)</f>
        <v>11</v>
      </c>
      <c r="G87" t="s">
        <v>88</v>
      </c>
    </row>
    <row r="88" spans="1:7">
      <c r="A88" t="str">
        <f t="shared" si="12"/>
        <v>OF88</v>
      </c>
      <c r="B88" s="14" t="s">
        <v>264</v>
      </c>
      <c r="C88" s="73">
        <v>42893</v>
      </c>
      <c r="D88" s="74"/>
      <c r="E88" t="s">
        <v>174</v>
      </c>
      <c r="F88" s="3">
        <f>+SUMIF('BASE OF'!B:B,LISTE_OF!A88,'BASE OF'!F:F)</f>
        <v>239</v>
      </c>
      <c r="G88" t="s">
        <v>88</v>
      </c>
    </row>
    <row r="89" spans="1:7">
      <c r="A89" t="str">
        <f t="shared" si="12"/>
        <v>OF89</v>
      </c>
      <c r="B89" s="14" t="s">
        <v>265</v>
      </c>
      <c r="C89" s="73">
        <v>42893</v>
      </c>
      <c r="D89" s="74"/>
      <c r="E89" t="s">
        <v>172</v>
      </c>
      <c r="F89" s="3">
        <f>+SUMIF('BASE OF'!B:B,LISTE_OF!A89,'BASE OF'!F:F)</f>
        <v>8.5</v>
      </c>
      <c r="G89" t="s">
        <v>88</v>
      </c>
    </row>
    <row r="90" spans="1:7">
      <c r="A90" t="str">
        <f t="shared" si="12"/>
        <v>OF90</v>
      </c>
      <c r="B90" s="14" t="s">
        <v>266</v>
      </c>
      <c r="C90" s="73">
        <v>42893</v>
      </c>
      <c r="D90" s="74"/>
      <c r="E90" t="s">
        <v>172</v>
      </c>
      <c r="F90" s="3">
        <f>+SUMIF('BASE OF'!B:B,LISTE_OF!A90,'BASE OF'!F:F)</f>
        <v>23</v>
      </c>
      <c r="G90" t="s">
        <v>88</v>
      </c>
    </row>
    <row r="91" spans="1:7">
      <c r="A91" t="str">
        <f t="shared" si="12"/>
        <v>OF91</v>
      </c>
      <c r="B91" s="14" t="s">
        <v>267</v>
      </c>
      <c r="C91" s="73">
        <v>42893</v>
      </c>
      <c r="D91" s="74"/>
      <c r="E91" t="s">
        <v>172</v>
      </c>
      <c r="F91" s="3">
        <f>+SUMIF('BASE OF'!B:B,LISTE_OF!A91,'BASE OF'!F:F)</f>
        <v>5</v>
      </c>
      <c r="G91" t="s">
        <v>88</v>
      </c>
    </row>
    <row r="92" spans="1:7">
      <c r="A92" t="str">
        <f t="shared" ref="A92:A97" si="13">+CONCATENATE("OF",ROW())</f>
        <v>OF92</v>
      </c>
      <c r="B92" s="14" t="s">
        <v>268</v>
      </c>
      <c r="C92" s="73">
        <v>42895</v>
      </c>
      <c r="D92" s="74"/>
      <c r="E92" t="s">
        <v>171</v>
      </c>
      <c r="F92" s="3">
        <f>+SUMIF('BASE OF'!B:B,LISTE_OF!A92,'BASE OF'!F:F)</f>
        <v>8</v>
      </c>
      <c r="G92" t="s">
        <v>88</v>
      </c>
    </row>
    <row r="93" spans="1:7">
      <c r="A93" t="str">
        <f t="shared" si="13"/>
        <v>OF93</v>
      </c>
      <c r="B93" s="14" t="s">
        <v>269</v>
      </c>
      <c r="C93" s="73">
        <v>42901</v>
      </c>
      <c r="D93" s="74"/>
      <c r="E93" t="s">
        <v>175</v>
      </c>
      <c r="F93" s="3">
        <f>+SUMIF('BASE OF'!B:B,LISTE_OF!A93,'BASE OF'!F:F)</f>
        <v>8</v>
      </c>
      <c r="G93" t="s">
        <v>88</v>
      </c>
    </row>
    <row r="94" spans="1:7">
      <c r="A94" t="str">
        <f t="shared" si="13"/>
        <v>OF94</v>
      </c>
      <c r="B94" s="14" t="s">
        <v>270</v>
      </c>
      <c r="C94" s="73">
        <v>42889</v>
      </c>
      <c r="D94" s="74"/>
      <c r="E94" t="s">
        <v>172</v>
      </c>
      <c r="F94" s="3">
        <f>+SUMIF('BASE OF'!B:B,LISTE_OF!A94,'BASE OF'!F:F)</f>
        <v>18.5</v>
      </c>
      <c r="G94" t="s">
        <v>88</v>
      </c>
    </row>
    <row r="95" spans="1:7">
      <c r="A95" t="str">
        <f t="shared" si="13"/>
        <v>OF95</v>
      </c>
      <c r="B95" s="14" t="s">
        <v>271</v>
      </c>
      <c r="C95" s="73">
        <v>42907</v>
      </c>
      <c r="D95" s="74"/>
      <c r="E95" t="s">
        <v>175</v>
      </c>
      <c r="F95" s="3">
        <f>+SUMIF('BASE OF'!B:B,LISTE_OF!A95,'BASE OF'!F:F)</f>
        <v>4</v>
      </c>
      <c r="G95" t="s">
        <v>88</v>
      </c>
    </row>
    <row r="96" spans="1:7">
      <c r="A96" t="str">
        <f t="shared" si="13"/>
        <v>OF96</v>
      </c>
      <c r="B96" s="14" t="s">
        <v>272</v>
      </c>
      <c r="C96" s="73">
        <v>42907</v>
      </c>
      <c r="D96" s="74"/>
      <c r="E96" t="s">
        <v>175</v>
      </c>
      <c r="F96" s="3">
        <f>+SUMIF('BASE OF'!B:B,LISTE_OF!A96,'BASE OF'!F:F)</f>
        <v>4</v>
      </c>
      <c r="G96" t="s">
        <v>88</v>
      </c>
    </row>
    <row r="97" spans="1:7">
      <c r="A97" t="str">
        <f t="shared" si="13"/>
        <v>OF97</v>
      </c>
      <c r="B97" s="14" t="s">
        <v>273</v>
      </c>
      <c r="C97" s="73">
        <v>42939</v>
      </c>
      <c r="D97" s="74"/>
      <c r="E97" t="s">
        <v>173</v>
      </c>
      <c r="F97" s="3">
        <f>+SUMIF('BASE OF'!B:B,LISTE_OF!A97,'BASE OF'!F:F)</f>
        <v>38</v>
      </c>
      <c r="G97" t="s">
        <v>88</v>
      </c>
    </row>
    <row r="98" spans="1:7">
      <c r="A98" t="str">
        <f t="shared" ref="A98:A103" si="14">+CONCATENATE("OF",ROW())</f>
        <v>OF98</v>
      </c>
      <c r="B98" s="14" t="s">
        <v>274</v>
      </c>
      <c r="C98" s="73">
        <v>42947</v>
      </c>
      <c r="D98" s="74"/>
      <c r="E98" t="s">
        <v>177</v>
      </c>
      <c r="F98" s="3">
        <f>+SUMIF('BASE OF'!B:B,LISTE_OF!A98,'BASE OF'!F:F)</f>
        <v>29</v>
      </c>
      <c r="G98" t="s">
        <v>86</v>
      </c>
    </row>
    <row r="99" spans="1:7">
      <c r="A99" t="str">
        <f t="shared" si="14"/>
        <v>OF99</v>
      </c>
      <c r="B99" s="14" t="s">
        <v>275</v>
      </c>
      <c r="C99" s="73">
        <v>42954</v>
      </c>
      <c r="D99" s="74">
        <v>50500</v>
      </c>
      <c r="E99" t="s">
        <v>171</v>
      </c>
      <c r="F99" s="3">
        <f>+SUMIF('BASE OF'!B:B,LISTE_OF!A99,'BASE OF'!F:F)</f>
        <v>5136.2899999999991</v>
      </c>
      <c r="G99" t="s">
        <v>86</v>
      </c>
    </row>
    <row r="100" spans="1:7">
      <c r="A100" t="str">
        <f t="shared" si="14"/>
        <v>OF100</v>
      </c>
      <c r="B100" s="14" t="s">
        <v>276</v>
      </c>
      <c r="C100" s="73">
        <v>42954</v>
      </c>
      <c r="D100" s="74"/>
      <c r="E100" t="s">
        <v>172</v>
      </c>
      <c r="F100" s="3">
        <f>+SUMIF('BASE OF'!B:B,LISTE_OF!A100,'BASE OF'!F:F)</f>
        <v>13</v>
      </c>
      <c r="G100" t="s">
        <v>88</v>
      </c>
    </row>
    <row r="101" spans="1:7">
      <c r="A101" t="str">
        <f t="shared" si="14"/>
        <v>OF101</v>
      </c>
      <c r="B101" s="14" t="s">
        <v>277</v>
      </c>
      <c r="C101" s="73">
        <v>42972</v>
      </c>
      <c r="D101" s="74"/>
      <c r="E101" t="s">
        <v>172</v>
      </c>
      <c r="F101" s="3">
        <f>+SUMIF('BASE OF'!B:B,LISTE_OF!A101,'BASE OF'!F:F)</f>
        <v>6</v>
      </c>
      <c r="G101" t="s">
        <v>88</v>
      </c>
    </row>
    <row r="102" spans="1:7">
      <c r="A102" t="str">
        <f t="shared" si="14"/>
        <v>OF102</v>
      </c>
      <c r="B102" s="14" t="s">
        <v>278</v>
      </c>
      <c r="C102" s="73">
        <v>42972</v>
      </c>
      <c r="D102" s="74"/>
      <c r="E102" t="s">
        <v>171</v>
      </c>
      <c r="F102" s="3">
        <f>+SUMIF('BASE OF'!B:B,LISTE_OF!A102,'BASE OF'!F:F)</f>
        <v>28</v>
      </c>
      <c r="G102" t="s">
        <v>86</v>
      </c>
    </row>
    <row r="103" spans="1:7">
      <c r="A103" t="str">
        <f t="shared" si="14"/>
        <v>OF103</v>
      </c>
      <c r="B103" s="14" t="s">
        <v>279</v>
      </c>
      <c r="C103" s="73">
        <v>42975</v>
      </c>
      <c r="D103" s="74"/>
      <c r="E103" t="s">
        <v>175</v>
      </c>
      <c r="F103" s="3">
        <f>+SUMIF('BASE OF'!B:B,LISTE_OF!A103,'BASE OF'!F:F)</f>
        <v>15</v>
      </c>
      <c r="G103" t="s">
        <v>86</v>
      </c>
    </row>
    <row r="104" spans="1:7">
      <c r="A104" t="str">
        <f>+CONCATENATE("OF",ROW())</f>
        <v>OF104</v>
      </c>
      <c r="B104" s="14" t="s">
        <v>280</v>
      </c>
      <c r="C104" s="73">
        <v>42983</v>
      </c>
      <c r="D104" s="74"/>
      <c r="E104" t="s">
        <v>171</v>
      </c>
      <c r="F104" s="3">
        <f>+SUMIF('BASE OF'!B:B,LISTE_OF!A104,'BASE OF'!F:F)</f>
        <v>10</v>
      </c>
      <c r="G104" t="s">
        <v>86</v>
      </c>
    </row>
  </sheetData>
  <protectedRanges>
    <protectedRange sqref="F1:F1048576 B1:D1048576" name="SAISIE"/>
  </protectedRanges>
  <dataValidations count="3">
    <dataValidation type="list" allowBlank="1" showInputMessage="1" showErrorMessage="1" sqref="E2:E104">
      <formula1>NOM_CLIENT</formula1>
    </dataValidation>
    <dataValidation type="list" allowBlank="1" showInputMessage="1" showErrorMessage="1" sqref="G77:G104 G69:G75 G42 G49:G51 G65:G67 G57:G62 G46">
      <formula1>"OUI,NON"</formula1>
    </dataValidation>
    <dataValidation type="list" allowBlank="1" showInputMessage="1" showErrorMessage="1" sqref="G63:G64 G47:G48 G2:G41 G43:G45 G52:G56 G68 G76">
      <formula1>"OUI,NON,EN ATTENTE"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002060"/>
  </sheetPr>
  <dimension ref="A1:Y101"/>
  <sheetViews>
    <sheetView workbookViewId="0">
      <pane ySplit="4" topLeftCell="A5" activePane="bottomLeft" state="frozen"/>
      <selection pane="bottomLeft" activeCell="B2" sqref="B2"/>
    </sheetView>
  </sheetViews>
  <sheetFormatPr baseColWidth="10" defaultRowHeight="15"/>
  <cols>
    <col min="1" max="1" width="27.85546875" bestFit="1" customWidth="1"/>
    <col min="2" max="2" width="11.85546875" bestFit="1" customWidth="1"/>
    <col min="3" max="3" width="14" bestFit="1" customWidth="1"/>
    <col min="4" max="4" width="11.42578125" style="68"/>
    <col min="5" max="5" width="11.85546875" bestFit="1" customWidth="1"/>
    <col min="7" max="7" width="12.28515625" bestFit="1" customWidth="1"/>
    <col min="9" max="9" width="11.42578125" style="2"/>
    <col min="10" max="10" width="5.7109375" style="58" customWidth="1"/>
    <col min="11" max="11" width="20" bestFit="1" customWidth="1"/>
    <col min="12" max="12" width="11.85546875" bestFit="1" customWidth="1"/>
    <col min="15" max="15" width="12.28515625" bestFit="1" customWidth="1"/>
    <col min="18" max="18" width="5.7109375" style="58" customWidth="1"/>
    <col min="19" max="19" width="20" bestFit="1" customWidth="1"/>
    <col min="20" max="20" width="11.85546875" bestFit="1" customWidth="1"/>
    <col min="22" max="22" width="15.42578125" bestFit="1" customWidth="1"/>
    <col min="23" max="23" width="12.28515625" bestFit="1" customWidth="1"/>
  </cols>
  <sheetData>
    <row r="1" spans="1:25" s="29" customFormat="1" ht="21">
      <c r="A1" s="88" t="str">
        <f>+UPPER("centralisation par OF")</f>
        <v>CENTRALISATION PAR OF</v>
      </c>
      <c r="B1" s="88"/>
      <c r="C1" s="88"/>
      <c r="D1" s="88"/>
      <c r="E1" s="88"/>
      <c r="F1" s="88"/>
      <c r="G1" s="88"/>
      <c r="H1" s="88"/>
      <c r="I1" s="88"/>
      <c r="J1" s="71"/>
      <c r="K1" s="88" t="s">
        <v>39</v>
      </c>
      <c r="L1" s="88"/>
      <c r="M1" s="88"/>
      <c r="N1" s="88"/>
      <c r="O1" s="88"/>
      <c r="P1" s="88"/>
      <c r="Q1" s="88"/>
      <c r="R1" s="71"/>
      <c r="S1" s="88" t="s">
        <v>42</v>
      </c>
      <c r="T1" s="88"/>
      <c r="U1" s="88"/>
      <c r="V1" s="88"/>
      <c r="W1" s="88"/>
      <c r="X1" s="88"/>
      <c r="Y1" s="88"/>
    </row>
    <row r="2" spans="1:25">
      <c r="A2" s="11" t="s">
        <v>34</v>
      </c>
      <c r="B2" s="8" t="s">
        <v>162</v>
      </c>
      <c r="C2" s="12" t="str">
        <f>VLOOKUP(B2,LISTE_OF!A2:F104,2,0)</f>
        <v>pièce 98</v>
      </c>
      <c r="D2" s="67" t="str">
        <f>+LISTE_OF!D1</f>
        <v>COUT DEVIS</v>
      </c>
      <c r="E2" s="7">
        <f>VLOOKUP(B2,Tableau3[[NO Of]:[COUT DEVIS]],4,0)</f>
        <v>50500</v>
      </c>
      <c r="F2" s="11" t="s">
        <v>36</v>
      </c>
      <c r="G2" s="6">
        <f>E2-(B4+H4)</f>
        <v>26991.652000000002</v>
      </c>
      <c r="H2" t="s">
        <v>44</v>
      </c>
      <c r="I2" s="3">
        <f>+VLOOKUP($B$2,LISTE_OF!A:F,6,FALSE)</f>
        <v>5136.2899999999991</v>
      </c>
      <c r="K2" t="s">
        <v>40</v>
      </c>
      <c r="L2" s="8">
        <v>2015</v>
      </c>
      <c r="M2" t="s">
        <v>41</v>
      </c>
      <c r="N2" s="8">
        <v>12</v>
      </c>
      <c r="S2" t="s">
        <v>40</v>
      </c>
      <c r="T2" s="8">
        <v>2016</v>
      </c>
      <c r="U2" t="s">
        <v>43</v>
      </c>
      <c r="V2" s="8" t="s">
        <v>25</v>
      </c>
    </row>
    <row r="3" spans="1:25">
      <c r="C3" s="3">
        <f>+I2-C4</f>
        <v>0</v>
      </c>
    </row>
    <row r="4" spans="1:25">
      <c r="A4" s="4" t="s">
        <v>37</v>
      </c>
      <c r="B4" s="5">
        <f>+SUM(B5:B1048576)</f>
        <v>23508.347999999998</v>
      </c>
      <c r="C4" s="9">
        <f>+SUM(C5:C1048576)</f>
        <v>5136.2899999999991</v>
      </c>
      <c r="D4" s="37" t="s">
        <v>64</v>
      </c>
      <c r="G4" s="4" t="s">
        <v>38</v>
      </c>
      <c r="H4" s="5">
        <f>+SUM(H5:H1048576)</f>
        <v>0</v>
      </c>
      <c r="I4" s="10">
        <f>+SUM(I5:I1048576)</f>
        <v>0</v>
      </c>
      <c r="K4" s="4" t="s">
        <v>37</v>
      </c>
      <c r="L4" s="5">
        <f>+SUM(L5:L1048576)</f>
        <v>12280</v>
      </c>
      <c r="M4" s="9">
        <f>+SUM(M6:M1048576)</f>
        <v>174</v>
      </c>
      <c r="O4" s="4" t="s">
        <v>38</v>
      </c>
      <c r="P4" s="5">
        <f>+SUM(P5:P1048576)</f>
        <v>0</v>
      </c>
      <c r="Q4" s="10">
        <f>+SUM(Q5:Q1048576)</f>
        <v>0</v>
      </c>
      <c r="S4" s="4" t="s">
        <v>37</v>
      </c>
      <c r="T4" s="5">
        <f>+SUM(T5:T1048576)</f>
        <v>0</v>
      </c>
      <c r="U4" s="9">
        <f>+SUM(U6:U1048576)</f>
        <v>0</v>
      </c>
      <c r="W4" s="4" t="s">
        <v>38</v>
      </c>
      <c r="X4" s="5">
        <f>+SUM(X5:X1048576)</f>
        <v>0</v>
      </c>
      <c r="Y4" s="10">
        <f>+SUM(Y5:Y1048576)</f>
        <v>0</v>
      </c>
    </row>
    <row r="5" spans="1:25">
      <c r="A5" t="str">
        <f>IF(CONSTANTES!A2="","",CONSTANTES!A2)</f>
        <v>Ajustage</v>
      </c>
      <c r="B5" s="1">
        <f>IF(A5="","",SUMIFS('BASE OF'!$H:$H,'BASE OF'!$B:$B,CENTRALISATIONS!$B$2,'BASE OF'!$E:$E,CENTRALISATIONS!$A5))</f>
        <v>2200</v>
      </c>
      <c r="C5" s="3">
        <f>IF(B5="","",SUMIFS('BASE OF'!$F:$F,'BASE OF'!$B:$B,CENTRALISATIONS!$B$2,'BASE OF'!$E:$E,CENTRALISATIONS!$A5))</f>
        <v>44</v>
      </c>
      <c r="D5" s="66">
        <f>IF(A5="","",IF(B5&lt;=0,"",B5/$B$4))</f>
        <v>9.3583777133127349E-2</v>
      </c>
      <c r="G5" t="str">
        <f>IF(CONSTANTES!E2="","",CONSTANTES!E2)</f>
        <v>CLIENT 1</v>
      </c>
      <c r="H5" s="1">
        <f>IF(G5="","",SUMIFS('BASE OF'!$K:$K,'BASE OF'!$B:$B,CENTRALISATIONS!$B$2,'BASE OF'!$I:$I,CENTRALISATIONS!$G5))</f>
        <v>0</v>
      </c>
      <c r="I5" s="2" t="str">
        <f>IF(G5="","",IF(SUMIFS('BASE OF'!$J:$J,'BASE OF'!$B:$B,CENTRALISATIONS!$B$2,'BASE OF'!$I:$I,CENTRALISATIONS!$G5)=0,"-",SUMIFS('BASE OF'!$J:$J,'BASE OF'!$B:$B,CENTRALISATIONS!$B$2,'BASE OF'!$I:$I,CENTRALISATIONS!$G5)))</f>
        <v>-</v>
      </c>
      <c r="K5" t="str">
        <f>IF(CONSTANTES!A2="","",CONSTANTES!A2)</f>
        <v>Ajustage</v>
      </c>
      <c r="L5" s="1">
        <f>IF(K5="","",SUMIFS('BASE OF'!$H:$H,'BASE OF'!$M:$M,CENTRALISATIONS!$N$2,'BASE OF'!$L:$L,CENTRALISATIONS!$L$2,'BASE OF'!$E:$E,CENTRALISATIONS!$K5))</f>
        <v>1800</v>
      </c>
      <c r="M5" s="3">
        <f>IF(K5="","",SUMIFS('BASE OF'!$F:$F,'BASE OF'!$M:$M,CENTRALISATIONS!$N$2,'BASE OF'!$L:$L,CENTRALISATIONS!$L$2,'BASE OF'!$E:$E,CENTRALISATIONS!$K5))</f>
        <v>36</v>
      </c>
      <c r="O5" t="str">
        <f>IF(CONSTANTES!E2="","",CONSTANTES!E2)</f>
        <v>CLIENT 1</v>
      </c>
      <c r="P5" s="1">
        <f>IF(O5="","",SUMIFS('BASE OF'!$K:$K,'BASE OF'!$M:$M,CENTRALISATIONS!$N$2,'BASE OF'!$L:$L,CENTRALISATIONS!$L$2,'BASE OF'!$I:$I,CENTRALISATIONS!$O5))</f>
        <v>0</v>
      </c>
      <c r="Q5" s="2">
        <f>IF(O5="","",SUMIFS('BASE OF'!$J:$J,'BASE OF'!$M:$M,CENTRALISATIONS!$N$2,'BASE OF'!$L:$L,CENTRALISATIONS!$L$2,'BASE OF'!$I:$I,CENTRALISATIONS!$O5))</f>
        <v>0</v>
      </c>
      <c r="S5" t="str">
        <f>IF(CONSTANTES!A2="","",CONSTANTES!A2)</f>
        <v>Ajustage</v>
      </c>
      <c r="T5" s="1">
        <f>IF(S5="","",SUMIFS('BASE OF'!$H:$H,'BASE OF'!$A:$A,CENTRALISATIONS!$V$2,'BASE OF'!$L:$L,CENTRALISATIONS!$T$2,'BASE OF'!$E:$E,CENTRALISATIONS!$S5))</f>
        <v>0</v>
      </c>
      <c r="U5" s="3">
        <f>IF(S5="","",SUMIFS('BASE OF'!$F:$F,'BASE OF'!$A:$A,CENTRALISATIONS!$V$2,'BASE OF'!$L:$L,CENTRALISATIONS!$T$2,'BASE OF'!$E:$E,CENTRALISATIONS!$S5))</f>
        <v>0</v>
      </c>
      <c r="W5" t="str">
        <f>IF(CONSTANTES!E2="","",CONSTANTES!E2)</f>
        <v>CLIENT 1</v>
      </c>
      <c r="X5" s="1">
        <f>IF(W5="","",SUMIFS('BASE OF'!$K:$K,'BASE OF'!$A:$A,CENTRALISATIONS!$V$2,'BASE OF'!$L:$L,CENTRALISATIONS!$T$2,'BASE OF'!$I:$I,CENTRALISATIONS!$W5))</f>
        <v>0</v>
      </c>
      <c r="Y5" s="2">
        <f>IF(W5="","",SUMIFS('BASE OF'!$J:$J,'BASE OF'!$A:$A,CENTRALISATIONS!$V$2,'BASE OF'!$L:$L,CENTRALISATIONS!$T$2,'BASE OF'!$I:$I,CENTRALISATIONS!$W5))</f>
        <v>0</v>
      </c>
    </row>
    <row r="6" spans="1:25">
      <c r="A6" t="str">
        <f>IF(CONSTANTES!A3="","",CONSTANTES!A3)</f>
        <v>Centre</v>
      </c>
      <c r="B6" s="1">
        <f>IF(A6="","",SUMIFS('BASE OF'!$H:$H,'BASE OF'!$B:$B,CENTRALISATIONS!$B$2,'BASE OF'!$E:$E,CENTRALISATIONS!$A6))</f>
        <v>4980</v>
      </c>
      <c r="C6" s="3">
        <f>IF(B6="","",SUMIFS('BASE OF'!$F:$F,'BASE OF'!$B:$B,CENTRALISATIONS!$B$2,'BASE OF'!$E:$E,CENTRALISATIONS!$A6))</f>
        <v>83</v>
      </c>
      <c r="D6" s="66">
        <f>IF(A6="","",IF(B6&lt;=0,"",B6/$B$4))</f>
        <v>0.21183964096498828</v>
      </c>
      <c r="G6" t="str">
        <f>IF(CONSTANTES!E3="","",CONSTANTES!E3)</f>
        <v>CLIENT 2</v>
      </c>
      <c r="H6" s="1">
        <f>IF(G6="","",SUMIFS('BASE OF'!$K:$K,'BASE OF'!$B:$B,CENTRALISATIONS!$B$2,'BASE OF'!$I:$I,CENTRALISATIONS!$G6))</f>
        <v>0</v>
      </c>
      <c r="I6" s="2" t="str">
        <f>IF(G6="","",IF(SUMIFS('BASE OF'!$J:$J,'BASE OF'!$B:$B,CENTRALISATIONS!$B$2,'BASE OF'!$I:$I,CENTRALISATIONS!$G6)=0,"-",SUMIFS('BASE OF'!$J:$J,'BASE OF'!$B:$B,CENTRALISATIONS!$B$2,'BASE OF'!$I:$I,CENTRALISATIONS!$G6)))</f>
        <v>-</v>
      </c>
      <c r="K6" t="str">
        <f>IF(CONSTANTES!A3="","",CONSTANTES!A3)</f>
        <v>Centre</v>
      </c>
      <c r="L6" s="1">
        <f>IF(K6="","",SUMIFS('BASE OF'!$H:$H,'BASE OF'!$M:$M,CENTRALISATIONS!$N$2,'BASE OF'!$L:$L,CENTRALISATIONS!$L$2,'BASE OF'!$E:$E,CENTRALISATIONS!$K6))</f>
        <v>780</v>
      </c>
      <c r="M6" s="3">
        <f>IF(K6="","",SUMIFS('BASE OF'!$F:$F,'BASE OF'!$M:$M,CENTRALISATIONS!$N$2,'BASE OF'!$L:$L,CENTRALISATIONS!$L$2,'BASE OF'!$E:$E,CENTRALISATIONS!$K6))</f>
        <v>13</v>
      </c>
      <c r="O6" t="str">
        <f>IF(CONSTANTES!E3="","",CONSTANTES!E3)</f>
        <v>CLIENT 2</v>
      </c>
      <c r="P6" s="1">
        <f>IF(O6="","",SUMIFS('BASE OF'!$K:$K,'BASE OF'!$M:$M,CENTRALISATIONS!$N$2,'BASE OF'!$L:$L,CENTRALISATIONS!$L$2,'BASE OF'!$I:$I,CENTRALISATIONS!$O6))</f>
        <v>0</v>
      </c>
      <c r="Q6" s="2">
        <f>IF(O6="","",SUMIFS('BASE OF'!$J:$J,'BASE OF'!$M:$M,CENTRALISATIONS!$N$2,'BASE OF'!$L:$L,CENTRALISATIONS!$L$2,'BASE OF'!$I:$I,CENTRALISATIONS!$O6))</f>
        <v>0</v>
      </c>
      <c r="S6" t="str">
        <f>IF(CONSTANTES!A3="","",CONSTANTES!A3)</f>
        <v>Centre</v>
      </c>
      <c r="T6" s="1">
        <f>IF(S6="","",SUMIFS('BASE OF'!$H:$H,'BASE OF'!$A:$A,CENTRALISATIONS!$V$2,'BASE OF'!$L:$L,CENTRALISATIONS!$T$2,'BASE OF'!$E:$E,CENTRALISATIONS!$S6))</f>
        <v>0</v>
      </c>
      <c r="U6" s="3">
        <f>IF(S6="","",SUMIFS('BASE OF'!$F:$F,'BASE OF'!$A:$A,CENTRALISATIONS!$V$2,'BASE OF'!$L:$L,CENTRALISATIONS!$T$2,'BASE OF'!$E:$E,CENTRALISATIONS!$S6))</f>
        <v>0</v>
      </c>
      <c r="W6" t="str">
        <f>IF(CONSTANTES!E3="","",CONSTANTES!E3)</f>
        <v>CLIENT 2</v>
      </c>
      <c r="X6" s="1">
        <f>IF(W6="","",SUMIFS('BASE OF'!$K:$K,'BASE OF'!$A:$A,CENTRALISATIONS!$V$2,'BASE OF'!$L:$L,CENTRALISATIONS!$T$2,'BASE OF'!$I:$I,CENTRALISATIONS!$W6))</f>
        <v>0</v>
      </c>
      <c r="Y6" s="2">
        <f>IF(W6="","",SUMIFS('BASE OF'!$J:$J,'BASE OF'!$A:$A,CENTRALISATIONS!$V$2,'BASE OF'!$L:$L,CENTRALISATIONS!$T$2,'BASE OF'!$I:$I,CENTRALISATIONS!$W6))</f>
        <v>0</v>
      </c>
    </row>
    <row r="7" spans="1:25">
      <c r="A7" t="str">
        <f>IF(CONSTANTES!A4="","",CONSTANTES!A4)</f>
        <v>Déplacem. ss-traitant</v>
      </c>
      <c r="B7" s="1">
        <f>IF(A7="","",SUMIFS('BASE OF'!$H:$H,'BASE OF'!$B:$B,CENTRALISATIONS!$B$2,'BASE OF'!$E:$E,CENTRALISATIONS!$A7))</f>
        <v>0</v>
      </c>
      <c r="C7" s="3">
        <f>IF(B7="","",SUMIFS('BASE OF'!$F:$F,'BASE OF'!$B:$B,CENTRALISATIONS!$B$2,'BASE OF'!$E:$E,CENTRALISATIONS!$A7))</f>
        <v>0</v>
      </c>
      <c r="D7" s="66" t="str">
        <f t="shared" ref="D7:D70" si="0">IF(A7="","",IF(B7&lt;=0,"",B7/$B$4))</f>
        <v/>
      </c>
      <c r="G7" t="str">
        <f>IF(CONSTANTES!E4="","",CONSTANTES!E4)</f>
        <v>CLIENT 3</v>
      </c>
      <c r="H7" s="1">
        <f>IF(G7="","",SUMIFS('BASE OF'!$K:$K,'BASE OF'!$B:$B,CENTRALISATIONS!$B$2,'BASE OF'!$I:$I,CENTRALISATIONS!$G7))</f>
        <v>0</v>
      </c>
      <c r="I7" s="2" t="str">
        <f>IF(G7="","",IF(SUMIFS('BASE OF'!$J:$J,'BASE OF'!$B:$B,CENTRALISATIONS!$B$2,'BASE OF'!$I:$I,CENTRALISATIONS!$G7)=0,"-",SUMIFS('BASE OF'!$J:$J,'BASE OF'!$B:$B,CENTRALISATIONS!$B$2,'BASE OF'!$I:$I,CENTRALISATIONS!$G7)))</f>
        <v>-</v>
      </c>
      <c r="K7" t="str">
        <f>IF(CONSTANTES!A4="","",CONSTANTES!A4)</f>
        <v>Déplacem. ss-traitant</v>
      </c>
      <c r="L7" s="1">
        <f>IF(K7="","",SUMIFS('BASE OF'!$H:$H,'BASE OF'!$M:$M,CENTRALISATIONS!$N$2,'BASE OF'!$L:$L,CENTRALISATIONS!$L$2,'BASE OF'!$E:$E,CENTRALISATIONS!$K7))</f>
        <v>60</v>
      </c>
      <c r="M7" s="3">
        <f>IF(K7="","",SUMIFS('BASE OF'!$F:$F,'BASE OF'!$M:$M,CENTRALISATIONS!$N$2,'BASE OF'!$L:$L,CENTRALISATIONS!$L$2,'BASE OF'!$E:$E,CENTRALISATIONS!$K7))</f>
        <v>1</v>
      </c>
      <c r="O7" t="str">
        <f>IF(CONSTANTES!E4="","",CONSTANTES!E4)</f>
        <v>CLIENT 3</v>
      </c>
      <c r="P7" s="1">
        <f>IF(O7="","",SUMIFS('BASE OF'!$K:$K,'BASE OF'!$M:$M,CENTRALISATIONS!$N$2,'BASE OF'!$L:$L,CENTRALISATIONS!$L$2,'BASE OF'!$I:$I,CENTRALISATIONS!$O7))</f>
        <v>0</v>
      </c>
      <c r="Q7" s="2">
        <f>IF(O7="","",SUMIFS('BASE OF'!$J:$J,'BASE OF'!$M:$M,CENTRALISATIONS!$N$2,'BASE OF'!$L:$L,CENTRALISATIONS!$L$2,'BASE OF'!$I:$I,CENTRALISATIONS!$O7))</f>
        <v>0</v>
      </c>
      <c r="S7" t="str">
        <f>IF(CONSTANTES!A4="","",CONSTANTES!A4)</f>
        <v>Déplacem. ss-traitant</v>
      </c>
      <c r="T7" s="1">
        <f>IF(S7="","",SUMIFS('BASE OF'!$H:$H,'BASE OF'!$A:$A,CENTRALISATIONS!$V$2,'BASE OF'!$L:$L,CENTRALISATIONS!$T$2,'BASE OF'!$E:$E,CENTRALISATIONS!$S7))</f>
        <v>0</v>
      </c>
      <c r="U7" s="3">
        <f>IF(S7="","",SUMIFS('BASE OF'!$F:$F,'BASE OF'!$A:$A,CENTRALISATIONS!$V$2,'BASE OF'!$L:$L,CENTRALISATIONS!$T$2,'BASE OF'!$E:$E,CENTRALISATIONS!$S7))</f>
        <v>0</v>
      </c>
      <c r="W7" t="str">
        <f>IF(CONSTANTES!E4="","",CONSTANTES!E4)</f>
        <v>CLIENT 3</v>
      </c>
      <c r="X7" s="1">
        <f>IF(W7="","",SUMIFS('BASE OF'!$K:$K,'BASE OF'!$A:$A,CENTRALISATIONS!$V$2,'BASE OF'!$L:$L,CENTRALISATIONS!$T$2,'BASE OF'!$I:$I,CENTRALISATIONS!$W7))</f>
        <v>0</v>
      </c>
      <c r="Y7" s="2">
        <f>IF(W7="","",SUMIFS('BASE OF'!$J:$J,'BASE OF'!$A:$A,CENTRALISATIONS!$V$2,'BASE OF'!$L:$L,CENTRALISATIONS!$T$2,'BASE OF'!$I:$I,CENTRALISATIONS!$W7))</f>
        <v>0</v>
      </c>
    </row>
    <row r="8" spans="1:25">
      <c r="A8" t="str">
        <f>IF(CONSTANTES!A5="","",CONSTANTES!A5)</f>
        <v>Etude pièce</v>
      </c>
      <c r="B8" s="1">
        <f>IF(A8="","",SUMIFS('BASE OF'!$H:$H,'BASE OF'!$B:$B,CENTRALISATIONS!$B$2,'BASE OF'!$E:$E,CENTRALISATIONS!$A8))</f>
        <v>2660</v>
      </c>
      <c r="C8" s="3">
        <f>IF(B8="","",SUMIFS('BASE OF'!$F:$F,'BASE OF'!$B:$B,CENTRALISATIONS!$B$2,'BASE OF'!$E:$E,CENTRALISATIONS!$A8))</f>
        <v>38</v>
      </c>
      <c r="D8" s="66">
        <f t="shared" si="0"/>
        <v>0.11315129417005398</v>
      </c>
      <c r="G8" t="str">
        <f>IF(CONSTANTES!E5="","",CONSTANTES!E5)</f>
        <v>CLIENT 4</v>
      </c>
      <c r="H8" s="1">
        <f>IF(G8="","",SUMIFS('BASE OF'!$K:$K,'BASE OF'!$B:$B,CENTRALISATIONS!$B$2,'BASE OF'!$I:$I,CENTRALISATIONS!$G8))</f>
        <v>0</v>
      </c>
      <c r="I8" s="2" t="str">
        <f>IF(G8="","",IF(SUMIFS('BASE OF'!$J:$J,'BASE OF'!$B:$B,CENTRALISATIONS!$B$2,'BASE OF'!$I:$I,CENTRALISATIONS!$G8)=0,"-",SUMIFS('BASE OF'!$J:$J,'BASE OF'!$B:$B,CENTRALISATIONS!$B$2,'BASE OF'!$I:$I,CENTRALISATIONS!$G8)))</f>
        <v>-</v>
      </c>
      <c r="K8" t="str">
        <f>IF(CONSTANTES!A5="","",CONSTANTES!A5)</f>
        <v>Etude pièce</v>
      </c>
      <c r="L8" s="1">
        <f>IF(K8="","",SUMIFS('BASE OF'!$H:$H,'BASE OF'!$M:$M,CENTRALISATIONS!$N$2,'BASE OF'!$L:$L,CENTRALISATIONS!$L$2,'BASE OF'!$E:$E,CENTRALISATIONS!$K8))</f>
        <v>2940</v>
      </c>
      <c r="M8" s="3">
        <f>IF(K8="","",SUMIFS('BASE OF'!$F:$F,'BASE OF'!$M:$M,CENTRALISATIONS!$N$2,'BASE OF'!$L:$L,CENTRALISATIONS!$L$2,'BASE OF'!$E:$E,CENTRALISATIONS!$K8))</f>
        <v>42</v>
      </c>
      <c r="O8" t="str">
        <f>IF(CONSTANTES!E5="","",CONSTANTES!E5)</f>
        <v>CLIENT 4</v>
      </c>
      <c r="P8" s="1">
        <f>IF(O8="","",SUMIFS('BASE OF'!$K:$K,'BASE OF'!$M:$M,CENTRALISATIONS!$N$2,'BASE OF'!$L:$L,CENTRALISATIONS!$L$2,'BASE OF'!$I:$I,CENTRALISATIONS!$O8))</f>
        <v>0</v>
      </c>
      <c r="Q8" s="2">
        <f>IF(O8="","",SUMIFS('BASE OF'!$J:$J,'BASE OF'!$M:$M,CENTRALISATIONS!$N$2,'BASE OF'!$L:$L,CENTRALISATIONS!$L$2,'BASE OF'!$I:$I,CENTRALISATIONS!$O8))</f>
        <v>0</v>
      </c>
      <c r="S8" t="str">
        <f>IF(CONSTANTES!A5="","",CONSTANTES!A5)</f>
        <v>Etude pièce</v>
      </c>
      <c r="T8" s="1">
        <f>IF(S8="","",SUMIFS('BASE OF'!$H:$H,'BASE OF'!$A:$A,CENTRALISATIONS!$V$2,'BASE OF'!$L:$L,CENTRALISATIONS!$T$2,'BASE OF'!$E:$E,CENTRALISATIONS!$S8))</f>
        <v>0</v>
      </c>
      <c r="U8" s="3">
        <f>IF(S8="","",SUMIFS('BASE OF'!$F:$F,'BASE OF'!$A:$A,CENTRALISATIONS!$V$2,'BASE OF'!$L:$L,CENTRALISATIONS!$T$2,'BASE OF'!$E:$E,CENTRALISATIONS!$S8))</f>
        <v>0</v>
      </c>
      <c r="W8" t="str">
        <f>IF(CONSTANTES!E5="","",CONSTANTES!E5)</f>
        <v>CLIENT 4</v>
      </c>
      <c r="X8" s="1">
        <f>IF(W8="","",SUMIFS('BASE OF'!$K:$K,'BASE OF'!$A:$A,CENTRALISATIONS!$V$2,'BASE OF'!$L:$L,CENTRALISATIONS!$T$2,'BASE OF'!$I:$I,CENTRALISATIONS!$W8))</f>
        <v>0</v>
      </c>
      <c r="Y8" s="2">
        <f>IF(W8="","",SUMIFS('BASE OF'!$J:$J,'BASE OF'!$A:$A,CENTRALISATIONS!$V$2,'BASE OF'!$L:$L,CENTRALISATIONS!$T$2,'BASE OF'!$I:$I,CENTRALISATIONS!$W8))</f>
        <v>0</v>
      </c>
    </row>
    <row r="9" spans="1:25">
      <c r="A9" t="str">
        <f>IF(CONSTANTES!A6="","",CONSTANTES!A6)</f>
        <v>Etude moule</v>
      </c>
      <c r="B9" s="1">
        <f>IF(A9="","",SUMIFS('BASE OF'!$H:$H,'BASE OF'!$B:$B,CENTRALISATIONS!$B$2,'BASE OF'!$E:$E,CENTRALISATIONS!$A9))</f>
        <v>2400</v>
      </c>
      <c r="C9" s="3">
        <f>IF(B9="","",SUMIFS('BASE OF'!$F:$F,'BASE OF'!$B:$B,CENTRALISATIONS!$B$2,'BASE OF'!$E:$E,CENTRALISATIONS!$A9))</f>
        <v>40</v>
      </c>
      <c r="D9" s="66">
        <f t="shared" si="0"/>
        <v>0.10209139323613893</v>
      </c>
      <c r="G9" t="str">
        <f>IF(CONSTANTES!E6="","",CONSTANTES!E6)</f>
        <v>CLIENT 5</v>
      </c>
      <c r="H9" s="1">
        <f>IF(G9="","",SUMIFS('BASE OF'!$K:$K,'BASE OF'!$B:$B,CENTRALISATIONS!$B$2,'BASE OF'!$I:$I,CENTRALISATIONS!$G9))</f>
        <v>0</v>
      </c>
      <c r="I9" s="2" t="str">
        <f>IF(G9="","",IF(SUMIFS('BASE OF'!$J:$J,'BASE OF'!$B:$B,CENTRALISATIONS!$B$2,'BASE OF'!$I:$I,CENTRALISATIONS!$G9)=0,"-",SUMIFS('BASE OF'!$J:$J,'BASE OF'!$B:$B,CENTRALISATIONS!$B$2,'BASE OF'!$I:$I,CENTRALISATIONS!$G9)))</f>
        <v>-</v>
      </c>
      <c r="K9" t="str">
        <f>IF(CONSTANTES!A6="","",CONSTANTES!A6)</f>
        <v>Etude moule</v>
      </c>
      <c r="L9" s="1">
        <f>IF(K9="","",SUMIFS('BASE OF'!$H:$H,'BASE OF'!$M:$M,CENTRALISATIONS!$N$2,'BASE OF'!$L:$L,CENTRALISATIONS!$L$2,'BASE OF'!$E:$E,CENTRALISATIONS!$K9))</f>
        <v>4140</v>
      </c>
      <c r="M9" s="3">
        <f>IF(K9="","",SUMIFS('BASE OF'!$F:$F,'BASE OF'!$M:$M,CENTRALISATIONS!$N$2,'BASE OF'!$L:$L,CENTRALISATIONS!$L$2,'BASE OF'!$E:$E,CENTRALISATIONS!$K9))</f>
        <v>69</v>
      </c>
      <c r="O9" t="str">
        <f>IF(CONSTANTES!E6="","",CONSTANTES!E6)</f>
        <v>CLIENT 5</v>
      </c>
      <c r="P9" s="1">
        <f>IF(O9="","",SUMIFS('BASE OF'!$K:$K,'BASE OF'!$M:$M,CENTRALISATIONS!$N$2,'BASE OF'!$L:$L,CENTRALISATIONS!$L$2,'BASE OF'!$I:$I,CENTRALISATIONS!$O9))</f>
        <v>0</v>
      </c>
      <c r="Q9" s="2">
        <f>IF(O9="","",SUMIFS('BASE OF'!$J:$J,'BASE OF'!$M:$M,CENTRALISATIONS!$N$2,'BASE OF'!$L:$L,CENTRALISATIONS!$L$2,'BASE OF'!$I:$I,CENTRALISATIONS!$O9))</f>
        <v>0</v>
      </c>
      <c r="S9" t="str">
        <f>IF(CONSTANTES!A6="","",CONSTANTES!A6)</f>
        <v>Etude moule</v>
      </c>
      <c r="T9" s="1">
        <f>IF(S9="","",SUMIFS('BASE OF'!$H:$H,'BASE OF'!$A:$A,CENTRALISATIONS!$V$2,'BASE OF'!$L:$L,CENTRALISATIONS!$T$2,'BASE OF'!$E:$E,CENTRALISATIONS!$S9))</f>
        <v>0</v>
      </c>
      <c r="U9" s="3">
        <f>IF(S9="","",SUMIFS('BASE OF'!$F:$F,'BASE OF'!$A:$A,CENTRALISATIONS!$V$2,'BASE OF'!$L:$L,CENTRALISATIONS!$T$2,'BASE OF'!$E:$E,CENTRALISATIONS!$S9))</f>
        <v>0</v>
      </c>
      <c r="W9" t="str">
        <f>IF(CONSTANTES!E6="","",CONSTANTES!E6)</f>
        <v>CLIENT 5</v>
      </c>
      <c r="X9" s="1">
        <f>IF(W9="","",SUMIFS('BASE OF'!$K:$K,'BASE OF'!$A:$A,CENTRALISATIONS!$V$2,'BASE OF'!$L:$L,CENTRALISATIONS!$T$2,'BASE OF'!$I:$I,CENTRALISATIONS!$W9))</f>
        <v>0</v>
      </c>
      <c r="Y9" s="2">
        <f>IF(W9="","",SUMIFS('BASE OF'!$J:$J,'BASE OF'!$A:$A,CENTRALISATIONS!$V$2,'BASE OF'!$L:$L,CENTRALISATIONS!$T$2,'BASE OF'!$I:$I,CENTRALISATIONS!$W9))</f>
        <v>0</v>
      </c>
    </row>
    <row r="10" spans="1:25">
      <c r="A10" t="str">
        <f>IF(CONSTANTES!A7="","",CONSTANTES!A7)</f>
        <v>Etude électrodes et montages</v>
      </c>
      <c r="B10" s="1">
        <f>IF(A10="","",SUMIFS('BASE OF'!$H:$H,'BASE OF'!$B:$B,CENTRALISATIONS!$B$2,'BASE OF'!$E:$E,CENTRALISATIONS!$A10))</f>
        <v>120</v>
      </c>
      <c r="C10" s="3">
        <f>IF(B10="","",SUMIFS('BASE OF'!$F:$F,'BASE OF'!$B:$B,CENTRALISATIONS!$B$2,'BASE OF'!$E:$E,CENTRALISATIONS!$A10))</f>
        <v>2</v>
      </c>
      <c r="D10" s="66">
        <f t="shared" si="0"/>
        <v>5.1045696618069467E-3</v>
      </c>
      <c r="G10" t="str">
        <f>IF(CONSTANTES!E7="","",CONSTANTES!E7)</f>
        <v>CLIENT 6</v>
      </c>
      <c r="H10" s="1">
        <f>IF(G10="","",SUMIFS('BASE OF'!$K:$K,'BASE OF'!$B:$B,CENTRALISATIONS!$B$2,'BASE OF'!$I:$I,CENTRALISATIONS!$G10))</f>
        <v>0</v>
      </c>
      <c r="I10" s="2" t="str">
        <f>IF(G10="","",IF(SUMIFS('BASE OF'!$J:$J,'BASE OF'!$B:$B,CENTRALISATIONS!$B$2,'BASE OF'!$I:$I,CENTRALISATIONS!$G10)=0,"-",SUMIFS('BASE OF'!$J:$J,'BASE OF'!$B:$B,CENTRALISATIONS!$B$2,'BASE OF'!$I:$I,CENTRALISATIONS!$G10)))</f>
        <v>-</v>
      </c>
      <c r="K10" t="str">
        <f>IF(CONSTANTES!A7="","",CONSTANTES!A7)</f>
        <v>Etude électrodes et montages</v>
      </c>
      <c r="L10" s="1">
        <f>IF(K10="","",SUMIFS('BASE OF'!$H:$H,'BASE OF'!$M:$M,CENTRALISATIONS!$N$2,'BASE OF'!$L:$L,CENTRALISATIONS!$L$2,'BASE OF'!$E:$E,CENTRALISATIONS!$K10))</f>
        <v>0</v>
      </c>
      <c r="M10" s="3">
        <f>IF(K10="","",SUMIFS('BASE OF'!$F:$F,'BASE OF'!$M:$M,CENTRALISATIONS!$N$2,'BASE OF'!$L:$L,CENTRALISATIONS!$L$2,'BASE OF'!$E:$E,CENTRALISATIONS!$K10))</f>
        <v>0</v>
      </c>
      <c r="O10" t="str">
        <f>IF(CONSTANTES!E7="","",CONSTANTES!E7)</f>
        <v>CLIENT 6</v>
      </c>
      <c r="P10" s="1">
        <f>IF(O10="","",SUMIFS('BASE OF'!$K:$K,'BASE OF'!$M:$M,CENTRALISATIONS!$N$2,'BASE OF'!$L:$L,CENTRALISATIONS!$L$2,'BASE OF'!$I:$I,CENTRALISATIONS!$O10))</f>
        <v>0</v>
      </c>
      <c r="Q10" s="2">
        <f>IF(O10="","",SUMIFS('BASE OF'!$J:$J,'BASE OF'!$M:$M,CENTRALISATIONS!$N$2,'BASE OF'!$L:$L,CENTRALISATIONS!$L$2,'BASE OF'!$I:$I,CENTRALISATIONS!$O10))</f>
        <v>0</v>
      </c>
      <c r="S10" t="str">
        <f>IF(CONSTANTES!A7="","",CONSTANTES!A7)</f>
        <v>Etude électrodes et montages</v>
      </c>
      <c r="T10" s="1">
        <f>IF(S10="","",SUMIFS('BASE OF'!$H:$H,'BASE OF'!$A:$A,CENTRALISATIONS!$V$2,'BASE OF'!$L:$L,CENTRALISATIONS!$T$2,'BASE OF'!$E:$E,CENTRALISATIONS!$S10))</f>
        <v>0</v>
      </c>
      <c r="U10" s="3">
        <f>IF(S10="","",SUMIFS('BASE OF'!$F:$F,'BASE OF'!$A:$A,CENTRALISATIONS!$V$2,'BASE OF'!$L:$L,CENTRALISATIONS!$T$2,'BASE OF'!$E:$E,CENTRALISATIONS!$S10))</f>
        <v>0</v>
      </c>
      <c r="W10" t="str">
        <f>IF(CONSTANTES!E7="","",CONSTANTES!E7)</f>
        <v>CLIENT 6</v>
      </c>
      <c r="X10" s="1">
        <f>IF(W10="","",SUMIFS('BASE OF'!$K:$K,'BASE OF'!$A:$A,CENTRALISATIONS!$V$2,'BASE OF'!$L:$L,CENTRALISATIONS!$T$2,'BASE OF'!$I:$I,CENTRALISATIONS!$W10))</f>
        <v>0</v>
      </c>
      <c r="Y10" s="2">
        <f>IF(W10="","",SUMIFS('BASE OF'!$J:$J,'BASE OF'!$A:$A,CENTRALISATIONS!$V$2,'BASE OF'!$L:$L,CENTRALISATIONS!$T$2,'BASE OF'!$I:$I,CENTRALISATIONS!$W10))</f>
        <v>0</v>
      </c>
    </row>
    <row r="11" spans="1:25">
      <c r="A11" t="str">
        <f>IF(CONSTANTES!A8="","",CONSTANTES!A8)</f>
        <v>Programmation prepa</v>
      </c>
      <c r="B11" s="1">
        <f>IF(A11="","",SUMIFS('BASE OF'!$H:$H,'BASE OF'!$B:$B,CENTRALISATIONS!$B$2,'BASE OF'!$E:$E,CENTRALISATIONS!$A11))</f>
        <v>5220</v>
      </c>
      <c r="C11" s="3">
        <f>IF(B11="","",SUMIFS('BASE OF'!$F:$F,'BASE OF'!$B:$B,CENTRALISATIONS!$B$2,'BASE OF'!$E:$E,CENTRALISATIONS!$A11))</f>
        <v>87</v>
      </c>
      <c r="D11" s="66">
        <f t="shared" si="0"/>
        <v>0.22204878028860217</v>
      </c>
      <c r="G11" t="str">
        <f>IF(CONSTANTES!E8="","",CONSTANTES!E8)</f>
        <v>CLIENT 7</v>
      </c>
      <c r="H11" s="1">
        <f>IF(G11="","",SUMIFS('BASE OF'!$K:$K,'BASE OF'!$B:$B,CENTRALISATIONS!$B$2,'BASE OF'!$I:$I,CENTRALISATIONS!$G11))</f>
        <v>0</v>
      </c>
      <c r="I11" s="2" t="str">
        <f>IF(G11="","",IF(SUMIFS('BASE OF'!$J:$J,'BASE OF'!$B:$B,CENTRALISATIONS!$B$2,'BASE OF'!$I:$I,CENTRALISATIONS!$G11)=0,"-",SUMIFS('BASE OF'!$J:$J,'BASE OF'!$B:$B,CENTRALISATIONS!$B$2,'BASE OF'!$I:$I,CENTRALISATIONS!$G11)))</f>
        <v>-</v>
      </c>
      <c r="K11" t="str">
        <f>IF(CONSTANTES!A8="","",CONSTANTES!A8)</f>
        <v>Programmation prepa</v>
      </c>
      <c r="L11" s="1">
        <f>IF(K11="","",SUMIFS('BASE OF'!$H:$H,'BASE OF'!$M:$M,CENTRALISATIONS!$N$2,'BASE OF'!$L:$L,CENTRALISATIONS!$L$2,'BASE OF'!$E:$E,CENTRALISATIONS!$K11))</f>
        <v>660</v>
      </c>
      <c r="M11" s="3">
        <f>IF(K11="","",SUMIFS('BASE OF'!$F:$F,'BASE OF'!$M:$M,CENTRALISATIONS!$N$2,'BASE OF'!$L:$L,CENTRALISATIONS!$L$2,'BASE OF'!$E:$E,CENTRALISATIONS!$K11))</f>
        <v>11</v>
      </c>
      <c r="O11" t="str">
        <f>IF(CONSTANTES!E8="","",CONSTANTES!E8)</f>
        <v>CLIENT 7</v>
      </c>
      <c r="P11" s="1">
        <f>IF(O11="","",SUMIFS('BASE OF'!$K:$K,'BASE OF'!$M:$M,CENTRALISATIONS!$N$2,'BASE OF'!$L:$L,CENTRALISATIONS!$L$2,'BASE OF'!$I:$I,CENTRALISATIONS!$O11))</f>
        <v>0</v>
      </c>
      <c r="Q11" s="2">
        <f>IF(O11="","",SUMIFS('BASE OF'!$J:$J,'BASE OF'!$M:$M,CENTRALISATIONS!$N$2,'BASE OF'!$L:$L,CENTRALISATIONS!$L$2,'BASE OF'!$I:$I,CENTRALISATIONS!$O11))</f>
        <v>0</v>
      </c>
      <c r="S11" t="str">
        <f>IF(CONSTANTES!A8="","",CONSTANTES!A8)</f>
        <v>Programmation prepa</v>
      </c>
      <c r="T11" s="1">
        <f>IF(S11="","",SUMIFS('BASE OF'!$H:$H,'BASE OF'!$A:$A,CENTRALISATIONS!$V$2,'BASE OF'!$L:$L,CENTRALISATIONS!$T$2,'BASE OF'!$E:$E,CENTRALISATIONS!$S11))</f>
        <v>0</v>
      </c>
      <c r="U11" s="3">
        <f>IF(S11="","",SUMIFS('BASE OF'!$F:$F,'BASE OF'!$A:$A,CENTRALISATIONS!$V$2,'BASE OF'!$L:$L,CENTRALISATIONS!$T$2,'BASE OF'!$E:$E,CENTRALISATIONS!$S11))</f>
        <v>0</v>
      </c>
      <c r="W11" t="str">
        <f>IF(CONSTANTES!E8="","",CONSTANTES!E8)</f>
        <v>CLIENT 7</v>
      </c>
      <c r="X11" s="1">
        <f>IF(W11="","",SUMIFS('BASE OF'!$K:$K,'BASE OF'!$A:$A,CENTRALISATIONS!$V$2,'BASE OF'!$L:$L,CENTRALISATIONS!$T$2,'BASE OF'!$I:$I,CENTRALISATIONS!$W11))</f>
        <v>0</v>
      </c>
      <c r="Y11" s="2">
        <f>IF(W11="","",SUMIFS('BASE OF'!$J:$J,'BASE OF'!$A:$A,CENTRALISATIONS!$V$2,'BASE OF'!$L:$L,CENTRALISATIONS!$T$2,'BASE OF'!$I:$I,CENTRALISATIONS!$W11))</f>
        <v>0</v>
      </c>
    </row>
    <row r="12" spans="1:25">
      <c r="A12" t="str">
        <f>IF(CONSTANTES!A9="","",CONSTANTES!A9)</f>
        <v>Divers</v>
      </c>
      <c r="B12" s="1">
        <f>IF(A12="","",SUMIFS('BASE OF'!$H:$H,'BASE OF'!$B:$B,CENTRALISATIONS!$B$2,'BASE OF'!$E:$E,CENTRALISATIONS!$A12))</f>
        <v>0</v>
      </c>
      <c r="C12" s="3">
        <f>IF(B12="","",SUMIFS('BASE OF'!$F:$F,'BASE OF'!$B:$B,CENTRALISATIONS!$B$2,'BASE OF'!$E:$E,CENTRALISATIONS!$A12))</f>
        <v>0</v>
      </c>
      <c r="D12" s="66" t="str">
        <f t="shared" si="0"/>
        <v/>
      </c>
      <c r="G12" t="str">
        <f>IF(CONSTANTES!E9="","",CONSTANTES!E9)</f>
        <v>CLIENT 8</v>
      </c>
      <c r="H12" s="1">
        <f>IF(G12="","",SUMIFS('BASE OF'!$K:$K,'BASE OF'!$B:$B,CENTRALISATIONS!$B$2,'BASE OF'!$I:$I,CENTRALISATIONS!$G12))</f>
        <v>0</v>
      </c>
      <c r="I12" s="2" t="str">
        <f>IF(G12="","",IF(SUMIFS('BASE OF'!$J:$J,'BASE OF'!$B:$B,CENTRALISATIONS!$B$2,'BASE OF'!$I:$I,CENTRALISATIONS!$G12)=0,"-",SUMIFS('BASE OF'!$J:$J,'BASE OF'!$B:$B,CENTRALISATIONS!$B$2,'BASE OF'!$I:$I,CENTRALISATIONS!$G12)))</f>
        <v>-</v>
      </c>
      <c r="K12" t="str">
        <f>IF(CONSTANTES!A9="","",CONSTANTES!A9)</f>
        <v>Divers</v>
      </c>
      <c r="L12" s="1">
        <f>IF(K12="","",SUMIFS('BASE OF'!$H:$H,'BASE OF'!$M:$M,CENTRALISATIONS!$N$2,'BASE OF'!$L:$L,CENTRALISATIONS!$L$2,'BASE OF'!$E:$E,CENTRALISATIONS!$K12))</f>
        <v>1900</v>
      </c>
      <c r="M12" s="3">
        <f>IF(K12="","",SUMIFS('BASE OF'!$F:$F,'BASE OF'!$M:$M,CENTRALISATIONS!$N$2,'BASE OF'!$L:$L,CENTRALISATIONS!$L$2,'BASE OF'!$E:$E,CENTRALISATIONS!$K12))</f>
        <v>38</v>
      </c>
      <c r="O12" t="str">
        <f>IF(CONSTANTES!E9="","",CONSTANTES!E9)</f>
        <v>CLIENT 8</v>
      </c>
      <c r="P12" s="1">
        <f>IF(O12="","",SUMIFS('BASE OF'!$K:$K,'BASE OF'!$M:$M,CENTRALISATIONS!$N$2,'BASE OF'!$L:$L,CENTRALISATIONS!$L$2,'BASE OF'!$I:$I,CENTRALISATIONS!$O12))</f>
        <v>0</v>
      </c>
      <c r="Q12" s="2">
        <f>IF(O12="","",SUMIFS('BASE OF'!$J:$J,'BASE OF'!$M:$M,CENTRALISATIONS!$N$2,'BASE OF'!$L:$L,CENTRALISATIONS!$L$2,'BASE OF'!$I:$I,CENTRALISATIONS!$O12))</f>
        <v>0</v>
      </c>
      <c r="S12" t="str">
        <f>IF(CONSTANTES!A9="","",CONSTANTES!A9)</f>
        <v>Divers</v>
      </c>
      <c r="T12" s="1">
        <f>IF(S12="","",SUMIFS('BASE OF'!$H:$H,'BASE OF'!$A:$A,CENTRALISATIONS!$V$2,'BASE OF'!$L:$L,CENTRALISATIONS!$T$2,'BASE OF'!$E:$E,CENTRALISATIONS!$S12))</f>
        <v>0</v>
      </c>
      <c r="U12" s="3">
        <f>IF(S12="","",SUMIFS('BASE OF'!$F:$F,'BASE OF'!$A:$A,CENTRALISATIONS!$V$2,'BASE OF'!$L:$L,CENTRALISATIONS!$T$2,'BASE OF'!$E:$E,CENTRALISATIONS!$S12))</f>
        <v>0</v>
      </c>
      <c r="W12" t="str">
        <f>IF(CONSTANTES!E9="","",CONSTANTES!E9)</f>
        <v>CLIENT 8</v>
      </c>
      <c r="X12" s="1">
        <f>IF(W12="","",SUMIFS('BASE OF'!$K:$K,'BASE OF'!$A:$A,CENTRALISATIONS!$V$2,'BASE OF'!$L:$L,CENTRALISATIONS!$T$2,'BASE OF'!$I:$I,CENTRALISATIONS!$W12))</f>
        <v>0</v>
      </c>
      <c r="Y12" s="2">
        <f>IF(W12="","",SUMIFS('BASE OF'!$J:$J,'BASE OF'!$A:$A,CENTRALISATIONS!$V$2,'BASE OF'!$L:$L,CENTRALISATIONS!$T$2,'BASE OF'!$I:$I,CENTRALISATIONS!$W12))</f>
        <v>0</v>
      </c>
    </row>
    <row r="13" spans="1:25">
      <c r="A13" t="str">
        <f>IF(CONSTANTES!A10="","",CONSTANTES!A10)</f>
        <v>Fil</v>
      </c>
      <c r="B13" s="1">
        <v>0</v>
      </c>
      <c r="C13" s="3">
        <f>IF(B13="","",SUMIFS('BASE OF'!$F:$F,'BASE OF'!$B:$B,CENTRALISATIONS!$B$2,'BASE OF'!$E:$E,CENTRALISATIONS!$A13))</f>
        <v>0</v>
      </c>
      <c r="D13" s="66" t="str">
        <f t="shared" si="0"/>
        <v/>
      </c>
      <c r="G13" t="str">
        <f>IF(CONSTANTES!E10="","",CONSTANTES!E10)</f>
        <v>CLIENT 9</v>
      </c>
      <c r="H13" s="1">
        <f>IF(G13="","",SUMIFS('BASE OF'!$K:$K,'BASE OF'!$B:$B,CENTRALISATIONS!$B$2,'BASE OF'!$I:$I,CENTRALISATIONS!$G13))</f>
        <v>0</v>
      </c>
      <c r="I13" s="2" t="str">
        <f>IF(G13="","",IF(SUMIFS('BASE OF'!$J:$J,'BASE OF'!$B:$B,CENTRALISATIONS!$B$2,'BASE OF'!$I:$I,CENTRALISATIONS!$G13)=0,"-",SUMIFS('BASE OF'!$J:$J,'BASE OF'!$B:$B,CENTRALISATIONS!$B$2,'BASE OF'!$I:$I,CENTRALISATIONS!$G13)))</f>
        <v>-</v>
      </c>
      <c r="K13" t="str">
        <f>IF(CONSTANTES!A10="","",CONSTANTES!A10)</f>
        <v>Fil</v>
      </c>
      <c r="L13" s="1">
        <f>IF(K13="","",SUMIFS('BASE OF'!$H:$H,'BASE OF'!$M:$M,CENTRALISATIONS!$N$2,'BASE OF'!$L:$L,CENTRALISATIONS!$L$2,'BASE OF'!$E:$E,CENTRALISATIONS!$K13))</f>
        <v>0</v>
      </c>
      <c r="M13" s="3">
        <f>IF(K13="","",SUMIFS('BASE OF'!$F:$F,'BASE OF'!$M:$M,CENTRALISATIONS!$N$2,'BASE OF'!$L:$L,CENTRALISATIONS!$L$2,'BASE OF'!$E:$E,CENTRALISATIONS!$K13))</f>
        <v>0</v>
      </c>
      <c r="O13" t="str">
        <f>IF(CONSTANTES!E10="","",CONSTANTES!E10)</f>
        <v>CLIENT 9</v>
      </c>
      <c r="P13" s="1">
        <f>IF(O13="","",SUMIFS('BASE OF'!$K:$K,'BASE OF'!$M:$M,CENTRALISATIONS!$N$2,'BASE OF'!$L:$L,CENTRALISATIONS!$L$2,'BASE OF'!$I:$I,CENTRALISATIONS!$O13))</f>
        <v>0</v>
      </c>
      <c r="Q13" s="2">
        <f>IF(O13="","",SUMIFS('BASE OF'!$J:$J,'BASE OF'!$M:$M,CENTRALISATIONS!$N$2,'BASE OF'!$L:$L,CENTRALISATIONS!$L$2,'BASE OF'!$I:$I,CENTRALISATIONS!$O13))</f>
        <v>0</v>
      </c>
      <c r="S13" t="str">
        <f>IF(CONSTANTES!A10="","",CONSTANTES!A10)</f>
        <v>Fil</v>
      </c>
      <c r="T13" s="1">
        <f>IF(S13="","",SUMIFS('BASE OF'!$H:$H,'BASE OF'!$A:$A,CENTRALISATIONS!$V$2,'BASE OF'!$L:$L,CENTRALISATIONS!$T$2,'BASE OF'!$E:$E,CENTRALISATIONS!$S13))</f>
        <v>0</v>
      </c>
      <c r="U13" s="3">
        <f>IF(S13="","",SUMIFS('BASE OF'!$F:$F,'BASE OF'!$A:$A,CENTRALISATIONS!$V$2,'BASE OF'!$L:$L,CENTRALISATIONS!$T$2,'BASE OF'!$E:$E,CENTRALISATIONS!$S13))</f>
        <v>0</v>
      </c>
      <c r="W13" t="str">
        <f>IF(CONSTANTES!E10="","",CONSTANTES!E10)</f>
        <v>CLIENT 9</v>
      </c>
      <c r="X13" s="1">
        <f>IF(W13="","",SUMIFS('BASE OF'!$K:$K,'BASE OF'!$A:$A,CENTRALISATIONS!$V$2,'BASE OF'!$L:$L,CENTRALISATIONS!$T$2,'BASE OF'!$I:$I,CENTRALISATIONS!$W13))</f>
        <v>0</v>
      </c>
      <c r="Y13" s="2">
        <f>IF(W13="","",SUMIFS('BASE OF'!$J:$J,'BASE OF'!$A:$A,CENTRALISATIONS!$V$2,'BASE OF'!$L:$L,CENTRALISATIONS!$T$2,'BASE OF'!$I:$I,CENTRALISATIONS!$W13))</f>
        <v>0</v>
      </c>
    </row>
    <row r="14" spans="1:25">
      <c r="A14" t="str">
        <f>IF(CONSTANTES!A11="","",CONSTANTES!A11)</f>
        <v>Erosion</v>
      </c>
      <c r="B14" s="1">
        <f>IF(A14="","",SUMIFS('BASE OF'!$H:$H,'BASE OF'!$B:$B,CENTRALISATIONS!$B$2,'BASE OF'!$E:$E,CENTRALISATIONS!$A14))</f>
        <v>0</v>
      </c>
      <c r="C14" s="3">
        <f>IF(B14="","",SUMIFS('BASE OF'!$F:$F,'BASE OF'!$B:$B,CENTRALISATIONS!$B$2,'BASE OF'!$E:$E,CENTRALISATIONS!$A14))</f>
        <v>0</v>
      </c>
      <c r="D14" s="66" t="str">
        <f t="shared" si="0"/>
        <v/>
      </c>
      <c r="G14" t="str">
        <f>IF(CONSTANTES!E11="","",CONSTANTES!E11)</f>
        <v>CLIENT 10</v>
      </c>
      <c r="H14" s="1">
        <f>IF(G14="","",SUMIFS('BASE OF'!$K:$K,'BASE OF'!$B:$B,CENTRALISATIONS!$B$2,'BASE OF'!$I:$I,CENTRALISATIONS!$G14))</f>
        <v>0</v>
      </c>
      <c r="I14" s="2" t="str">
        <f>IF(G14="","",IF(SUMIFS('BASE OF'!$J:$J,'BASE OF'!$B:$B,CENTRALISATIONS!$B$2,'BASE OF'!$I:$I,CENTRALISATIONS!$G14)=0,"-",SUMIFS('BASE OF'!$J:$J,'BASE OF'!$B:$B,CENTRALISATIONS!$B$2,'BASE OF'!$I:$I,CENTRALISATIONS!$G14)))</f>
        <v>-</v>
      </c>
      <c r="K14" t="str">
        <f>IF(CONSTANTES!A11="","",CONSTANTES!A11)</f>
        <v>Erosion</v>
      </c>
      <c r="L14" s="1">
        <f>IF(K14="","",SUMIFS('BASE OF'!$H:$H,'BASE OF'!$M:$M,CENTRALISATIONS!$N$2,'BASE OF'!$L:$L,CENTRALISATIONS!$L$2,'BASE OF'!$E:$E,CENTRALISATIONS!$K14))</f>
        <v>0</v>
      </c>
      <c r="M14" s="3">
        <f>IF(K14="","",SUMIFS('BASE OF'!$F:$F,'BASE OF'!$M:$M,CENTRALISATIONS!$N$2,'BASE OF'!$L:$L,CENTRALISATIONS!$L$2,'BASE OF'!$E:$E,CENTRALISATIONS!$K14))</f>
        <v>0</v>
      </c>
      <c r="O14" t="str">
        <f>IF(CONSTANTES!E11="","",CONSTANTES!E11)</f>
        <v>CLIENT 10</v>
      </c>
      <c r="P14" s="1">
        <f>IF(O14="","",SUMIFS('BASE OF'!$K:$K,'BASE OF'!$M:$M,CENTRALISATIONS!$N$2,'BASE OF'!$L:$L,CENTRALISATIONS!$L$2,'BASE OF'!$I:$I,CENTRALISATIONS!$O14))</f>
        <v>0</v>
      </c>
      <c r="Q14" s="2">
        <f>IF(O14="","",SUMIFS('BASE OF'!$J:$J,'BASE OF'!$M:$M,CENTRALISATIONS!$N$2,'BASE OF'!$L:$L,CENTRALISATIONS!$L$2,'BASE OF'!$I:$I,CENTRALISATIONS!$O14))</f>
        <v>0</v>
      </c>
      <c r="S14" t="str">
        <f>IF(CONSTANTES!A11="","",CONSTANTES!A11)</f>
        <v>Erosion</v>
      </c>
      <c r="T14" s="1">
        <f>IF(S14="","",SUMIFS('BASE OF'!$H:$H,'BASE OF'!$A:$A,CENTRALISATIONS!$V$2,'BASE OF'!$L:$L,CENTRALISATIONS!$T$2,'BASE OF'!$E:$E,CENTRALISATIONS!$S14))</f>
        <v>0</v>
      </c>
      <c r="U14" s="3">
        <f>IF(S14="","",SUMIFS('BASE OF'!$F:$F,'BASE OF'!$A:$A,CENTRALISATIONS!$V$2,'BASE OF'!$L:$L,CENTRALISATIONS!$T$2,'BASE OF'!$E:$E,CENTRALISATIONS!$S14))</f>
        <v>0</v>
      </c>
      <c r="W14" t="str">
        <f>IF(CONSTANTES!E11="","",CONSTANTES!E11)</f>
        <v>CLIENT 10</v>
      </c>
      <c r="X14" s="1">
        <f>IF(W14="","",SUMIFS('BASE OF'!$K:$K,'BASE OF'!$A:$A,CENTRALISATIONS!$V$2,'BASE OF'!$L:$L,CENTRALISATIONS!$T$2,'BASE OF'!$I:$I,CENTRALISATIONS!$W14))</f>
        <v>0</v>
      </c>
      <c r="Y14" s="2">
        <f>IF(W14="","",SUMIFS('BASE OF'!$J:$J,'BASE OF'!$A:$A,CENTRALISATIONS!$V$2,'BASE OF'!$L:$L,CENTRALISATIONS!$T$2,'BASE OF'!$I:$I,CENTRALISATIONS!$W14))</f>
        <v>0</v>
      </c>
    </row>
    <row r="15" spans="1:25">
      <c r="A15" t="str">
        <f>IF(CONSTANTES!A12="","",CONSTANTES!A12)</f>
        <v>Fraisage</v>
      </c>
      <c r="B15" s="1">
        <f>IF(A15="","",SUMIFS('BASE OF'!$H:$H,'BASE OF'!$B:$B,CENTRALISATIONS!$B$2,'BASE OF'!$E:$E,CENTRALISATIONS!$A15))</f>
        <v>0</v>
      </c>
      <c r="C15" s="3">
        <f>IF(B15="","",SUMIFS('BASE OF'!$F:$F,'BASE OF'!$B:$B,CENTRALISATIONS!$B$2,'BASE OF'!$E:$E,CENTRALISATIONS!$A15))</f>
        <v>0</v>
      </c>
      <c r="D15" s="66" t="str">
        <f t="shared" si="0"/>
        <v/>
      </c>
      <c r="G15" t="str">
        <f>IF(CONSTANTES!E12="","",CONSTANTES!E12)</f>
        <v>CLIENT 11</v>
      </c>
      <c r="H15" s="1">
        <f>IF(G15="","",SUMIFS('BASE OF'!$K:$K,'BASE OF'!$B:$B,CENTRALISATIONS!$B$2,'BASE OF'!$I:$I,CENTRALISATIONS!$G15))</f>
        <v>0</v>
      </c>
      <c r="I15" s="2" t="str">
        <f>IF(G15="","",IF(SUMIFS('BASE OF'!$J:$J,'BASE OF'!$B:$B,CENTRALISATIONS!$B$2,'BASE OF'!$I:$I,CENTRALISATIONS!$G15)=0,"-",SUMIFS('BASE OF'!$J:$J,'BASE OF'!$B:$B,CENTRALISATIONS!$B$2,'BASE OF'!$I:$I,CENTRALISATIONS!$G15)))</f>
        <v>-</v>
      </c>
      <c r="K15" t="str">
        <f>IF(CONSTANTES!A12="","",CONSTANTES!A12)</f>
        <v>Fraisage</v>
      </c>
      <c r="L15" s="1">
        <f>IF(K15="","",SUMIFS('BASE OF'!$H:$H,'BASE OF'!$M:$M,CENTRALISATIONS!$N$2,'BASE OF'!$L:$L,CENTRALISATIONS!$L$2,'BASE OF'!$E:$E,CENTRALISATIONS!$K15))</f>
        <v>0</v>
      </c>
      <c r="M15" s="3">
        <f>IF(K15="","",SUMIFS('BASE OF'!$F:$F,'BASE OF'!$M:$M,CENTRALISATIONS!$N$2,'BASE OF'!$L:$L,CENTRALISATIONS!$L$2,'BASE OF'!$E:$E,CENTRALISATIONS!$K15))</f>
        <v>0</v>
      </c>
      <c r="O15" t="str">
        <f>IF(CONSTANTES!E12="","",CONSTANTES!E12)</f>
        <v>CLIENT 11</v>
      </c>
      <c r="P15" s="1">
        <f>IF(O15="","",SUMIFS('BASE OF'!$K:$K,'BASE OF'!$M:$M,CENTRALISATIONS!$N$2,'BASE OF'!$L:$L,CENTRALISATIONS!$L$2,'BASE OF'!$I:$I,CENTRALISATIONS!$O15))</f>
        <v>0</v>
      </c>
      <c r="Q15" s="2">
        <f>IF(O15="","",SUMIFS('BASE OF'!$J:$J,'BASE OF'!$M:$M,CENTRALISATIONS!$N$2,'BASE OF'!$L:$L,CENTRALISATIONS!$L$2,'BASE OF'!$I:$I,CENTRALISATIONS!$O15))</f>
        <v>0</v>
      </c>
      <c r="S15" t="str">
        <f>IF(CONSTANTES!A12="","",CONSTANTES!A12)</f>
        <v>Fraisage</v>
      </c>
      <c r="T15" s="1">
        <f>IF(S15="","",SUMIFS('BASE OF'!$H:$H,'BASE OF'!$A:$A,CENTRALISATIONS!$V$2,'BASE OF'!$L:$L,CENTRALISATIONS!$T$2,'BASE OF'!$E:$E,CENTRALISATIONS!$S15))</f>
        <v>0</v>
      </c>
      <c r="U15" s="3">
        <f>IF(S15="","",SUMIFS('BASE OF'!$F:$F,'BASE OF'!$A:$A,CENTRALISATIONS!$V$2,'BASE OF'!$L:$L,CENTRALISATIONS!$T$2,'BASE OF'!$E:$E,CENTRALISATIONS!$S15))</f>
        <v>0</v>
      </c>
      <c r="W15" t="str">
        <f>IF(CONSTANTES!E12="","",CONSTANTES!E12)</f>
        <v>CLIENT 11</v>
      </c>
      <c r="X15" s="1">
        <f>IF(W15="","",SUMIFS('BASE OF'!$K:$K,'BASE OF'!$A:$A,CENTRALISATIONS!$V$2,'BASE OF'!$L:$L,CENTRALISATIONS!$T$2,'BASE OF'!$I:$I,CENTRALISATIONS!$W15))</f>
        <v>0</v>
      </c>
      <c r="Y15" s="2">
        <f>IF(W15="","",SUMIFS('BASE OF'!$J:$J,'BASE OF'!$A:$A,CENTRALISATIONS!$V$2,'BASE OF'!$L:$L,CENTRALISATIONS!$T$2,'BASE OF'!$I:$I,CENTRALISATIONS!$W15))</f>
        <v>0</v>
      </c>
    </row>
    <row r="16" spans="1:25">
      <c r="A16" t="str">
        <f>IF(CONSTANTES!A13="","",CONSTANTES!A13)</f>
        <v>Soudure</v>
      </c>
      <c r="B16" s="1">
        <f>IF(A16="","",SUMIFS('BASE OF'!$H:$H,'BASE OF'!$B:$B,CENTRALISATIONS!$B$2,'BASE OF'!$E:$E,CENTRALISATIONS!$A16))</f>
        <v>0</v>
      </c>
      <c r="C16" s="3">
        <f>IF(B16="","",SUMIFS('BASE OF'!$F:$F,'BASE OF'!$B:$B,CENTRALISATIONS!$B$2,'BASE OF'!$E:$E,CENTRALISATIONS!$A16))</f>
        <v>0</v>
      </c>
      <c r="D16" s="66" t="str">
        <f t="shared" si="0"/>
        <v/>
      </c>
      <c r="G16" t="str">
        <f>IF(CONSTANTES!E13="","",CONSTANTES!E13)</f>
        <v/>
      </c>
      <c r="H16" s="1" t="str">
        <f>IF(G16="","",SUMIFS('BASE OF'!$K:$K,'BASE OF'!$B:$B,CENTRALISATIONS!$B$2,'BASE OF'!$I:$I,CENTRALISATIONS!$G16))</f>
        <v/>
      </c>
      <c r="I16" s="2" t="str">
        <f>IF(G16="","",IF(SUMIFS('BASE OF'!$J:$J,'BASE OF'!$B:$B,CENTRALISATIONS!$B$2,'BASE OF'!$I:$I,CENTRALISATIONS!$G16)=0,"-",SUMIFS('BASE OF'!$J:$J,'BASE OF'!$B:$B,CENTRALISATIONS!$B$2,'BASE OF'!$I:$I,CENTRALISATIONS!$G16)))</f>
        <v/>
      </c>
      <c r="K16" t="str">
        <f>IF(CONSTANTES!A13="","",CONSTANTES!A13)</f>
        <v>Soudure</v>
      </c>
      <c r="L16" s="1">
        <f>IF(K16="","",SUMIFS('BASE OF'!$H:$H,'BASE OF'!$M:$M,CENTRALISATIONS!$N$2,'BASE OF'!$L:$L,CENTRALISATIONS!$L$2,'BASE OF'!$E:$E,CENTRALISATIONS!$K16))</f>
        <v>0</v>
      </c>
      <c r="M16" s="3">
        <f>IF(K16="","",SUMIFS('BASE OF'!$F:$F,'BASE OF'!$M:$M,CENTRALISATIONS!$N$2,'BASE OF'!$L:$L,CENTRALISATIONS!$L$2,'BASE OF'!$E:$E,CENTRALISATIONS!$K16))</f>
        <v>0</v>
      </c>
      <c r="O16" t="str">
        <f>IF(CONSTANTES!E13="","",CONSTANTES!E13)</f>
        <v/>
      </c>
      <c r="P16" s="1" t="str">
        <f>IF(O16="","",SUMIFS('BASE OF'!$K:$K,'BASE OF'!$M:$M,CENTRALISATIONS!$N$2,'BASE OF'!$L:$L,CENTRALISATIONS!$L$2,'BASE OF'!$I:$I,CENTRALISATIONS!$O16))</f>
        <v/>
      </c>
      <c r="Q16" s="2" t="str">
        <f>IF(O16="","",SUMIFS('BASE OF'!$J:$J,'BASE OF'!$M:$M,CENTRALISATIONS!$N$2,'BASE OF'!$L:$L,CENTRALISATIONS!$L$2,'BASE OF'!$I:$I,CENTRALISATIONS!$O16))</f>
        <v/>
      </c>
      <c r="S16" t="str">
        <f>IF(CONSTANTES!A13="","",CONSTANTES!A13)</f>
        <v>Soudure</v>
      </c>
      <c r="T16" s="1">
        <f>IF(S16="","",SUMIFS('BASE OF'!$H:$H,'BASE OF'!$A:$A,CENTRALISATIONS!$V$2,'BASE OF'!$L:$L,CENTRALISATIONS!$T$2,'BASE OF'!$E:$E,CENTRALISATIONS!$S16))</f>
        <v>0</v>
      </c>
      <c r="U16" s="3">
        <f>IF(S16="","",SUMIFS('BASE OF'!$F:$F,'BASE OF'!$A:$A,CENTRALISATIONS!$V$2,'BASE OF'!$L:$L,CENTRALISATIONS!$T$2,'BASE OF'!$E:$E,CENTRALISATIONS!$S16))</f>
        <v>0</v>
      </c>
      <c r="W16" t="str">
        <f>IF(CONSTANTES!E13="","",CONSTANTES!E13)</f>
        <v/>
      </c>
      <c r="X16" s="1" t="str">
        <f>IF(W16="","",SUMIFS('BASE OF'!$K:$K,'BASE OF'!$A:$A,CENTRALISATIONS!$V$2,'BASE OF'!$L:$L,CENTRALISATIONS!$T$2,'BASE OF'!$I:$I,CENTRALISATIONS!$W16))</f>
        <v/>
      </c>
      <c r="Y16" s="2" t="str">
        <f>IF(W16="","",SUMIFS('BASE OF'!$J:$J,'BASE OF'!$A:$A,CENTRALISATIONS!$V$2,'BASE OF'!$L:$L,CENTRALISATIONS!$T$2,'BASE OF'!$I:$I,CENTRALISATIONS!$W16))</f>
        <v/>
      </c>
    </row>
    <row r="17" spans="1:25">
      <c r="A17" t="str">
        <f>IF(CONSTANTES!A14="","",CONSTANTES!A14)</f>
        <v>Modélisation</v>
      </c>
      <c r="B17" s="1">
        <f>IF(A17="","",SUMIFS('BASE OF'!$H:$H,'BASE OF'!$B:$B,CENTRALISATIONS!$B$2,'BASE OF'!$E:$E,CENTRALISATIONS!$A17))</f>
        <v>0</v>
      </c>
      <c r="C17" s="3">
        <f>IF(B17="","",SUMIFS('BASE OF'!$F:$F,'BASE OF'!$B:$B,CENTRALISATIONS!$B$2,'BASE OF'!$E:$E,CENTRALISATIONS!$A17))</f>
        <v>0</v>
      </c>
      <c r="D17" s="66" t="str">
        <f t="shared" si="0"/>
        <v/>
      </c>
      <c r="G17" t="str">
        <f>IF(CONSTANTES!E14="","",CONSTANTES!E14)</f>
        <v/>
      </c>
      <c r="H17" s="1" t="str">
        <f>IF(G17="","",SUMIFS('BASE OF'!$K:$K,'BASE OF'!$B:$B,CENTRALISATIONS!$B$2,'BASE OF'!$I:$I,CENTRALISATIONS!$G17))</f>
        <v/>
      </c>
      <c r="I17" s="2" t="str">
        <f>IF(G17="","",IF(SUMIFS('BASE OF'!$J:$J,'BASE OF'!$B:$B,CENTRALISATIONS!$B$2,'BASE OF'!$I:$I,CENTRALISATIONS!$G17)=0,"-",SUMIFS('BASE OF'!$J:$J,'BASE OF'!$B:$B,CENTRALISATIONS!$B$2,'BASE OF'!$I:$I,CENTRALISATIONS!$G17)))</f>
        <v/>
      </c>
      <c r="K17" t="str">
        <f>IF(CONSTANTES!A14="","",CONSTANTES!A14)</f>
        <v>Modélisation</v>
      </c>
      <c r="L17" s="1">
        <f>IF(K17="","",SUMIFS('BASE OF'!$H:$H,'BASE OF'!$M:$M,CENTRALISATIONS!$N$2,'BASE OF'!$L:$L,CENTRALISATIONS!$L$2,'BASE OF'!$E:$E,CENTRALISATIONS!$K17))</f>
        <v>0</v>
      </c>
      <c r="M17" s="3">
        <f>IF(K17="","",SUMIFS('BASE OF'!$F:$F,'BASE OF'!$M:$M,CENTRALISATIONS!$N$2,'BASE OF'!$L:$L,CENTRALISATIONS!$L$2,'BASE OF'!$E:$E,CENTRALISATIONS!$K17))</f>
        <v>0</v>
      </c>
      <c r="O17" t="str">
        <f>IF(CONSTANTES!E14="","",CONSTANTES!E14)</f>
        <v/>
      </c>
      <c r="P17" s="1" t="str">
        <f>IF(O17="","",SUMIFS('BASE OF'!$K:$K,'BASE OF'!$M:$M,CENTRALISATIONS!$N$2,'BASE OF'!$L:$L,CENTRALISATIONS!$L$2,'BASE OF'!$I:$I,CENTRALISATIONS!$O17))</f>
        <v/>
      </c>
      <c r="Q17" s="2" t="str">
        <f>IF(O17="","",SUMIFS('BASE OF'!$J:$J,'BASE OF'!$M:$M,CENTRALISATIONS!$N$2,'BASE OF'!$L:$L,CENTRALISATIONS!$L$2,'BASE OF'!$I:$I,CENTRALISATIONS!$O17))</f>
        <v/>
      </c>
      <c r="S17" t="str">
        <f>IF(CONSTANTES!A14="","",CONSTANTES!A14)</f>
        <v>Modélisation</v>
      </c>
      <c r="T17" s="1">
        <f>IF(S17="","",SUMIFS('BASE OF'!$H:$H,'BASE OF'!$A:$A,CENTRALISATIONS!$V$2,'BASE OF'!$L:$L,CENTRALISATIONS!$T$2,'BASE OF'!$E:$E,CENTRALISATIONS!$S17))</f>
        <v>0</v>
      </c>
      <c r="U17" s="3">
        <f>IF(S17="","",SUMIFS('BASE OF'!$F:$F,'BASE OF'!$A:$A,CENTRALISATIONS!$V$2,'BASE OF'!$L:$L,CENTRALISATIONS!$T$2,'BASE OF'!$E:$E,CENTRALISATIONS!$S17))</f>
        <v>0</v>
      </c>
      <c r="W17" t="str">
        <f>IF(CONSTANTES!E14="","",CONSTANTES!E14)</f>
        <v/>
      </c>
      <c r="X17" s="1" t="str">
        <f>IF(W17="","",SUMIFS('BASE OF'!$K:$K,'BASE OF'!$A:$A,CENTRALISATIONS!$V$2,'BASE OF'!$L:$L,CENTRALISATIONS!$T$2,'BASE OF'!$I:$I,CENTRALISATIONS!$W17))</f>
        <v/>
      </c>
      <c r="Y17" s="2" t="str">
        <f>IF(W17="","",SUMIFS('BASE OF'!$J:$J,'BASE OF'!$A:$A,CENTRALISATIONS!$V$2,'BASE OF'!$L:$L,CENTRALISATIONS!$T$2,'BASE OF'!$I:$I,CENTRALISATIONS!$W17))</f>
        <v/>
      </c>
    </row>
    <row r="18" spans="1:25">
      <c r="A18" t="str">
        <f>IF(CONSTANTES!A15="","",CONSTANTES!A15)</f>
        <v>Carcasse</v>
      </c>
      <c r="B18" s="1">
        <f>IF(A18="","",SUMIFS('BASE OF'!$H:$H,'BASE OF'!$B:$B,CENTRALISATIONS!$B$2,'BASE OF'!$E:$E,CENTRALISATIONS!$A18))</f>
        <v>0</v>
      </c>
      <c r="C18" s="3">
        <f>IF(B18="","",SUMIFS('BASE OF'!$F:$F,'BASE OF'!$B:$B,CENTRALISATIONS!$B$2,'BASE OF'!$E:$E,CENTRALISATIONS!$A18))</f>
        <v>0</v>
      </c>
      <c r="D18" s="66" t="str">
        <f t="shared" si="0"/>
        <v/>
      </c>
      <c r="G18" t="str">
        <f>IF(CONSTANTES!E15="","",CONSTANTES!E15)</f>
        <v/>
      </c>
      <c r="H18" s="1" t="str">
        <f>IF(G18="","",SUMIFS('BASE OF'!$K:$K,'BASE OF'!$B:$B,CENTRALISATIONS!$B$2,'BASE OF'!$I:$I,CENTRALISATIONS!$G18))</f>
        <v/>
      </c>
      <c r="I18" s="2" t="str">
        <f>IF(G18="","",IF(SUMIFS('BASE OF'!$J:$J,'BASE OF'!$B:$B,CENTRALISATIONS!$B$2,'BASE OF'!$I:$I,CENTRALISATIONS!$G18)=0,"-",SUMIFS('BASE OF'!$J:$J,'BASE OF'!$B:$B,CENTRALISATIONS!$B$2,'BASE OF'!$I:$I,CENTRALISATIONS!$G18)))</f>
        <v/>
      </c>
      <c r="K18" t="str">
        <f>IF(CONSTANTES!A15="","",CONSTANTES!A15)</f>
        <v>Carcasse</v>
      </c>
      <c r="L18" s="1">
        <f>IF(K18="","",SUMIFS('BASE OF'!$H:$H,'BASE OF'!$M:$M,CENTRALISATIONS!$N$2,'BASE OF'!$L:$L,CENTRALISATIONS!$L$2,'BASE OF'!$E:$E,CENTRALISATIONS!$K18))</f>
        <v>0</v>
      </c>
      <c r="M18" s="3">
        <f>IF(K18="","",SUMIFS('BASE OF'!$F:$F,'BASE OF'!$M:$M,CENTRALISATIONS!$N$2,'BASE OF'!$L:$L,CENTRALISATIONS!$L$2,'BASE OF'!$E:$E,CENTRALISATIONS!$K18))</f>
        <v>0</v>
      </c>
      <c r="O18" t="str">
        <f>IF(CONSTANTES!E15="","",CONSTANTES!E15)</f>
        <v/>
      </c>
      <c r="P18" s="1" t="str">
        <f>IF(O18="","",SUMIFS('BASE OF'!$K:$K,'BASE OF'!$M:$M,CENTRALISATIONS!$N$2,'BASE OF'!$L:$L,CENTRALISATIONS!$L$2,'BASE OF'!$I:$I,CENTRALISATIONS!$O18))</f>
        <v/>
      </c>
      <c r="Q18" s="2" t="str">
        <f>IF(O18="","",SUMIFS('BASE OF'!$J:$J,'BASE OF'!$M:$M,CENTRALISATIONS!$N$2,'BASE OF'!$L:$L,CENTRALISATIONS!$L$2,'BASE OF'!$I:$I,CENTRALISATIONS!$O18))</f>
        <v/>
      </c>
      <c r="S18" t="str">
        <f>IF(CONSTANTES!A15="","",CONSTANTES!A15)</f>
        <v>Carcasse</v>
      </c>
      <c r="T18" s="1">
        <f>IF(S18="","",SUMIFS('BASE OF'!$H:$H,'BASE OF'!$A:$A,CENTRALISATIONS!$V$2,'BASE OF'!$L:$L,CENTRALISATIONS!$T$2,'BASE OF'!$E:$E,CENTRALISATIONS!$S18))</f>
        <v>0</v>
      </c>
      <c r="U18" s="3">
        <f>IF(S18="","",SUMIFS('BASE OF'!$F:$F,'BASE OF'!$A:$A,CENTRALISATIONS!$V$2,'BASE OF'!$L:$L,CENTRALISATIONS!$T$2,'BASE OF'!$E:$E,CENTRALISATIONS!$S18))</f>
        <v>0</v>
      </c>
      <c r="W18" t="str">
        <f>IF(CONSTANTES!E15="","",CONSTANTES!E15)</f>
        <v/>
      </c>
      <c r="X18" s="1" t="str">
        <f>IF(W18="","",SUMIFS('BASE OF'!$K:$K,'BASE OF'!$A:$A,CENTRALISATIONS!$V$2,'BASE OF'!$L:$L,CENTRALISATIONS!$T$2,'BASE OF'!$I:$I,CENTRALISATIONS!$W18))</f>
        <v/>
      </c>
      <c r="Y18" s="2" t="str">
        <f>IF(W18="","",SUMIFS('BASE OF'!$J:$J,'BASE OF'!$A:$A,CENTRALISATIONS!$V$2,'BASE OF'!$L:$L,CENTRALISATIONS!$T$2,'BASE OF'!$I:$I,CENTRALISATIONS!$W18))</f>
        <v/>
      </c>
    </row>
    <row r="19" spans="1:25">
      <c r="A19" t="str">
        <f>IF(CONSTANTES!A16="","",CONSTANTES!A16)</f>
        <v>Fournitures</v>
      </c>
      <c r="B19" s="1">
        <f>IF(A19="","",SUMIFS('BASE OF'!$H:$H,'BASE OF'!$B:$B,CENTRALISATIONS!$B$2,'BASE OF'!$E:$E,CENTRALISATIONS!$A19))</f>
        <v>5808.348</v>
      </c>
      <c r="C19" s="3">
        <f>IF(B19="","",SUMIFS('BASE OF'!$F:$F,'BASE OF'!$B:$B,CENTRALISATIONS!$B$2,'BASE OF'!$E:$E,CENTRALISATIONS!$A19))</f>
        <v>4840.2899999999991</v>
      </c>
      <c r="D19" s="66">
        <f t="shared" si="0"/>
        <v>0.24707597488347546</v>
      </c>
      <c r="G19" t="str">
        <f>IF(CONSTANTES!E16="","",CONSTANTES!E16)</f>
        <v/>
      </c>
      <c r="H19" s="1" t="str">
        <f>IF(G19="","",SUMIFS('BASE OF'!$K:$K,'BASE OF'!$B:$B,CENTRALISATIONS!$B$2,'BASE OF'!$I:$I,CENTRALISATIONS!$G19))</f>
        <v/>
      </c>
      <c r="I19" s="2" t="str">
        <f>IF(G19="","",IF(SUMIFS('BASE OF'!$J:$J,'BASE OF'!$B:$B,CENTRALISATIONS!$B$2,'BASE OF'!$I:$I,CENTRALISATIONS!$G19)=0,"-",SUMIFS('BASE OF'!$J:$J,'BASE OF'!$B:$B,CENTRALISATIONS!$B$2,'BASE OF'!$I:$I,CENTRALISATIONS!$G19)))</f>
        <v/>
      </c>
      <c r="K19" t="str">
        <f>IF(CONSTANTES!A16="","",CONSTANTES!A16)</f>
        <v>Fournitures</v>
      </c>
      <c r="L19" s="1">
        <f>IF(K19="","",SUMIFS('BASE OF'!$H:$H,'BASE OF'!$M:$M,CENTRALISATIONS!$N$2,'BASE OF'!$L:$L,CENTRALISATIONS!$L$2,'BASE OF'!$E:$E,CENTRALISATIONS!$K19))</f>
        <v>0</v>
      </c>
      <c r="M19" s="3">
        <f>IF(K19="","",SUMIFS('BASE OF'!$F:$F,'BASE OF'!$M:$M,CENTRALISATIONS!$N$2,'BASE OF'!$L:$L,CENTRALISATIONS!$L$2,'BASE OF'!$E:$E,CENTRALISATIONS!$K19))</f>
        <v>0</v>
      </c>
      <c r="O19" t="str">
        <f>IF(CONSTANTES!E16="","",CONSTANTES!E16)</f>
        <v/>
      </c>
      <c r="P19" s="1" t="str">
        <f>IF(O19="","",SUMIFS('BASE OF'!$K:$K,'BASE OF'!$M:$M,CENTRALISATIONS!$N$2,'BASE OF'!$L:$L,CENTRALISATIONS!$L$2,'BASE OF'!$I:$I,CENTRALISATIONS!$O19))</f>
        <v/>
      </c>
      <c r="Q19" s="2" t="str">
        <f>IF(O19="","",SUMIFS('BASE OF'!$J:$J,'BASE OF'!$M:$M,CENTRALISATIONS!$N$2,'BASE OF'!$L:$L,CENTRALISATIONS!$L$2,'BASE OF'!$I:$I,CENTRALISATIONS!$O19))</f>
        <v/>
      </c>
      <c r="S19" t="str">
        <f>IF(CONSTANTES!A16="","",CONSTANTES!A16)</f>
        <v>Fournitures</v>
      </c>
      <c r="T19" s="1">
        <f>IF(S19="","",SUMIFS('BASE OF'!$H:$H,'BASE OF'!$A:$A,CENTRALISATIONS!$V$2,'BASE OF'!$L:$L,CENTRALISATIONS!$T$2,'BASE OF'!$E:$E,CENTRALISATIONS!$S19))</f>
        <v>0</v>
      </c>
      <c r="U19" s="3">
        <f>IF(S19="","",SUMIFS('BASE OF'!$F:$F,'BASE OF'!$A:$A,CENTRALISATIONS!$V$2,'BASE OF'!$L:$L,CENTRALISATIONS!$T$2,'BASE OF'!$E:$E,CENTRALISATIONS!$S19))</f>
        <v>0</v>
      </c>
      <c r="W19" t="str">
        <f>IF(CONSTANTES!E16="","",CONSTANTES!E16)</f>
        <v/>
      </c>
      <c r="X19" s="1" t="str">
        <f>IF(W19="","",SUMIFS('BASE OF'!$K:$K,'BASE OF'!$A:$A,CENTRALISATIONS!$V$2,'BASE OF'!$L:$L,CENTRALISATIONS!$T$2,'BASE OF'!$I:$I,CENTRALISATIONS!$W19))</f>
        <v/>
      </c>
      <c r="Y19" s="2" t="str">
        <f>IF(W19="","",SUMIFS('BASE OF'!$J:$J,'BASE OF'!$A:$A,CENTRALISATIONS!$V$2,'BASE OF'!$L:$L,CENTRALISATIONS!$T$2,'BASE OF'!$I:$I,CENTRALISATIONS!$W19))</f>
        <v/>
      </c>
    </row>
    <row r="20" spans="1:25">
      <c r="A20" t="str">
        <f>IF(CONSTANTES!A17="","",CONSTANTES!A17)</f>
        <v>TTH</v>
      </c>
      <c r="B20" s="1">
        <f>IF(A20="","",SUMIFS('BASE OF'!$H:$H,'BASE OF'!$B:$B,CENTRALISATIONS!$B$2,'BASE OF'!$E:$E,CENTRALISATIONS!$A20))</f>
        <v>0</v>
      </c>
      <c r="C20" s="3">
        <f>IF(B20="","",SUMIFS('BASE OF'!$F:$F,'BASE OF'!$B:$B,CENTRALISATIONS!$B$2,'BASE OF'!$E:$E,CENTRALISATIONS!$A20))</f>
        <v>0</v>
      </c>
      <c r="D20" s="66" t="str">
        <f t="shared" si="0"/>
        <v/>
      </c>
      <c r="G20" t="str">
        <f>IF(CONSTANTES!E17="","",CONSTANTES!E17)</f>
        <v/>
      </c>
      <c r="H20" s="1" t="str">
        <f>IF(G20="","",SUMIFS('BASE OF'!$K:$K,'BASE OF'!$B:$B,CENTRALISATIONS!$B$2,'BASE OF'!$I:$I,CENTRALISATIONS!$G20))</f>
        <v/>
      </c>
      <c r="I20" s="2" t="str">
        <f>IF(G20="","",IF(SUMIFS('BASE OF'!$J:$J,'BASE OF'!$B:$B,CENTRALISATIONS!$B$2,'BASE OF'!$I:$I,CENTRALISATIONS!$G20)=0,"-",SUMIFS('BASE OF'!$J:$J,'BASE OF'!$B:$B,CENTRALISATIONS!$B$2,'BASE OF'!$I:$I,CENTRALISATIONS!$G20)))</f>
        <v/>
      </c>
      <c r="K20" t="str">
        <f>IF(CONSTANTES!A17="","",CONSTANTES!A17)</f>
        <v>TTH</v>
      </c>
      <c r="L20" s="1">
        <f>IF(K20="","",SUMIFS('BASE OF'!$H:$H,'BASE OF'!$M:$M,CENTRALISATIONS!$N$2,'BASE OF'!$L:$L,CENTRALISATIONS!$L$2,'BASE OF'!$E:$E,CENTRALISATIONS!$K20))</f>
        <v>0</v>
      </c>
      <c r="M20" s="3">
        <f>IF(K20="","",SUMIFS('BASE OF'!$F:$F,'BASE OF'!$M:$M,CENTRALISATIONS!$N$2,'BASE OF'!$L:$L,CENTRALISATIONS!$L$2,'BASE OF'!$E:$E,CENTRALISATIONS!$K20))</f>
        <v>0</v>
      </c>
      <c r="O20" t="str">
        <f>IF(CONSTANTES!E17="","",CONSTANTES!E17)</f>
        <v/>
      </c>
      <c r="P20" s="1" t="str">
        <f>IF(O20="","",SUMIFS('BASE OF'!$K:$K,'BASE OF'!$M:$M,CENTRALISATIONS!$N$2,'BASE OF'!$L:$L,CENTRALISATIONS!$L$2,'BASE OF'!$I:$I,CENTRALISATIONS!$O20))</f>
        <v/>
      </c>
      <c r="Q20" s="2" t="str">
        <f>IF(O20="","",SUMIFS('BASE OF'!$J:$J,'BASE OF'!$M:$M,CENTRALISATIONS!$N$2,'BASE OF'!$L:$L,CENTRALISATIONS!$L$2,'BASE OF'!$I:$I,CENTRALISATIONS!$O20))</f>
        <v/>
      </c>
      <c r="S20" t="str">
        <f>IF(CONSTANTES!A17="","",CONSTANTES!A17)</f>
        <v>TTH</v>
      </c>
      <c r="T20" s="1">
        <f>IF(S20="","",SUMIFS('BASE OF'!$H:$H,'BASE OF'!$A:$A,CENTRALISATIONS!$V$2,'BASE OF'!$L:$L,CENTRALISATIONS!$T$2,'BASE OF'!$E:$E,CENTRALISATIONS!$S20))</f>
        <v>0</v>
      </c>
      <c r="U20" s="3">
        <f>IF(S20="","",SUMIFS('BASE OF'!$F:$F,'BASE OF'!$A:$A,CENTRALISATIONS!$V$2,'BASE OF'!$L:$L,CENTRALISATIONS!$T$2,'BASE OF'!$E:$E,CENTRALISATIONS!$S20))</f>
        <v>0</v>
      </c>
      <c r="W20" t="str">
        <f>IF(CONSTANTES!E17="","",CONSTANTES!E17)</f>
        <v/>
      </c>
      <c r="X20" s="1" t="str">
        <f>IF(W20="","",SUMIFS('BASE OF'!$K:$K,'BASE OF'!$A:$A,CENTRALISATIONS!$V$2,'BASE OF'!$L:$L,CENTRALISATIONS!$T$2,'BASE OF'!$I:$I,CENTRALISATIONS!$W20))</f>
        <v/>
      </c>
      <c r="Y20" s="2" t="str">
        <f>IF(W20="","",SUMIFS('BASE OF'!$J:$J,'BASE OF'!$A:$A,CENTRALISATIONS!$V$2,'BASE OF'!$L:$L,CENTRALISATIONS!$T$2,'BASE OF'!$I:$I,CENTRALISATIONS!$W20))</f>
        <v/>
      </c>
    </row>
    <row r="21" spans="1:25">
      <c r="A21" t="str">
        <f>IF(CONSTANTES!A18="","",CONSTANTES!A18)</f>
        <v>rectif</v>
      </c>
      <c r="B21" s="1">
        <f>IF(A21="","",SUMIFS('BASE OF'!$H:$H,'BASE OF'!$B:$B,CENTRALISATIONS!$B$2,'BASE OF'!$E:$E,CENTRALISATIONS!$A21))</f>
        <v>120</v>
      </c>
      <c r="C21" s="3">
        <f>IF(B21="","",SUMIFS('BASE OF'!$F:$F,'BASE OF'!$B:$B,CENTRALISATIONS!$B$2,'BASE OF'!$E:$E,CENTRALISATIONS!$A21))</f>
        <v>2</v>
      </c>
      <c r="D21" s="66">
        <f t="shared" si="0"/>
        <v>5.1045696618069467E-3</v>
      </c>
      <c r="G21" t="str">
        <f>IF(CONSTANTES!E18="","",CONSTANTES!E18)</f>
        <v/>
      </c>
      <c r="H21" s="1" t="str">
        <f>IF(G21="","",SUMIFS('BASE OF'!$K:$K,'BASE OF'!$B:$B,CENTRALISATIONS!$B$2,'BASE OF'!$I:$I,CENTRALISATIONS!$G21))</f>
        <v/>
      </c>
      <c r="I21" s="2" t="str">
        <f>IF(G21="","",IF(SUMIFS('BASE OF'!$J:$J,'BASE OF'!$B:$B,CENTRALISATIONS!$B$2,'BASE OF'!$I:$I,CENTRALISATIONS!$G21)=0,"-",SUMIFS('BASE OF'!$J:$J,'BASE OF'!$B:$B,CENTRALISATIONS!$B$2,'BASE OF'!$I:$I,CENTRALISATIONS!$G21)))</f>
        <v/>
      </c>
      <c r="K21" t="str">
        <f>IF(CONSTANTES!A18="","",CONSTANTES!A18)</f>
        <v>rectif</v>
      </c>
      <c r="L21" s="1">
        <f>IF(K21="","",SUMIFS('BASE OF'!$H:$H,'BASE OF'!$M:$M,CENTRALISATIONS!$N$2,'BASE OF'!$L:$L,CENTRALISATIONS!$L$2,'BASE OF'!$E:$E,CENTRALISATIONS!$K21))</f>
        <v>0</v>
      </c>
      <c r="M21" s="3">
        <f>IF(K21="","",SUMIFS('BASE OF'!$F:$F,'BASE OF'!$M:$M,CENTRALISATIONS!$N$2,'BASE OF'!$L:$L,CENTRALISATIONS!$L$2,'BASE OF'!$E:$E,CENTRALISATIONS!$K21))</f>
        <v>0</v>
      </c>
      <c r="O21" t="str">
        <f>IF(CONSTANTES!E18="","",CONSTANTES!E18)</f>
        <v/>
      </c>
      <c r="P21" s="1" t="str">
        <f>IF(O21="","",SUMIFS('BASE OF'!$K:$K,'BASE OF'!$M:$M,CENTRALISATIONS!$N$2,'BASE OF'!$L:$L,CENTRALISATIONS!$L$2,'BASE OF'!$I:$I,CENTRALISATIONS!$O21))</f>
        <v/>
      </c>
      <c r="Q21" s="2" t="str">
        <f>IF(O21="","",SUMIFS('BASE OF'!$J:$J,'BASE OF'!$M:$M,CENTRALISATIONS!$N$2,'BASE OF'!$L:$L,CENTRALISATIONS!$L$2,'BASE OF'!$I:$I,CENTRALISATIONS!$O21))</f>
        <v/>
      </c>
      <c r="S21" t="str">
        <f>IF(CONSTANTES!A18="","",CONSTANTES!A18)</f>
        <v>rectif</v>
      </c>
      <c r="T21" s="1">
        <f>IF(S21="","",SUMIFS('BASE OF'!$H:$H,'BASE OF'!$A:$A,CENTRALISATIONS!$V$2,'BASE OF'!$L:$L,CENTRALISATIONS!$T$2,'BASE OF'!$E:$E,CENTRALISATIONS!$S21))</f>
        <v>0</v>
      </c>
      <c r="U21" s="3">
        <f>IF(S21="","",SUMIFS('BASE OF'!$F:$F,'BASE OF'!$A:$A,CENTRALISATIONS!$V$2,'BASE OF'!$L:$L,CENTRALISATIONS!$T$2,'BASE OF'!$E:$E,CENTRALISATIONS!$S21))</f>
        <v>0</v>
      </c>
      <c r="W21" t="str">
        <f>IF(CONSTANTES!E18="","",CONSTANTES!E18)</f>
        <v/>
      </c>
      <c r="X21" s="1" t="str">
        <f>IF(W21="","",SUMIFS('BASE OF'!$K:$K,'BASE OF'!$A:$A,CENTRALISATIONS!$V$2,'BASE OF'!$L:$L,CENTRALISATIONS!$T$2,'BASE OF'!$I:$I,CENTRALISATIONS!$W21))</f>
        <v/>
      </c>
      <c r="Y21" s="2" t="str">
        <f>IF(W21="","",SUMIFS('BASE OF'!$J:$J,'BASE OF'!$A:$A,CENTRALISATIONS!$V$2,'BASE OF'!$L:$L,CENTRALISATIONS!$T$2,'BASE OF'!$I:$I,CENTRALISATIONS!$W21))</f>
        <v/>
      </c>
    </row>
    <row r="22" spans="1:25">
      <c r="A22" t="str">
        <f>IF(CONSTANTES!A19="","",CONSTANTES!A19)</f>
        <v/>
      </c>
      <c r="B22" s="1" t="str">
        <f>IF(A22="","",SUMIFS('BASE OF'!$H:$H,'BASE OF'!$B:$B,CENTRALISATIONS!$B$2,'BASE OF'!$E:$E,CENTRALISATIONS!$A22))</f>
        <v/>
      </c>
      <c r="C22" s="3" t="str">
        <f>IF(B22="","",SUMIFS('BASE OF'!$F:$F,'BASE OF'!$B:$B,CENTRALISATIONS!$B$2,'BASE OF'!$E:$E,CENTRALISATIONS!$A22))</f>
        <v/>
      </c>
      <c r="D22" s="66" t="str">
        <f t="shared" si="0"/>
        <v/>
      </c>
      <c r="G22" t="str">
        <f>IF(CONSTANTES!E19="","",CONSTANTES!E19)</f>
        <v/>
      </c>
      <c r="H22" s="1" t="str">
        <f>IF(G22="","",SUMIFS('BASE OF'!$K:$K,'BASE OF'!$B:$B,CENTRALISATIONS!$B$2,'BASE OF'!$I:$I,CENTRALISATIONS!$G22))</f>
        <v/>
      </c>
      <c r="I22" s="2" t="str">
        <f>IF(G22="","",IF(SUMIFS('BASE OF'!$J:$J,'BASE OF'!$B:$B,CENTRALISATIONS!$B$2,'BASE OF'!$I:$I,CENTRALISATIONS!$G22)=0,"-",SUMIFS('BASE OF'!$J:$J,'BASE OF'!$B:$B,CENTRALISATIONS!$B$2,'BASE OF'!$I:$I,CENTRALISATIONS!$G22)))</f>
        <v/>
      </c>
      <c r="K22" t="str">
        <f>IF(CONSTANTES!A19="","",CONSTANTES!A19)</f>
        <v/>
      </c>
      <c r="L22" s="1" t="str">
        <f>IF(K22="","",SUMIFS('BASE OF'!$H:$H,'BASE OF'!$M:$M,CENTRALISATIONS!$N$2,'BASE OF'!$L:$L,CENTRALISATIONS!$L$2,'BASE OF'!$E:$E,CENTRALISATIONS!$K22))</f>
        <v/>
      </c>
      <c r="M22" s="3" t="str">
        <f>IF(K22="","",SUMIFS('BASE OF'!$F:$F,'BASE OF'!$M:$M,CENTRALISATIONS!$N$2,'BASE OF'!$L:$L,CENTRALISATIONS!$L$2,'BASE OF'!$E:$E,CENTRALISATIONS!$K22))</f>
        <v/>
      </c>
      <c r="O22" t="str">
        <f>IF(CONSTANTES!E19="","",CONSTANTES!E19)</f>
        <v/>
      </c>
      <c r="P22" s="1" t="str">
        <f>IF(O22="","",SUMIFS('BASE OF'!$K:$K,'BASE OF'!$M:$M,CENTRALISATIONS!$N$2,'BASE OF'!$L:$L,CENTRALISATIONS!$L$2,'BASE OF'!$I:$I,CENTRALISATIONS!$O22))</f>
        <v/>
      </c>
      <c r="Q22" s="2" t="str">
        <f>IF(O22="","",SUMIFS('BASE OF'!$J:$J,'BASE OF'!$M:$M,CENTRALISATIONS!$N$2,'BASE OF'!$L:$L,CENTRALISATIONS!$L$2,'BASE OF'!$I:$I,CENTRALISATIONS!$O22))</f>
        <v/>
      </c>
      <c r="S22" t="str">
        <f>IF(CONSTANTES!A19="","",CONSTANTES!A19)</f>
        <v/>
      </c>
      <c r="T22" s="1" t="str">
        <f>IF(S22="","",SUMIFS('BASE OF'!$H:$H,'BASE OF'!$A:$A,CENTRALISATIONS!$V$2,'BASE OF'!$L:$L,CENTRALISATIONS!$T$2,'BASE OF'!$E:$E,CENTRALISATIONS!$S22))</f>
        <v/>
      </c>
      <c r="U22" s="3" t="str">
        <f>IF(S22="","",SUMIFS('BASE OF'!$F:$F,'BASE OF'!$A:$A,CENTRALISATIONS!$V$2,'BASE OF'!$L:$L,CENTRALISATIONS!$T$2,'BASE OF'!$E:$E,CENTRALISATIONS!$S22))</f>
        <v/>
      </c>
      <c r="W22" t="str">
        <f>IF(CONSTANTES!E19="","",CONSTANTES!E19)</f>
        <v/>
      </c>
      <c r="X22" s="1" t="str">
        <f>IF(W22="","",SUMIFS('BASE OF'!$K:$K,'BASE OF'!$A:$A,CENTRALISATIONS!$V$2,'BASE OF'!$L:$L,CENTRALISATIONS!$T$2,'BASE OF'!$I:$I,CENTRALISATIONS!$W22))</f>
        <v/>
      </c>
      <c r="Y22" s="2" t="str">
        <f>IF(W22="","",SUMIFS('BASE OF'!$J:$J,'BASE OF'!$A:$A,CENTRALISATIONS!$V$2,'BASE OF'!$L:$L,CENTRALISATIONS!$T$2,'BASE OF'!$I:$I,CENTRALISATIONS!$W22))</f>
        <v/>
      </c>
    </row>
    <row r="23" spans="1:25">
      <c r="A23" t="str">
        <f>IF(CONSTANTES!A20="","",CONSTANTES!A20)</f>
        <v/>
      </c>
      <c r="B23" s="1" t="str">
        <f>IF(A23="","",SUMIFS('BASE OF'!$H:$H,'BASE OF'!$B:$B,CENTRALISATIONS!$B$2,'BASE OF'!$E:$E,CENTRALISATIONS!$A23))</f>
        <v/>
      </c>
      <c r="C23" s="3" t="str">
        <f>IF(B23="","",SUMIFS('BASE OF'!$F:$F,'BASE OF'!$B:$B,CENTRALISATIONS!$B$2,'BASE OF'!$E:$E,CENTRALISATIONS!$A23))</f>
        <v/>
      </c>
      <c r="D23" s="66" t="str">
        <f t="shared" si="0"/>
        <v/>
      </c>
      <c r="G23" t="str">
        <f>IF(CONSTANTES!E20="","",CONSTANTES!E20)</f>
        <v/>
      </c>
      <c r="H23" s="1" t="str">
        <f>IF(G23="","",SUMIFS('BASE OF'!$K:$K,'BASE OF'!$B:$B,CENTRALISATIONS!$B$2,'BASE OF'!$I:$I,CENTRALISATIONS!$G23))</f>
        <v/>
      </c>
      <c r="I23" s="2" t="str">
        <f>IF(G23="","",IF(SUMIFS('BASE OF'!$J:$J,'BASE OF'!$B:$B,CENTRALISATIONS!$B$2,'BASE OF'!$I:$I,CENTRALISATIONS!$G23)=0,"-",SUMIFS('BASE OF'!$J:$J,'BASE OF'!$B:$B,CENTRALISATIONS!$B$2,'BASE OF'!$I:$I,CENTRALISATIONS!$G23)))</f>
        <v/>
      </c>
      <c r="K23" t="str">
        <f>IF(CONSTANTES!A20="","",CONSTANTES!A20)</f>
        <v/>
      </c>
      <c r="L23" s="1" t="str">
        <f>IF(K23="","",SUMIFS('BASE OF'!$H:$H,'BASE OF'!$M:$M,CENTRALISATIONS!$N$2,'BASE OF'!$L:$L,CENTRALISATIONS!$L$2,'BASE OF'!$E:$E,CENTRALISATIONS!$K23))</f>
        <v/>
      </c>
      <c r="M23" s="3" t="str">
        <f>IF(K23="","",SUMIFS('BASE OF'!$F:$F,'BASE OF'!$M:$M,CENTRALISATIONS!$N$2,'BASE OF'!$L:$L,CENTRALISATIONS!$L$2,'BASE OF'!$E:$E,CENTRALISATIONS!$K23))</f>
        <v/>
      </c>
      <c r="O23" t="str">
        <f>IF(CONSTANTES!E20="","",CONSTANTES!E20)</f>
        <v/>
      </c>
      <c r="P23" s="1" t="str">
        <f>IF(O23="","",SUMIFS('BASE OF'!$K:$K,'BASE OF'!$M:$M,CENTRALISATIONS!$N$2,'BASE OF'!$L:$L,CENTRALISATIONS!$L$2,'BASE OF'!$I:$I,CENTRALISATIONS!$O23))</f>
        <v/>
      </c>
      <c r="Q23" s="2" t="str">
        <f>IF(O23="","",SUMIFS('BASE OF'!$J:$J,'BASE OF'!$M:$M,CENTRALISATIONS!$N$2,'BASE OF'!$L:$L,CENTRALISATIONS!$L$2,'BASE OF'!$I:$I,CENTRALISATIONS!$O23))</f>
        <v/>
      </c>
      <c r="S23" t="str">
        <f>IF(CONSTANTES!A20="","",CONSTANTES!A20)</f>
        <v/>
      </c>
      <c r="T23" s="1" t="str">
        <f>IF(S23="","",SUMIFS('BASE OF'!$H:$H,'BASE OF'!$A:$A,CENTRALISATIONS!$V$2,'BASE OF'!$L:$L,CENTRALISATIONS!$T$2,'BASE OF'!$E:$E,CENTRALISATIONS!$S23))</f>
        <v/>
      </c>
      <c r="U23" s="3" t="str">
        <f>IF(S23="","",SUMIFS('BASE OF'!$F:$F,'BASE OF'!$A:$A,CENTRALISATIONS!$V$2,'BASE OF'!$L:$L,CENTRALISATIONS!$T$2,'BASE OF'!$E:$E,CENTRALISATIONS!$S23))</f>
        <v/>
      </c>
      <c r="W23" t="str">
        <f>IF(CONSTANTES!E20="","",CONSTANTES!E20)</f>
        <v/>
      </c>
      <c r="X23" s="1" t="str">
        <f>IF(W23="","",SUMIFS('BASE OF'!$K:$K,'BASE OF'!$A:$A,CENTRALISATIONS!$V$2,'BASE OF'!$L:$L,CENTRALISATIONS!$T$2,'BASE OF'!$I:$I,CENTRALISATIONS!$W23))</f>
        <v/>
      </c>
      <c r="Y23" s="2" t="str">
        <f>IF(W23="","",SUMIFS('BASE OF'!$J:$J,'BASE OF'!$A:$A,CENTRALISATIONS!$V$2,'BASE OF'!$L:$L,CENTRALISATIONS!$T$2,'BASE OF'!$I:$I,CENTRALISATIONS!$W23))</f>
        <v/>
      </c>
    </row>
    <row r="24" spans="1:25">
      <c r="A24" t="str">
        <f>IF(CONSTANTES!A21="","",CONSTANTES!A21)</f>
        <v/>
      </c>
      <c r="B24" s="1" t="str">
        <f>IF(A24="","",SUMIFS('BASE OF'!$H:$H,'BASE OF'!$B:$B,CENTRALISATIONS!$B$2,'BASE OF'!$E:$E,CENTRALISATIONS!$A24))</f>
        <v/>
      </c>
      <c r="C24" s="3" t="str">
        <f>IF(B24="","",SUMIFS('BASE OF'!$F:$F,'BASE OF'!$B:$B,CENTRALISATIONS!$B$2,'BASE OF'!$E:$E,CENTRALISATIONS!$A24))</f>
        <v/>
      </c>
      <c r="D24" s="66" t="str">
        <f t="shared" si="0"/>
        <v/>
      </c>
      <c r="G24" t="str">
        <f>IF(CONSTANTES!E21="","",CONSTANTES!E21)</f>
        <v/>
      </c>
      <c r="H24" s="1" t="str">
        <f>IF(G24="","",SUMIFS('BASE OF'!$K:$K,'BASE OF'!$B:$B,CENTRALISATIONS!$B$2,'BASE OF'!$I:$I,CENTRALISATIONS!$G24))</f>
        <v/>
      </c>
      <c r="I24" s="2" t="str">
        <f>IF(G24="","",IF(SUMIFS('BASE OF'!$J:$J,'BASE OF'!$B:$B,CENTRALISATIONS!$B$2,'BASE OF'!$I:$I,CENTRALISATIONS!$G24)=0,"-",SUMIFS('BASE OF'!$J:$J,'BASE OF'!$B:$B,CENTRALISATIONS!$B$2,'BASE OF'!$I:$I,CENTRALISATIONS!$G24)))</f>
        <v/>
      </c>
      <c r="K24" t="str">
        <f>IF(CONSTANTES!A21="","",CONSTANTES!A21)</f>
        <v/>
      </c>
      <c r="L24" s="1" t="str">
        <f>IF(K24="","",SUMIFS('BASE OF'!$H:$H,'BASE OF'!$M:$M,CENTRALISATIONS!$N$2,'BASE OF'!$L:$L,CENTRALISATIONS!$L$2,'BASE OF'!$E:$E,CENTRALISATIONS!$K24))</f>
        <v/>
      </c>
      <c r="M24" s="3" t="str">
        <f>IF(K24="","",SUMIFS('BASE OF'!$F:$F,'BASE OF'!$M:$M,CENTRALISATIONS!$N$2,'BASE OF'!$L:$L,CENTRALISATIONS!$L$2,'BASE OF'!$E:$E,CENTRALISATIONS!$K24))</f>
        <v/>
      </c>
      <c r="O24" t="str">
        <f>IF(CONSTANTES!E21="","",CONSTANTES!E21)</f>
        <v/>
      </c>
      <c r="P24" s="1" t="str">
        <f>IF(O24="","",SUMIFS('BASE OF'!$K:$K,'BASE OF'!$M:$M,CENTRALISATIONS!$N$2,'BASE OF'!$L:$L,CENTRALISATIONS!$L$2,'BASE OF'!$I:$I,CENTRALISATIONS!$O24))</f>
        <v/>
      </c>
      <c r="Q24" s="2" t="str">
        <f>IF(O24="","",SUMIFS('BASE OF'!$J:$J,'BASE OF'!$M:$M,CENTRALISATIONS!$N$2,'BASE OF'!$L:$L,CENTRALISATIONS!$L$2,'BASE OF'!$I:$I,CENTRALISATIONS!$O24))</f>
        <v/>
      </c>
      <c r="S24" t="str">
        <f>IF(CONSTANTES!A21="","",CONSTANTES!A21)</f>
        <v/>
      </c>
      <c r="T24" s="1" t="str">
        <f>IF(S24="","",SUMIFS('BASE OF'!$H:$H,'BASE OF'!$A:$A,CENTRALISATIONS!$V$2,'BASE OF'!$L:$L,CENTRALISATIONS!$T$2,'BASE OF'!$E:$E,CENTRALISATIONS!$S24))</f>
        <v/>
      </c>
      <c r="U24" s="3" t="str">
        <f>IF(S24="","",SUMIFS('BASE OF'!$F:$F,'BASE OF'!$A:$A,CENTRALISATIONS!$V$2,'BASE OF'!$L:$L,CENTRALISATIONS!$T$2,'BASE OF'!$E:$E,CENTRALISATIONS!$S24))</f>
        <v/>
      </c>
      <c r="W24" t="str">
        <f>IF(CONSTANTES!E21="","",CONSTANTES!E21)</f>
        <v/>
      </c>
      <c r="X24" s="1" t="str">
        <f>IF(W24="","",SUMIFS('BASE OF'!$K:$K,'BASE OF'!$A:$A,CENTRALISATIONS!$V$2,'BASE OF'!$L:$L,CENTRALISATIONS!$T$2,'BASE OF'!$I:$I,CENTRALISATIONS!$W24))</f>
        <v/>
      </c>
      <c r="Y24" s="2" t="str">
        <f>IF(W24="","",SUMIFS('BASE OF'!$J:$J,'BASE OF'!$A:$A,CENTRALISATIONS!$V$2,'BASE OF'!$L:$L,CENTRALISATIONS!$T$2,'BASE OF'!$I:$I,CENTRALISATIONS!$W24))</f>
        <v/>
      </c>
    </row>
    <row r="25" spans="1:25">
      <c r="A25" t="str">
        <f>IF(CONSTANTES!A22="","",CONSTANTES!A22)</f>
        <v/>
      </c>
      <c r="B25" s="1" t="str">
        <f>IF(A25="","",SUMIFS('BASE OF'!$H:$H,'BASE OF'!$B:$B,CENTRALISATIONS!$B$2,'BASE OF'!$E:$E,CENTRALISATIONS!$A25))</f>
        <v/>
      </c>
      <c r="C25" s="3" t="str">
        <f>IF(B25="","",SUMIFS('BASE OF'!$F:$F,'BASE OF'!$B:$B,CENTRALISATIONS!$B$2,'BASE OF'!$E:$E,CENTRALISATIONS!$A25))</f>
        <v/>
      </c>
      <c r="D25" s="66" t="str">
        <f t="shared" si="0"/>
        <v/>
      </c>
      <c r="G25" t="str">
        <f>IF(CONSTANTES!E22="","",CONSTANTES!E22)</f>
        <v/>
      </c>
      <c r="H25" s="1" t="str">
        <f>IF(G25="","",SUMIFS('BASE OF'!$K:$K,'BASE OF'!$B:$B,CENTRALISATIONS!$B$2,'BASE OF'!$I:$I,CENTRALISATIONS!$G25))</f>
        <v/>
      </c>
      <c r="I25" s="2" t="str">
        <f>IF(G25="","",IF(SUMIFS('BASE OF'!$J:$J,'BASE OF'!$B:$B,CENTRALISATIONS!$B$2,'BASE OF'!$I:$I,CENTRALISATIONS!$G25)=0,"-",SUMIFS('BASE OF'!$J:$J,'BASE OF'!$B:$B,CENTRALISATIONS!$B$2,'BASE OF'!$I:$I,CENTRALISATIONS!$G25)))</f>
        <v/>
      </c>
      <c r="K25" t="str">
        <f>IF(CONSTANTES!A22="","",CONSTANTES!A22)</f>
        <v/>
      </c>
      <c r="L25" s="1" t="str">
        <f>IF(K25="","",SUMIFS('BASE OF'!$H:$H,'BASE OF'!$M:$M,CENTRALISATIONS!$N$2,'BASE OF'!$L:$L,CENTRALISATIONS!$L$2,'BASE OF'!$E:$E,CENTRALISATIONS!$K25))</f>
        <v/>
      </c>
      <c r="M25" s="3" t="str">
        <f>IF(K25="","",SUMIFS('BASE OF'!$F:$F,'BASE OF'!$M:$M,CENTRALISATIONS!$N$2,'BASE OF'!$L:$L,CENTRALISATIONS!$L$2,'BASE OF'!$E:$E,CENTRALISATIONS!$K25))</f>
        <v/>
      </c>
      <c r="O25" t="str">
        <f>IF(CONSTANTES!E22="","",CONSTANTES!E22)</f>
        <v/>
      </c>
      <c r="P25" s="1" t="str">
        <f>IF(O25="","",SUMIFS('BASE OF'!$K:$K,'BASE OF'!$M:$M,CENTRALISATIONS!$N$2,'BASE OF'!$L:$L,CENTRALISATIONS!$L$2,'BASE OF'!$I:$I,CENTRALISATIONS!$O25))</f>
        <v/>
      </c>
      <c r="Q25" s="2" t="str">
        <f>IF(O25="","",SUMIFS('BASE OF'!$J:$J,'BASE OF'!$M:$M,CENTRALISATIONS!$N$2,'BASE OF'!$L:$L,CENTRALISATIONS!$L$2,'BASE OF'!$I:$I,CENTRALISATIONS!$O25))</f>
        <v/>
      </c>
      <c r="S25" t="str">
        <f>IF(CONSTANTES!A22="","",CONSTANTES!A22)</f>
        <v/>
      </c>
      <c r="T25" s="1" t="str">
        <f>IF(S25="","",SUMIFS('BASE OF'!$H:$H,'BASE OF'!$A:$A,CENTRALISATIONS!$V$2,'BASE OF'!$L:$L,CENTRALISATIONS!$T$2,'BASE OF'!$E:$E,CENTRALISATIONS!$S25))</f>
        <v/>
      </c>
      <c r="U25" s="3" t="str">
        <f>IF(S25="","",SUMIFS('BASE OF'!$F:$F,'BASE OF'!$A:$A,CENTRALISATIONS!$V$2,'BASE OF'!$L:$L,CENTRALISATIONS!$T$2,'BASE OF'!$E:$E,CENTRALISATIONS!$S25))</f>
        <v/>
      </c>
      <c r="W25" t="str">
        <f>IF(CONSTANTES!E22="","",CONSTANTES!E22)</f>
        <v/>
      </c>
      <c r="X25" s="1" t="str">
        <f>IF(W25="","",SUMIFS('BASE OF'!$K:$K,'BASE OF'!$A:$A,CENTRALISATIONS!$V$2,'BASE OF'!$L:$L,CENTRALISATIONS!$T$2,'BASE OF'!$I:$I,CENTRALISATIONS!$W25))</f>
        <v/>
      </c>
      <c r="Y25" s="2" t="str">
        <f>IF(W25="","",SUMIFS('BASE OF'!$J:$J,'BASE OF'!$A:$A,CENTRALISATIONS!$V$2,'BASE OF'!$L:$L,CENTRALISATIONS!$T$2,'BASE OF'!$I:$I,CENTRALISATIONS!$W25))</f>
        <v/>
      </c>
    </row>
    <row r="26" spans="1:25">
      <c r="A26" t="str">
        <f>IF(CONSTANTES!A23="","",CONSTANTES!A23)</f>
        <v/>
      </c>
      <c r="B26" s="1" t="str">
        <f>IF(A26="","",SUMIFS('BASE OF'!$H:$H,'BASE OF'!$B:$B,CENTRALISATIONS!$B$2,'BASE OF'!$E:$E,CENTRALISATIONS!$A26))</f>
        <v/>
      </c>
      <c r="C26" s="3" t="str">
        <f>IF(B26="","",SUMIFS('BASE OF'!$F:$F,'BASE OF'!$B:$B,CENTRALISATIONS!$B$2,'BASE OF'!$E:$E,CENTRALISATIONS!$A26))</f>
        <v/>
      </c>
      <c r="D26" s="66" t="str">
        <f t="shared" si="0"/>
        <v/>
      </c>
      <c r="G26" t="str">
        <f>IF(CONSTANTES!E23="","",CONSTANTES!E23)</f>
        <v/>
      </c>
      <c r="H26" s="1" t="str">
        <f>IF(G26="","",SUMIFS('BASE OF'!$K:$K,'BASE OF'!$B:$B,CENTRALISATIONS!$B$2,'BASE OF'!$I:$I,CENTRALISATIONS!$G26))</f>
        <v/>
      </c>
      <c r="I26" s="2" t="str">
        <f>IF(G26="","",IF(SUMIFS('BASE OF'!$J:$J,'BASE OF'!$B:$B,CENTRALISATIONS!$B$2,'BASE OF'!$I:$I,CENTRALISATIONS!$G26)=0,"-",SUMIFS('BASE OF'!$J:$J,'BASE OF'!$B:$B,CENTRALISATIONS!$B$2,'BASE OF'!$I:$I,CENTRALISATIONS!$G26)))</f>
        <v/>
      </c>
      <c r="K26" t="str">
        <f>IF(CONSTANTES!A23="","",CONSTANTES!A23)</f>
        <v/>
      </c>
      <c r="L26" s="1" t="str">
        <f>IF(K26="","",SUMIFS('BASE OF'!$H:$H,'BASE OF'!$M:$M,CENTRALISATIONS!$N$2,'BASE OF'!$L:$L,CENTRALISATIONS!$L$2,'BASE OF'!$E:$E,CENTRALISATIONS!$K26))</f>
        <v/>
      </c>
      <c r="M26" s="3" t="str">
        <f>IF(K26="","",SUMIFS('BASE OF'!$F:$F,'BASE OF'!$M:$M,CENTRALISATIONS!$N$2,'BASE OF'!$L:$L,CENTRALISATIONS!$L$2,'BASE OF'!$E:$E,CENTRALISATIONS!$K26))</f>
        <v/>
      </c>
      <c r="O26" t="str">
        <f>IF(CONSTANTES!E23="","",CONSTANTES!E23)</f>
        <v/>
      </c>
      <c r="P26" s="1" t="str">
        <f>IF(O26="","",SUMIFS('BASE OF'!$K:$K,'BASE OF'!$M:$M,CENTRALISATIONS!$N$2,'BASE OF'!$L:$L,CENTRALISATIONS!$L$2,'BASE OF'!$I:$I,CENTRALISATIONS!$O26))</f>
        <v/>
      </c>
      <c r="Q26" s="2" t="str">
        <f>IF(O26="","",SUMIFS('BASE OF'!$J:$J,'BASE OF'!$M:$M,CENTRALISATIONS!$N$2,'BASE OF'!$L:$L,CENTRALISATIONS!$L$2,'BASE OF'!$I:$I,CENTRALISATIONS!$O26))</f>
        <v/>
      </c>
      <c r="S26" t="str">
        <f>IF(CONSTANTES!A23="","",CONSTANTES!A23)</f>
        <v/>
      </c>
      <c r="T26" s="1" t="str">
        <f>IF(S26="","",SUMIFS('BASE OF'!$H:$H,'BASE OF'!$A:$A,CENTRALISATIONS!$V$2,'BASE OF'!$L:$L,CENTRALISATIONS!$T$2,'BASE OF'!$E:$E,CENTRALISATIONS!$S26))</f>
        <v/>
      </c>
      <c r="U26" s="3" t="str">
        <f>IF(S26="","",SUMIFS('BASE OF'!$F:$F,'BASE OF'!$A:$A,CENTRALISATIONS!$V$2,'BASE OF'!$L:$L,CENTRALISATIONS!$T$2,'BASE OF'!$E:$E,CENTRALISATIONS!$S26))</f>
        <v/>
      </c>
      <c r="W26" t="str">
        <f>IF(CONSTANTES!E23="","",CONSTANTES!E23)</f>
        <v/>
      </c>
      <c r="X26" s="1" t="str">
        <f>IF(W26="","",SUMIFS('BASE OF'!$K:$K,'BASE OF'!$A:$A,CENTRALISATIONS!$V$2,'BASE OF'!$L:$L,CENTRALISATIONS!$T$2,'BASE OF'!$I:$I,CENTRALISATIONS!$W26))</f>
        <v/>
      </c>
      <c r="Y26" s="2" t="str">
        <f>IF(W26="","",SUMIFS('BASE OF'!$J:$J,'BASE OF'!$A:$A,CENTRALISATIONS!$V$2,'BASE OF'!$L:$L,CENTRALISATIONS!$T$2,'BASE OF'!$I:$I,CENTRALISATIONS!$W26))</f>
        <v/>
      </c>
    </row>
    <row r="27" spans="1:25">
      <c r="A27" t="str">
        <f>IF(CONSTANTES!A24="","",CONSTANTES!A24)</f>
        <v/>
      </c>
      <c r="B27" s="1" t="str">
        <f>IF(A27="","",SUMIFS('BASE OF'!$H:$H,'BASE OF'!$B:$B,CENTRALISATIONS!$B$2,'BASE OF'!$E:$E,CENTRALISATIONS!$A27))</f>
        <v/>
      </c>
      <c r="C27" s="3" t="str">
        <f>IF(B27="","",SUMIFS('BASE OF'!$F:$F,'BASE OF'!$B:$B,CENTRALISATIONS!$B$2,'BASE OF'!$E:$E,CENTRALISATIONS!$A27))</f>
        <v/>
      </c>
      <c r="D27" s="66" t="str">
        <f t="shared" si="0"/>
        <v/>
      </c>
      <c r="G27" t="str">
        <f>IF(CONSTANTES!E24="","",CONSTANTES!E24)</f>
        <v/>
      </c>
      <c r="H27" s="1" t="str">
        <f>IF(G27="","",SUMIFS('BASE OF'!$K:$K,'BASE OF'!$B:$B,CENTRALISATIONS!$B$2,'BASE OF'!$I:$I,CENTRALISATIONS!$G27))</f>
        <v/>
      </c>
      <c r="I27" s="2" t="str">
        <f>IF(G27="","",IF(SUMIFS('BASE OF'!$J:$J,'BASE OF'!$B:$B,CENTRALISATIONS!$B$2,'BASE OF'!$I:$I,CENTRALISATIONS!$G27)=0,"-",SUMIFS('BASE OF'!$J:$J,'BASE OF'!$B:$B,CENTRALISATIONS!$B$2,'BASE OF'!$I:$I,CENTRALISATIONS!$G27)))</f>
        <v/>
      </c>
      <c r="K27" t="str">
        <f>IF(CONSTANTES!A24="","",CONSTANTES!A24)</f>
        <v/>
      </c>
      <c r="L27" s="1" t="str">
        <f>IF(K27="","",SUMIFS('BASE OF'!$H:$H,'BASE OF'!$M:$M,CENTRALISATIONS!$N$2,'BASE OF'!$L:$L,CENTRALISATIONS!$L$2,'BASE OF'!$E:$E,CENTRALISATIONS!$K27))</f>
        <v/>
      </c>
      <c r="M27" s="3" t="str">
        <f>IF(K27="","",SUMIFS('BASE OF'!$F:$F,'BASE OF'!$M:$M,CENTRALISATIONS!$N$2,'BASE OF'!$L:$L,CENTRALISATIONS!$L$2,'BASE OF'!$E:$E,CENTRALISATIONS!$K27))</f>
        <v/>
      </c>
      <c r="O27" t="str">
        <f>IF(CONSTANTES!E24="","",CONSTANTES!E24)</f>
        <v/>
      </c>
      <c r="P27" s="1" t="str">
        <f>IF(O27="","",SUMIFS('BASE OF'!$K:$K,'BASE OF'!$M:$M,CENTRALISATIONS!$N$2,'BASE OF'!$L:$L,CENTRALISATIONS!$L$2,'BASE OF'!$I:$I,CENTRALISATIONS!$O27))</f>
        <v/>
      </c>
      <c r="Q27" s="2" t="str">
        <f>IF(O27="","",SUMIFS('BASE OF'!$J:$J,'BASE OF'!$M:$M,CENTRALISATIONS!$N$2,'BASE OF'!$L:$L,CENTRALISATIONS!$L$2,'BASE OF'!$I:$I,CENTRALISATIONS!$O27))</f>
        <v/>
      </c>
      <c r="S27" t="str">
        <f>IF(CONSTANTES!A24="","",CONSTANTES!A24)</f>
        <v/>
      </c>
      <c r="T27" s="1" t="str">
        <f>IF(S27="","",SUMIFS('BASE OF'!$H:$H,'BASE OF'!$A:$A,CENTRALISATIONS!$V$2,'BASE OF'!$L:$L,CENTRALISATIONS!$T$2,'BASE OF'!$E:$E,CENTRALISATIONS!$S27))</f>
        <v/>
      </c>
      <c r="U27" s="3" t="str">
        <f>IF(S27="","",SUMIFS('BASE OF'!$F:$F,'BASE OF'!$A:$A,CENTRALISATIONS!$V$2,'BASE OF'!$L:$L,CENTRALISATIONS!$T$2,'BASE OF'!$E:$E,CENTRALISATIONS!$S27))</f>
        <v/>
      </c>
      <c r="W27" t="str">
        <f>IF(CONSTANTES!E24="","",CONSTANTES!E24)</f>
        <v/>
      </c>
      <c r="X27" s="1" t="str">
        <f>IF(W27="","",SUMIFS('BASE OF'!$K:$K,'BASE OF'!$A:$A,CENTRALISATIONS!$V$2,'BASE OF'!$L:$L,CENTRALISATIONS!$T$2,'BASE OF'!$I:$I,CENTRALISATIONS!$W27))</f>
        <v/>
      </c>
      <c r="Y27" s="2" t="str">
        <f>IF(W27="","",SUMIFS('BASE OF'!$J:$J,'BASE OF'!$A:$A,CENTRALISATIONS!$V$2,'BASE OF'!$L:$L,CENTRALISATIONS!$T$2,'BASE OF'!$I:$I,CENTRALISATIONS!$W27))</f>
        <v/>
      </c>
    </row>
    <row r="28" spans="1:25">
      <c r="A28" t="str">
        <f>IF(CONSTANTES!A25="","",CONSTANTES!A25)</f>
        <v/>
      </c>
      <c r="B28" s="1" t="str">
        <f>IF(A28="","",SUMIFS('BASE OF'!$H:$H,'BASE OF'!$B:$B,CENTRALISATIONS!$B$2,'BASE OF'!$E:$E,CENTRALISATIONS!$A28))</f>
        <v/>
      </c>
      <c r="C28" s="3" t="str">
        <f>IF(B28="","",SUMIFS('BASE OF'!$F:$F,'BASE OF'!$B:$B,CENTRALISATIONS!$B$2,'BASE OF'!$E:$E,CENTRALISATIONS!$A28))</f>
        <v/>
      </c>
      <c r="D28" s="66" t="str">
        <f t="shared" si="0"/>
        <v/>
      </c>
      <c r="G28" t="str">
        <f>IF(CONSTANTES!E25="","",CONSTANTES!E25)</f>
        <v/>
      </c>
      <c r="H28" s="1" t="str">
        <f>IF(G28="","",SUMIFS('BASE OF'!$K:$K,'BASE OF'!$B:$B,CENTRALISATIONS!$B$2,'BASE OF'!$I:$I,CENTRALISATIONS!$G28))</f>
        <v/>
      </c>
      <c r="I28" s="2" t="str">
        <f>IF(G28="","",IF(SUMIFS('BASE OF'!$J:$J,'BASE OF'!$B:$B,CENTRALISATIONS!$B$2,'BASE OF'!$I:$I,CENTRALISATIONS!$G28)=0,"-",SUMIFS('BASE OF'!$J:$J,'BASE OF'!$B:$B,CENTRALISATIONS!$B$2,'BASE OF'!$I:$I,CENTRALISATIONS!$G28)))</f>
        <v/>
      </c>
      <c r="K28" t="str">
        <f>IF(CONSTANTES!A25="","",CONSTANTES!A25)</f>
        <v/>
      </c>
      <c r="L28" s="1" t="str">
        <f>IF(K28="","",SUMIFS('BASE OF'!$H:$H,'BASE OF'!$M:$M,CENTRALISATIONS!$N$2,'BASE OF'!$L:$L,CENTRALISATIONS!$L$2,'BASE OF'!$E:$E,CENTRALISATIONS!$K28))</f>
        <v/>
      </c>
      <c r="M28" s="3" t="str">
        <f>IF(K28="","",SUMIFS('BASE OF'!$F:$F,'BASE OF'!$M:$M,CENTRALISATIONS!$N$2,'BASE OF'!$L:$L,CENTRALISATIONS!$L$2,'BASE OF'!$E:$E,CENTRALISATIONS!$K28))</f>
        <v/>
      </c>
      <c r="O28" t="str">
        <f>IF(CONSTANTES!E25="","",CONSTANTES!E25)</f>
        <v/>
      </c>
      <c r="P28" s="1" t="str">
        <f>IF(O28="","",SUMIFS('BASE OF'!$K:$K,'BASE OF'!$M:$M,CENTRALISATIONS!$N$2,'BASE OF'!$L:$L,CENTRALISATIONS!$L$2,'BASE OF'!$I:$I,CENTRALISATIONS!$O28))</f>
        <v/>
      </c>
      <c r="Q28" s="2" t="str">
        <f>IF(O28="","",SUMIFS('BASE OF'!$J:$J,'BASE OF'!$M:$M,CENTRALISATIONS!$N$2,'BASE OF'!$L:$L,CENTRALISATIONS!$L$2,'BASE OF'!$I:$I,CENTRALISATIONS!$O28))</f>
        <v/>
      </c>
      <c r="S28" t="str">
        <f>IF(CONSTANTES!A25="","",CONSTANTES!A25)</f>
        <v/>
      </c>
      <c r="T28" s="1" t="str">
        <f>IF(S28="","",SUMIFS('BASE OF'!$H:$H,'BASE OF'!$A:$A,CENTRALISATIONS!$V$2,'BASE OF'!$L:$L,CENTRALISATIONS!$T$2,'BASE OF'!$E:$E,CENTRALISATIONS!$S28))</f>
        <v/>
      </c>
      <c r="U28" s="3" t="str">
        <f>IF(S28="","",SUMIFS('BASE OF'!$F:$F,'BASE OF'!$A:$A,CENTRALISATIONS!$V$2,'BASE OF'!$L:$L,CENTRALISATIONS!$T$2,'BASE OF'!$E:$E,CENTRALISATIONS!$S28))</f>
        <v/>
      </c>
      <c r="W28" t="str">
        <f>IF(CONSTANTES!E25="","",CONSTANTES!E25)</f>
        <v/>
      </c>
      <c r="X28" s="1" t="str">
        <f>IF(W28="","",SUMIFS('BASE OF'!$K:$K,'BASE OF'!$A:$A,CENTRALISATIONS!$V$2,'BASE OF'!$L:$L,CENTRALISATIONS!$T$2,'BASE OF'!$I:$I,CENTRALISATIONS!$W28))</f>
        <v/>
      </c>
      <c r="Y28" s="2" t="str">
        <f>IF(W28="","",SUMIFS('BASE OF'!$J:$J,'BASE OF'!$A:$A,CENTRALISATIONS!$V$2,'BASE OF'!$L:$L,CENTRALISATIONS!$T$2,'BASE OF'!$I:$I,CENTRALISATIONS!$W28))</f>
        <v/>
      </c>
    </row>
    <row r="29" spans="1:25">
      <c r="A29" t="str">
        <f>IF(CONSTANTES!A26="","",CONSTANTES!A26)</f>
        <v/>
      </c>
      <c r="B29" s="1" t="str">
        <f>IF(A29="","",SUMIFS('BASE OF'!$H:$H,'BASE OF'!$B:$B,CENTRALISATIONS!$B$2,'BASE OF'!$E:$E,CENTRALISATIONS!$A29))</f>
        <v/>
      </c>
      <c r="C29" s="3" t="str">
        <f>IF(B29="","",SUMIFS('BASE OF'!$F:$F,'BASE OF'!$B:$B,CENTRALISATIONS!$B$2,'BASE OF'!$E:$E,CENTRALISATIONS!$A29))</f>
        <v/>
      </c>
      <c r="D29" s="66" t="str">
        <f t="shared" si="0"/>
        <v/>
      </c>
      <c r="G29" t="str">
        <f>IF(CONSTANTES!E26="","",CONSTANTES!E26)</f>
        <v/>
      </c>
      <c r="H29" s="1" t="str">
        <f>IF(G29="","",SUMIFS('BASE OF'!$K:$K,'BASE OF'!$B:$B,CENTRALISATIONS!$B$2,'BASE OF'!$I:$I,CENTRALISATIONS!$G29))</f>
        <v/>
      </c>
      <c r="I29" s="2" t="str">
        <f>IF(G29="","",IF(SUMIFS('BASE OF'!$J:$J,'BASE OF'!$B:$B,CENTRALISATIONS!$B$2,'BASE OF'!$I:$I,CENTRALISATIONS!$G29)=0,"-",SUMIFS('BASE OF'!$J:$J,'BASE OF'!$B:$B,CENTRALISATIONS!$B$2,'BASE OF'!$I:$I,CENTRALISATIONS!$G29)))</f>
        <v/>
      </c>
      <c r="K29" t="str">
        <f>IF(CONSTANTES!A26="","",CONSTANTES!A26)</f>
        <v/>
      </c>
      <c r="L29" s="1" t="str">
        <f>IF(K29="","",SUMIFS('BASE OF'!$H:$H,'BASE OF'!$M:$M,CENTRALISATIONS!$N$2,'BASE OF'!$L:$L,CENTRALISATIONS!$L$2,'BASE OF'!$E:$E,CENTRALISATIONS!$K29))</f>
        <v/>
      </c>
      <c r="M29" s="3" t="str">
        <f>IF(K29="","",SUMIFS('BASE OF'!$F:$F,'BASE OF'!$M:$M,CENTRALISATIONS!$N$2,'BASE OF'!$L:$L,CENTRALISATIONS!$L$2,'BASE OF'!$E:$E,CENTRALISATIONS!$K29))</f>
        <v/>
      </c>
      <c r="O29" t="str">
        <f>IF(CONSTANTES!E26="","",CONSTANTES!E26)</f>
        <v/>
      </c>
      <c r="P29" s="1" t="str">
        <f>IF(O29="","",SUMIFS('BASE OF'!$K:$K,'BASE OF'!$M:$M,CENTRALISATIONS!$N$2,'BASE OF'!$L:$L,CENTRALISATIONS!$L$2,'BASE OF'!$I:$I,CENTRALISATIONS!$O29))</f>
        <v/>
      </c>
      <c r="Q29" s="2" t="str">
        <f>IF(O29="","",SUMIFS('BASE OF'!$J:$J,'BASE OF'!$M:$M,CENTRALISATIONS!$N$2,'BASE OF'!$L:$L,CENTRALISATIONS!$L$2,'BASE OF'!$I:$I,CENTRALISATIONS!$O29))</f>
        <v/>
      </c>
      <c r="S29" t="str">
        <f>IF(CONSTANTES!A26="","",CONSTANTES!A26)</f>
        <v/>
      </c>
      <c r="T29" s="1" t="str">
        <f>IF(S29="","",SUMIFS('BASE OF'!$H:$H,'BASE OF'!$A:$A,CENTRALISATIONS!$V$2,'BASE OF'!$L:$L,CENTRALISATIONS!$T$2,'BASE OF'!$E:$E,CENTRALISATIONS!$S29))</f>
        <v/>
      </c>
      <c r="U29" s="3" t="str">
        <f>IF(S29="","",SUMIFS('BASE OF'!$F:$F,'BASE OF'!$A:$A,CENTRALISATIONS!$V$2,'BASE OF'!$L:$L,CENTRALISATIONS!$T$2,'BASE OF'!$E:$E,CENTRALISATIONS!$S29))</f>
        <v/>
      </c>
      <c r="W29" t="str">
        <f>IF(CONSTANTES!E26="","",CONSTANTES!E26)</f>
        <v/>
      </c>
      <c r="X29" s="1" t="str">
        <f>IF(W29="","",SUMIFS('BASE OF'!$K:$K,'BASE OF'!$A:$A,CENTRALISATIONS!$V$2,'BASE OF'!$L:$L,CENTRALISATIONS!$T$2,'BASE OF'!$I:$I,CENTRALISATIONS!$W29))</f>
        <v/>
      </c>
      <c r="Y29" s="2" t="str">
        <f>IF(W29="","",SUMIFS('BASE OF'!$J:$J,'BASE OF'!$A:$A,CENTRALISATIONS!$V$2,'BASE OF'!$L:$L,CENTRALISATIONS!$T$2,'BASE OF'!$I:$I,CENTRALISATIONS!$W29))</f>
        <v/>
      </c>
    </row>
    <row r="30" spans="1:25">
      <c r="A30" t="str">
        <f>IF(CONSTANTES!A27="","",CONSTANTES!A27)</f>
        <v/>
      </c>
      <c r="B30" s="1" t="str">
        <f>IF(A30="","",SUMIFS('BASE OF'!$H:$H,'BASE OF'!$B:$B,CENTRALISATIONS!$B$2,'BASE OF'!$E:$E,CENTRALISATIONS!$A30))</f>
        <v/>
      </c>
      <c r="C30" s="3" t="str">
        <f>IF(B30="","",SUMIFS('BASE OF'!$F:$F,'BASE OF'!$B:$B,CENTRALISATIONS!$B$2,'BASE OF'!$E:$E,CENTRALISATIONS!$A30))</f>
        <v/>
      </c>
      <c r="D30" s="66" t="str">
        <f t="shared" si="0"/>
        <v/>
      </c>
      <c r="G30" t="str">
        <f>IF(CONSTANTES!E27="","",CONSTANTES!E27)</f>
        <v/>
      </c>
      <c r="H30" s="1" t="str">
        <f>IF(G30="","",SUMIFS('BASE OF'!$K:$K,'BASE OF'!$B:$B,CENTRALISATIONS!$B$2,'BASE OF'!$I:$I,CENTRALISATIONS!$G30))</f>
        <v/>
      </c>
      <c r="I30" s="2" t="str">
        <f>IF(G30="","",IF(SUMIFS('BASE OF'!$J:$J,'BASE OF'!$B:$B,CENTRALISATIONS!$B$2,'BASE OF'!$I:$I,CENTRALISATIONS!$G30)=0,"-",SUMIFS('BASE OF'!$J:$J,'BASE OF'!$B:$B,CENTRALISATIONS!$B$2,'BASE OF'!$I:$I,CENTRALISATIONS!$G30)))</f>
        <v/>
      </c>
      <c r="K30" t="str">
        <f>IF(CONSTANTES!A27="","",CONSTANTES!A27)</f>
        <v/>
      </c>
      <c r="L30" s="1" t="str">
        <f>IF(K30="","",SUMIFS('BASE OF'!$H:$H,'BASE OF'!$M:$M,CENTRALISATIONS!$N$2,'BASE OF'!$L:$L,CENTRALISATIONS!$L$2,'BASE OF'!$E:$E,CENTRALISATIONS!$K30))</f>
        <v/>
      </c>
      <c r="M30" s="3" t="str">
        <f>IF(K30="","",SUMIFS('BASE OF'!$F:$F,'BASE OF'!$M:$M,CENTRALISATIONS!$N$2,'BASE OF'!$L:$L,CENTRALISATIONS!$L$2,'BASE OF'!$E:$E,CENTRALISATIONS!$K30))</f>
        <v/>
      </c>
      <c r="O30" t="str">
        <f>IF(CONSTANTES!E27="","",CONSTANTES!E27)</f>
        <v/>
      </c>
      <c r="P30" s="1" t="str">
        <f>IF(O30="","",SUMIFS('BASE OF'!$K:$K,'BASE OF'!$M:$M,CENTRALISATIONS!$N$2,'BASE OF'!$L:$L,CENTRALISATIONS!$L$2,'BASE OF'!$I:$I,CENTRALISATIONS!$O30))</f>
        <v/>
      </c>
      <c r="Q30" s="2" t="str">
        <f>IF(O30="","",SUMIFS('BASE OF'!$J:$J,'BASE OF'!$M:$M,CENTRALISATIONS!$N$2,'BASE OF'!$L:$L,CENTRALISATIONS!$L$2,'BASE OF'!$I:$I,CENTRALISATIONS!$O30))</f>
        <v/>
      </c>
      <c r="S30" t="str">
        <f>IF(CONSTANTES!A27="","",CONSTANTES!A27)</f>
        <v/>
      </c>
      <c r="T30" s="1" t="str">
        <f>IF(S30="","",SUMIFS('BASE OF'!$H:$H,'BASE OF'!$A:$A,CENTRALISATIONS!$V$2,'BASE OF'!$L:$L,CENTRALISATIONS!$T$2,'BASE OF'!$E:$E,CENTRALISATIONS!$S30))</f>
        <v/>
      </c>
      <c r="U30" s="3" t="str">
        <f>IF(S30="","",SUMIFS('BASE OF'!$F:$F,'BASE OF'!$A:$A,CENTRALISATIONS!$V$2,'BASE OF'!$L:$L,CENTRALISATIONS!$T$2,'BASE OF'!$E:$E,CENTRALISATIONS!$S30))</f>
        <v/>
      </c>
      <c r="W30" t="str">
        <f>IF(CONSTANTES!E27="","",CONSTANTES!E27)</f>
        <v/>
      </c>
      <c r="X30" s="1" t="str">
        <f>IF(W30="","",SUMIFS('BASE OF'!$K:$K,'BASE OF'!$A:$A,CENTRALISATIONS!$V$2,'BASE OF'!$L:$L,CENTRALISATIONS!$T$2,'BASE OF'!$I:$I,CENTRALISATIONS!$W30))</f>
        <v/>
      </c>
      <c r="Y30" s="2" t="str">
        <f>IF(W30="","",SUMIFS('BASE OF'!$J:$J,'BASE OF'!$A:$A,CENTRALISATIONS!$V$2,'BASE OF'!$L:$L,CENTRALISATIONS!$T$2,'BASE OF'!$I:$I,CENTRALISATIONS!$W30))</f>
        <v/>
      </c>
    </row>
    <row r="31" spans="1:25">
      <c r="A31" t="str">
        <f>IF(CONSTANTES!A28="","",CONSTANTES!A28)</f>
        <v/>
      </c>
      <c r="B31" s="1" t="str">
        <f>IF(A31="","",SUMIFS('BASE OF'!$H:$H,'BASE OF'!$B:$B,CENTRALISATIONS!$B$2,'BASE OF'!$E:$E,CENTRALISATIONS!$A31))</f>
        <v/>
      </c>
      <c r="C31" s="3" t="str">
        <f>IF(B31="","",SUMIFS('BASE OF'!$F:$F,'BASE OF'!$B:$B,CENTRALISATIONS!$B$2,'BASE OF'!$E:$E,CENTRALISATIONS!$A31))</f>
        <v/>
      </c>
      <c r="D31" s="66" t="str">
        <f t="shared" si="0"/>
        <v/>
      </c>
      <c r="G31" t="str">
        <f>IF(CONSTANTES!E28="","",CONSTANTES!E28)</f>
        <v/>
      </c>
      <c r="H31" s="1" t="str">
        <f>IF(G31="","",SUMIFS('BASE OF'!$K:$K,'BASE OF'!$B:$B,CENTRALISATIONS!$B$2,'BASE OF'!$I:$I,CENTRALISATIONS!$G31))</f>
        <v/>
      </c>
      <c r="I31" s="2" t="str">
        <f>IF(G31="","",IF(SUMIFS('BASE OF'!$J:$J,'BASE OF'!$B:$B,CENTRALISATIONS!$B$2,'BASE OF'!$I:$I,CENTRALISATIONS!$G31)=0,"-",SUMIFS('BASE OF'!$J:$J,'BASE OF'!$B:$B,CENTRALISATIONS!$B$2,'BASE OF'!$I:$I,CENTRALISATIONS!$G31)))</f>
        <v/>
      </c>
      <c r="K31" t="str">
        <f>IF(CONSTANTES!A28="","",CONSTANTES!A28)</f>
        <v/>
      </c>
      <c r="L31" s="1" t="str">
        <f>IF(K31="","",SUMIFS('BASE OF'!$H:$H,'BASE OF'!$M:$M,CENTRALISATIONS!$N$2,'BASE OF'!$L:$L,CENTRALISATIONS!$L$2,'BASE OF'!$E:$E,CENTRALISATIONS!$K31))</f>
        <v/>
      </c>
      <c r="M31" s="3" t="str">
        <f>IF(K31="","",SUMIFS('BASE OF'!$F:$F,'BASE OF'!$M:$M,CENTRALISATIONS!$N$2,'BASE OF'!$L:$L,CENTRALISATIONS!$L$2,'BASE OF'!$E:$E,CENTRALISATIONS!$K31))</f>
        <v/>
      </c>
      <c r="O31" t="str">
        <f>IF(CONSTANTES!E28="","",CONSTANTES!E28)</f>
        <v/>
      </c>
      <c r="P31" s="1" t="str">
        <f>IF(O31="","",SUMIFS('BASE OF'!$K:$K,'BASE OF'!$M:$M,CENTRALISATIONS!$N$2,'BASE OF'!$L:$L,CENTRALISATIONS!$L$2,'BASE OF'!$I:$I,CENTRALISATIONS!$O31))</f>
        <v/>
      </c>
      <c r="Q31" s="2" t="str">
        <f>IF(O31="","",SUMIFS('BASE OF'!$J:$J,'BASE OF'!$M:$M,CENTRALISATIONS!$N$2,'BASE OF'!$L:$L,CENTRALISATIONS!$L$2,'BASE OF'!$I:$I,CENTRALISATIONS!$O31))</f>
        <v/>
      </c>
      <c r="S31" t="str">
        <f>IF(CONSTANTES!A28="","",CONSTANTES!A28)</f>
        <v/>
      </c>
      <c r="T31" s="1" t="str">
        <f>IF(S31="","",SUMIFS('BASE OF'!$H:$H,'BASE OF'!$A:$A,CENTRALISATIONS!$V$2,'BASE OF'!$L:$L,CENTRALISATIONS!$T$2,'BASE OF'!$E:$E,CENTRALISATIONS!$S31))</f>
        <v/>
      </c>
      <c r="U31" s="3" t="str">
        <f>IF(S31="","",SUMIFS('BASE OF'!$F:$F,'BASE OF'!$A:$A,CENTRALISATIONS!$V$2,'BASE OF'!$L:$L,CENTRALISATIONS!$T$2,'BASE OF'!$E:$E,CENTRALISATIONS!$S31))</f>
        <v/>
      </c>
      <c r="W31" t="str">
        <f>IF(CONSTANTES!E28="","",CONSTANTES!E28)</f>
        <v/>
      </c>
      <c r="X31" s="1" t="str">
        <f>IF(W31="","",SUMIFS('BASE OF'!$K:$K,'BASE OF'!$A:$A,CENTRALISATIONS!$V$2,'BASE OF'!$L:$L,CENTRALISATIONS!$T$2,'BASE OF'!$I:$I,CENTRALISATIONS!$W31))</f>
        <v/>
      </c>
      <c r="Y31" s="2" t="str">
        <f>IF(W31="","",SUMIFS('BASE OF'!$J:$J,'BASE OF'!$A:$A,CENTRALISATIONS!$V$2,'BASE OF'!$L:$L,CENTRALISATIONS!$T$2,'BASE OF'!$I:$I,CENTRALISATIONS!$W31))</f>
        <v/>
      </c>
    </row>
    <row r="32" spans="1:25">
      <c r="A32" t="str">
        <f>IF(CONSTANTES!A29="","",CONSTANTES!A29)</f>
        <v/>
      </c>
      <c r="B32" s="1" t="str">
        <f>IF(A32="","",SUMIFS('BASE OF'!$H:$H,'BASE OF'!$B:$B,CENTRALISATIONS!$B$2,'BASE OF'!$E:$E,CENTRALISATIONS!$A32))</f>
        <v/>
      </c>
      <c r="C32" s="3" t="str">
        <f>IF(B32="","",SUMIFS('BASE OF'!$F:$F,'BASE OF'!$B:$B,CENTRALISATIONS!$B$2,'BASE OF'!$E:$E,CENTRALISATIONS!$A32))</f>
        <v/>
      </c>
      <c r="D32" s="66" t="str">
        <f t="shared" si="0"/>
        <v/>
      </c>
      <c r="G32" t="str">
        <f>IF(CONSTANTES!E29="","",CONSTANTES!E29)</f>
        <v/>
      </c>
      <c r="H32" s="1" t="str">
        <f>IF(G32="","",SUMIFS('BASE OF'!$K:$K,'BASE OF'!$B:$B,CENTRALISATIONS!$B$2,'BASE OF'!$I:$I,CENTRALISATIONS!$G32))</f>
        <v/>
      </c>
      <c r="I32" s="2" t="str">
        <f>IF(G32="","",IF(SUMIFS('BASE OF'!$J:$J,'BASE OF'!$B:$B,CENTRALISATIONS!$B$2,'BASE OF'!$I:$I,CENTRALISATIONS!$G32)=0,"-",SUMIFS('BASE OF'!$J:$J,'BASE OF'!$B:$B,CENTRALISATIONS!$B$2,'BASE OF'!$I:$I,CENTRALISATIONS!$G32)))</f>
        <v/>
      </c>
      <c r="K32" t="str">
        <f>IF(CONSTANTES!A29="","",CONSTANTES!A29)</f>
        <v/>
      </c>
      <c r="L32" s="1" t="str">
        <f>IF(K32="","",SUMIFS('BASE OF'!$H:$H,'BASE OF'!$M:$M,CENTRALISATIONS!$N$2,'BASE OF'!$L:$L,CENTRALISATIONS!$L$2,'BASE OF'!$E:$E,CENTRALISATIONS!$K32))</f>
        <v/>
      </c>
      <c r="M32" s="3" t="str">
        <f>IF(K32="","",SUMIFS('BASE OF'!$F:$F,'BASE OF'!$M:$M,CENTRALISATIONS!$N$2,'BASE OF'!$L:$L,CENTRALISATIONS!$L$2,'BASE OF'!$E:$E,CENTRALISATIONS!$K32))</f>
        <v/>
      </c>
      <c r="O32" t="str">
        <f>IF(CONSTANTES!E29="","",CONSTANTES!E29)</f>
        <v/>
      </c>
      <c r="P32" s="1" t="str">
        <f>IF(O32="","",SUMIFS('BASE OF'!$K:$K,'BASE OF'!$M:$M,CENTRALISATIONS!$N$2,'BASE OF'!$L:$L,CENTRALISATIONS!$L$2,'BASE OF'!$I:$I,CENTRALISATIONS!$O32))</f>
        <v/>
      </c>
      <c r="Q32" s="2" t="str">
        <f>IF(O32="","",SUMIFS('BASE OF'!$J:$J,'BASE OF'!$M:$M,CENTRALISATIONS!$N$2,'BASE OF'!$L:$L,CENTRALISATIONS!$L$2,'BASE OF'!$I:$I,CENTRALISATIONS!$O32))</f>
        <v/>
      </c>
      <c r="S32" t="str">
        <f>IF(CONSTANTES!A29="","",CONSTANTES!A29)</f>
        <v/>
      </c>
      <c r="T32" s="1" t="str">
        <f>IF(S32="","",SUMIFS('BASE OF'!$H:$H,'BASE OF'!$A:$A,CENTRALISATIONS!$V$2,'BASE OF'!$L:$L,CENTRALISATIONS!$T$2,'BASE OF'!$E:$E,CENTRALISATIONS!$S32))</f>
        <v/>
      </c>
      <c r="U32" s="3" t="str">
        <f>IF(S32="","",SUMIFS('BASE OF'!$F:$F,'BASE OF'!$A:$A,CENTRALISATIONS!$V$2,'BASE OF'!$L:$L,CENTRALISATIONS!$T$2,'BASE OF'!$E:$E,CENTRALISATIONS!$S32))</f>
        <v/>
      </c>
      <c r="W32" t="str">
        <f>IF(CONSTANTES!E29="","",CONSTANTES!E29)</f>
        <v/>
      </c>
      <c r="X32" s="1" t="str">
        <f>IF(W32="","",SUMIFS('BASE OF'!$K:$K,'BASE OF'!$A:$A,CENTRALISATIONS!$V$2,'BASE OF'!$L:$L,CENTRALISATIONS!$T$2,'BASE OF'!$I:$I,CENTRALISATIONS!$W32))</f>
        <v/>
      </c>
      <c r="Y32" s="2" t="str">
        <f>IF(W32="","",SUMIFS('BASE OF'!$J:$J,'BASE OF'!$A:$A,CENTRALISATIONS!$V$2,'BASE OF'!$L:$L,CENTRALISATIONS!$T$2,'BASE OF'!$I:$I,CENTRALISATIONS!$W32))</f>
        <v/>
      </c>
    </row>
    <row r="33" spans="1:25">
      <c r="A33" t="str">
        <f>IF(CONSTANTES!A30="","",CONSTANTES!A30)</f>
        <v/>
      </c>
      <c r="B33" s="1" t="str">
        <f>IF(A33="","",SUMIFS('BASE OF'!$H:$H,'BASE OF'!$B:$B,CENTRALISATIONS!$B$2,'BASE OF'!$E:$E,CENTRALISATIONS!$A33))</f>
        <v/>
      </c>
      <c r="C33" s="3" t="str">
        <f>IF(B33="","",SUMIFS('BASE OF'!$F:$F,'BASE OF'!$B:$B,CENTRALISATIONS!$B$2,'BASE OF'!$E:$E,CENTRALISATIONS!$A33))</f>
        <v/>
      </c>
      <c r="D33" s="66" t="str">
        <f t="shared" si="0"/>
        <v/>
      </c>
      <c r="G33" t="str">
        <f>IF(CONSTANTES!E30="","",CONSTANTES!E30)</f>
        <v/>
      </c>
      <c r="H33" s="1" t="str">
        <f>IF(G33="","",SUMIFS('BASE OF'!$K:$K,'BASE OF'!$B:$B,CENTRALISATIONS!$B$2,'BASE OF'!$I:$I,CENTRALISATIONS!$G33))</f>
        <v/>
      </c>
      <c r="I33" s="2" t="str">
        <f>IF(G33="","",IF(SUMIFS('BASE OF'!$J:$J,'BASE OF'!$B:$B,CENTRALISATIONS!$B$2,'BASE OF'!$I:$I,CENTRALISATIONS!$G33)=0,"-",SUMIFS('BASE OF'!$J:$J,'BASE OF'!$B:$B,CENTRALISATIONS!$B$2,'BASE OF'!$I:$I,CENTRALISATIONS!$G33)))</f>
        <v/>
      </c>
      <c r="K33" t="str">
        <f>IF(CONSTANTES!A30="","",CONSTANTES!A30)</f>
        <v/>
      </c>
      <c r="L33" s="1" t="str">
        <f>IF(K33="","",SUMIFS('BASE OF'!$H:$H,'BASE OF'!$M:$M,CENTRALISATIONS!$N$2,'BASE OF'!$L:$L,CENTRALISATIONS!$L$2,'BASE OF'!$E:$E,CENTRALISATIONS!$K33))</f>
        <v/>
      </c>
      <c r="M33" s="3" t="str">
        <f>IF(K33="","",SUMIFS('BASE OF'!$F:$F,'BASE OF'!$M:$M,CENTRALISATIONS!$N$2,'BASE OF'!$L:$L,CENTRALISATIONS!$L$2,'BASE OF'!$E:$E,CENTRALISATIONS!$K33))</f>
        <v/>
      </c>
      <c r="O33" t="str">
        <f>IF(CONSTANTES!E30="","",CONSTANTES!E30)</f>
        <v/>
      </c>
      <c r="P33" s="1" t="str">
        <f>IF(O33="","",SUMIFS('BASE OF'!$K:$K,'BASE OF'!$M:$M,CENTRALISATIONS!$N$2,'BASE OF'!$L:$L,CENTRALISATIONS!$L$2,'BASE OF'!$I:$I,CENTRALISATIONS!$O33))</f>
        <v/>
      </c>
      <c r="Q33" s="2" t="str">
        <f>IF(O33="","",SUMIFS('BASE OF'!$J:$J,'BASE OF'!$M:$M,CENTRALISATIONS!$N$2,'BASE OF'!$L:$L,CENTRALISATIONS!$L$2,'BASE OF'!$I:$I,CENTRALISATIONS!$O33))</f>
        <v/>
      </c>
      <c r="S33" t="str">
        <f>IF(CONSTANTES!A30="","",CONSTANTES!A30)</f>
        <v/>
      </c>
      <c r="T33" s="1" t="str">
        <f>IF(S33="","",SUMIFS('BASE OF'!$H:$H,'BASE OF'!$A:$A,CENTRALISATIONS!$V$2,'BASE OF'!$L:$L,CENTRALISATIONS!$T$2,'BASE OF'!$E:$E,CENTRALISATIONS!$S33))</f>
        <v/>
      </c>
      <c r="U33" s="3" t="str">
        <f>IF(S33="","",SUMIFS('BASE OF'!$F:$F,'BASE OF'!$A:$A,CENTRALISATIONS!$V$2,'BASE OF'!$L:$L,CENTRALISATIONS!$T$2,'BASE OF'!$E:$E,CENTRALISATIONS!$S33))</f>
        <v/>
      </c>
      <c r="W33" t="str">
        <f>IF(CONSTANTES!E30="","",CONSTANTES!E30)</f>
        <v/>
      </c>
      <c r="X33" s="1" t="str">
        <f>IF(W33="","",SUMIFS('BASE OF'!$K:$K,'BASE OF'!$A:$A,CENTRALISATIONS!$V$2,'BASE OF'!$L:$L,CENTRALISATIONS!$T$2,'BASE OF'!$I:$I,CENTRALISATIONS!$W33))</f>
        <v/>
      </c>
      <c r="Y33" s="2" t="str">
        <f>IF(W33="","",SUMIFS('BASE OF'!$J:$J,'BASE OF'!$A:$A,CENTRALISATIONS!$V$2,'BASE OF'!$L:$L,CENTRALISATIONS!$T$2,'BASE OF'!$I:$I,CENTRALISATIONS!$W33))</f>
        <v/>
      </c>
    </row>
    <row r="34" spans="1:25">
      <c r="A34" t="str">
        <f>IF(CONSTANTES!A31="","",CONSTANTES!A31)</f>
        <v/>
      </c>
      <c r="B34" s="1" t="str">
        <f>IF(A34="","",SUMIFS('BASE OF'!$H:$H,'BASE OF'!$B:$B,CENTRALISATIONS!$B$2,'BASE OF'!$E:$E,CENTRALISATIONS!$A34))</f>
        <v/>
      </c>
      <c r="C34" s="3" t="str">
        <f>IF(B34="","",SUMIFS('BASE OF'!$F:$F,'BASE OF'!$B:$B,CENTRALISATIONS!$B$2,'BASE OF'!$E:$E,CENTRALISATIONS!$A34))</f>
        <v/>
      </c>
      <c r="D34" s="66" t="str">
        <f t="shared" si="0"/>
        <v/>
      </c>
      <c r="G34" t="str">
        <f>IF(CONSTANTES!E31="","",CONSTANTES!E31)</f>
        <v/>
      </c>
      <c r="H34" s="1" t="str">
        <f>IF(G34="","",SUMIFS('BASE OF'!$K:$K,'BASE OF'!$B:$B,CENTRALISATIONS!$B$2,'BASE OF'!$I:$I,CENTRALISATIONS!$G34))</f>
        <v/>
      </c>
      <c r="I34" s="2" t="str">
        <f>IF(G34="","",IF(SUMIFS('BASE OF'!$J:$J,'BASE OF'!$B:$B,CENTRALISATIONS!$B$2,'BASE OF'!$I:$I,CENTRALISATIONS!$G34)=0,"-",SUMIFS('BASE OF'!$J:$J,'BASE OF'!$B:$B,CENTRALISATIONS!$B$2,'BASE OF'!$I:$I,CENTRALISATIONS!$G34)))</f>
        <v/>
      </c>
      <c r="K34" t="str">
        <f>IF(CONSTANTES!A31="","",CONSTANTES!A31)</f>
        <v/>
      </c>
      <c r="L34" s="1" t="str">
        <f>IF(K34="","",SUMIFS('BASE OF'!$H:$H,'BASE OF'!$M:$M,CENTRALISATIONS!$N$2,'BASE OF'!$L:$L,CENTRALISATIONS!$L$2,'BASE OF'!$E:$E,CENTRALISATIONS!$K34))</f>
        <v/>
      </c>
      <c r="M34" s="3" t="str">
        <f>IF(K34="","",SUMIFS('BASE OF'!$F:$F,'BASE OF'!$M:$M,CENTRALISATIONS!$N$2,'BASE OF'!$L:$L,CENTRALISATIONS!$L$2,'BASE OF'!$E:$E,CENTRALISATIONS!$K34))</f>
        <v/>
      </c>
      <c r="O34" t="str">
        <f>IF(CONSTANTES!E31="","",CONSTANTES!E31)</f>
        <v/>
      </c>
      <c r="P34" s="1" t="str">
        <f>IF(O34="","",SUMIFS('BASE OF'!$K:$K,'BASE OF'!$M:$M,CENTRALISATIONS!$N$2,'BASE OF'!$L:$L,CENTRALISATIONS!$L$2,'BASE OF'!$I:$I,CENTRALISATIONS!$O34))</f>
        <v/>
      </c>
      <c r="Q34" s="2" t="str">
        <f>IF(O34="","",SUMIFS('BASE OF'!$J:$J,'BASE OF'!$M:$M,CENTRALISATIONS!$N$2,'BASE OF'!$L:$L,CENTRALISATIONS!$L$2,'BASE OF'!$I:$I,CENTRALISATIONS!$O34))</f>
        <v/>
      </c>
      <c r="S34" t="str">
        <f>IF(CONSTANTES!A31="","",CONSTANTES!A31)</f>
        <v/>
      </c>
      <c r="T34" s="1" t="str">
        <f>IF(S34="","",SUMIFS('BASE OF'!$H:$H,'BASE OF'!$A:$A,CENTRALISATIONS!$V$2,'BASE OF'!$L:$L,CENTRALISATIONS!$T$2,'BASE OF'!$E:$E,CENTRALISATIONS!$S34))</f>
        <v/>
      </c>
      <c r="U34" s="3" t="str">
        <f>IF(S34="","",SUMIFS('BASE OF'!$F:$F,'BASE OF'!$A:$A,CENTRALISATIONS!$V$2,'BASE OF'!$L:$L,CENTRALISATIONS!$T$2,'BASE OF'!$E:$E,CENTRALISATIONS!$S34))</f>
        <v/>
      </c>
      <c r="W34" t="str">
        <f>IF(CONSTANTES!E31="","",CONSTANTES!E31)</f>
        <v/>
      </c>
      <c r="X34" s="1" t="str">
        <f>IF(W34="","",SUMIFS('BASE OF'!$K:$K,'BASE OF'!$A:$A,CENTRALISATIONS!$V$2,'BASE OF'!$L:$L,CENTRALISATIONS!$T$2,'BASE OF'!$I:$I,CENTRALISATIONS!$W34))</f>
        <v/>
      </c>
      <c r="Y34" s="2" t="str">
        <f>IF(W34="","",SUMIFS('BASE OF'!$J:$J,'BASE OF'!$A:$A,CENTRALISATIONS!$V$2,'BASE OF'!$L:$L,CENTRALISATIONS!$T$2,'BASE OF'!$I:$I,CENTRALISATIONS!$W34))</f>
        <v/>
      </c>
    </row>
    <row r="35" spans="1:25">
      <c r="A35" t="str">
        <f>IF(CONSTANTES!A32="","",CONSTANTES!A32)</f>
        <v/>
      </c>
      <c r="B35" s="1" t="str">
        <f>IF(A35="","",SUMIFS('BASE OF'!$H:$H,'BASE OF'!$B:$B,CENTRALISATIONS!$B$2,'BASE OF'!$E:$E,CENTRALISATIONS!$A35))</f>
        <v/>
      </c>
      <c r="C35" s="3" t="str">
        <f>IF(B35="","",SUMIFS('BASE OF'!$F:$F,'BASE OF'!$B:$B,CENTRALISATIONS!$B$2,'BASE OF'!$E:$E,CENTRALISATIONS!$A35))</f>
        <v/>
      </c>
      <c r="D35" s="66" t="str">
        <f t="shared" si="0"/>
        <v/>
      </c>
      <c r="G35" t="str">
        <f>IF(CONSTANTES!E32="","",CONSTANTES!E32)</f>
        <v/>
      </c>
      <c r="H35" s="1" t="str">
        <f>IF(G35="","",SUMIFS('BASE OF'!$K:$K,'BASE OF'!$B:$B,CENTRALISATIONS!$B$2,'BASE OF'!$I:$I,CENTRALISATIONS!$G35))</f>
        <v/>
      </c>
      <c r="I35" s="2" t="str">
        <f>IF(G35="","",IF(SUMIFS('BASE OF'!$J:$J,'BASE OF'!$B:$B,CENTRALISATIONS!$B$2,'BASE OF'!$I:$I,CENTRALISATIONS!$G35)=0,"-",SUMIFS('BASE OF'!$J:$J,'BASE OF'!$B:$B,CENTRALISATIONS!$B$2,'BASE OF'!$I:$I,CENTRALISATIONS!$G35)))</f>
        <v/>
      </c>
      <c r="K35" t="str">
        <f>IF(CONSTANTES!A32="","",CONSTANTES!A32)</f>
        <v/>
      </c>
      <c r="L35" s="1" t="str">
        <f>IF(K35="","",SUMIFS('BASE OF'!$H:$H,'BASE OF'!$M:$M,CENTRALISATIONS!$N$2,'BASE OF'!$L:$L,CENTRALISATIONS!$L$2,'BASE OF'!$E:$E,CENTRALISATIONS!$K35))</f>
        <v/>
      </c>
      <c r="M35" s="3" t="str">
        <f>IF(K35="","",SUMIFS('BASE OF'!$F:$F,'BASE OF'!$M:$M,CENTRALISATIONS!$N$2,'BASE OF'!$L:$L,CENTRALISATIONS!$L$2,'BASE OF'!$E:$E,CENTRALISATIONS!$K35))</f>
        <v/>
      </c>
      <c r="O35" t="str">
        <f>IF(CONSTANTES!E32="","",CONSTANTES!E32)</f>
        <v/>
      </c>
      <c r="P35" s="1" t="str">
        <f>IF(O35="","",SUMIFS('BASE OF'!$K:$K,'BASE OF'!$M:$M,CENTRALISATIONS!$N$2,'BASE OF'!$L:$L,CENTRALISATIONS!$L$2,'BASE OF'!$I:$I,CENTRALISATIONS!$O35))</f>
        <v/>
      </c>
      <c r="Q35" s="2" t="str">
        <f>IF(O35="","",SUMIFS('BASE OF'!$J:$J,'BASE OF'!$M:$M,CENTRALISATIONS!$N$2,'BASE OF'!$L:$L,CENTRALISATIONS!$L$2,'BASE OF'!$I:$I,CENTRALISATIONS!$O35))</f>
        <v/>
      </c>
      <c r="S35" t="str">
        <f>IF(CONSTANTES!A32="","",CONSTANTES!A32)</f>
        <v/>
      </c>
      <c r="T35" s="1" t="str">
        <f>IF(S35="","",SUMIFS('BASE OF'!$H:$H,'BASE OF'!$A:$A,CENTRALISATIONS!$V$2,'BASE OF'!$L:$L,CENTRALISATIONS!$T$2,'BASE OF'!$E:$E,CENTRALISATIONS!$S35))</f>
        <v/>
      </c>
      <c r="U35" s="3" t="str">
        <f>IF(S35="","",SUMIFS('BASE OF'!$F:$F,'BASE OF'!$A:$A,CENTRALISATIONS!$V$2,'BASE OF'!$L:$L,CENTRALISATIONS!$T$2,'BASE OF'!$E:$E,CENTRALISATIONS!$S35))</f>
        <v/>
      </c>
      <c r="W35" t="str">
        <f>IF(CONSTANTES!E32="","",CONSTANTES!E32)</f>
        <v/>
      </c>
      <c r="X35" s="1" t="str">
        <f>IF(W35="","",SUMIFS('BASE OF'!$K:$K,'BASE OF'!$A:$A,CENTRALISATIONS!$V$2,'BASE OF'!$L:$L,CENTRALISATIONS!$T$2,'BASE OF'!$I:$I,CENTRALISATIONS!$W35))</f>
        <v/>
      </c>
      <c r="Y35" s="2" t="str">
        <f>IF(W35="","",SUMIFS('BASE OF'!$J:$J,'BASE OF'!$A:$A,CENTRALISATIONS!$V$2,'BASE OF'!$L:$L,CENTRALISATIONS!$T$2,'BASE OF'!$I:$I,CENTRALISATIONS!$W35))</f>
        <v/>
      </c>
    </row>
    <row r="36" spans="1:25">
      <c r="A36" t="str">
        <f>IF(CONSTANTES!A33="","",CONSTANTES!A33)</f>
        <v/>
      </c>
      <c r="B36" s="1" t="str">
        <f>IF(A36="","",SUMIFS('BASE OF'!$H:$H,'BASE OF'!$B:$B,CENTRALISATIONS!$B$2,'BASE OF'!$E:$E,CENTRALISATIONS!$A36))</f>
        <v/>
      </c>
      <c r="C36" s="3" t="str">
        <f>IF(B36="","",SUMIFS('BASE OF'!$F:$F,'BASE OF'!$B:$B,CENTRALISATIONS!$B$2,'BASE OF'!$E:$E,CENTRALISATIONS!$A36))</f>
        <v/>
      </c>
      <c r="D36" s="66" t="str">
        <f t="shared" si="0"/>
        <v/>
      </c>
      <c r="G36" t="str">
        <f>IF(CONSTANTES!E33="","",CONSTANTES!E33)</f>
        <v/>
      </c>
      <c r="H36" s="1" t="str">
        <f>IF(G36="","",SUMIFS('BASE OF'!$K:$K,'BASE OF'!$B:$B,CENTRALISATIONS!$B$2,'BASE OF'!$I:$I,CENTRALISATIONS!$G36))</f>
        <v/>
      </c>
      <c r="I36" s="2" t="str">
        <f>IF(G36="","",IF(SUMIFS('BASE OF'!$J:$J,'BASE OF'!$B:$B,CENTRALISATIONS!$B$2,'BASE OF'!$I:$I,CENTRALISATIONS!$G36)=0,"-",SUMIFS('BASE OF'!$J:$J,'BASE OF'!$B:$B,CENTRALISATIONS!$B$2,'BASE OF'!$I:$I,CENTRALISATIONS!$G36)))</f>
        <v/>
      </c>
      <c r="K36" t="str">
        <f>IF(CONSTANTES!A33="","",CONSTANTES!A33)</f>
        <v/>
      </c>
      <c r="L36" s="1" t="str">
        <f>IF(K36="","",SUMIFS('BASE OF'!$H:$H,'BASE OF'!$M:$M,CENTRALISATIONS!$N$2,'BASE OF'!$L:$L,CENTRALISATIONS!$L$2,'BASE OF'!$E:$E,CENTRALISATIONS!$K36))</f>
        <v/>
      </c>
      <c r="M36" s="3" t="str">
        <f>IF(K36="","",SUMIFS('BASE OF'!$F:$F,'BASE OF'!$M:$M,CENTRALISATIONS!$N$2,'BASE OF'!$L:$L,CENTRALISATIONS!$L$2,'BASE OF'!$E:$E,CENTRALISATIONS!$K36))</f>
        <v/>
      </c>
      <c r="O36" t="str">
        <f>IF(CONSTANTES!E33="","",CONSTANTES!E33)</f>
        <v/>
      </c>
      <c r="P36" s="1" t="str">
        <f>IF(O36="","",SUMIFS('BASE OF'!$K:$K,'BASE OF'!$M:$M,CENTRALISATIONS!$N$2,'BASE OF'!$L:$L,CENTRALISATIONS!$L$2,'BASE OF'!$I:$I,CENTRALISATIONS!$O36))</f>
        <v/>
      </c>
      <c r="Q36" s="2" t="str">
        <f>IF(O36="","",SUMIFS('BASE OF'!$J:$J,'BASE OF'!$M:$M,CENTRALISATIONS!$N$2,'BASE OF'!$L:$L,CENTRALISATIONS!$L$2,'BASE OF'!$I:$I,CENTRALISATIONS!$O36))</f>
        <v/>
      </c>
      <c r="S36" t="str">
        <f>IF(CONSTANTES!A33="","",CONSTANTES!A33)</f>
        <v/>
      </c>
      <c r="T36" s="1" t="str">
        <f>IF(S36="","",SUMIFS('BASE OF'!$H:$H,'BASE OF'!$A:$A,CENTRALISATIONS!$V$2,'BASE OF'!$L:$L,CENTRALISATIONS!$T$2,'BASE OF'!$E:$E,CENTRALISATIONS!$S36))</f>
        <v/>
      </c>
      <c r="U36" s="3" t="str">
        <f>IF(S36="","",SUMIFS('BASE OF'!$F:$F,'BASE OF'!$A:$A,CENTRALISATIONS!$V$2,'BASE OF'!$L:$L,CENTRALISATIONS!$T$2,'BASE OF'!$E:$E,CENTRALISATIONS!$S36))</f>
        <v/>
      </c>
      <c r="W36" t="str">
        <f>IF(CONSTANTES!E33="","",CONSTANTES!E33)</f>
        <v/>
      </c>
      <c r="X36" s="1" t="str">
        <f>IF(W36="","",SUMIFS('BASE OF'!$K:$K,'BASE OF'!$A:$A,CENTRALISATIONS!$V$2,'BASE OF'!$L:$L,CENTRALISATIONS!$T$2,'BASE OF'!$I:$I,CENTRALISATIONS!$W36))</f>
        <v/>
      </c>
      <c r="Y36" s="2" t="str">
        <f>IF(W36="","",SUMIFS('BASE OF'!$J:$J,'BASE OF'!$A:$A,CENTRALISATIONS!$V$2,'BASE OF'!$L:$L,CENTRALISATIONS!$T$2,'BASE OF'!$I:$I,CENTRALISATIONS!$W36))</f>
        <v/>
      </c>
    </row>
    <row r="37" spans="1:25">
      <c r="A37" t="str">
        <f>IF(CONSTANTES!A34="","",CONSTANTES!A34)</f>
        <v/>
      </c>
      <c r="B37" s="1" t="str">
        <f>IF(A37="","",SUMIFS('BASE OF'!$H:$H,'BASE OF'!$B:$B,CENTRALISATIONS!$B$2,'BASE OF'!$E:$E,CENTRALISATIONS!$A37))</f>
        <v/>
      </c>
      <c r="C37" s="3" t="str">
        <f>IF(B37="","",SUMIFS('BASE OF'!$F:$F,'BASE OF'!$B:$B,CENTRALISATIONS!$B$2,'BASE OF'!$E:$E,CENTRALISATIONS!$A37))</f>
        <v/>
      </c>
      <c r="D37" s="66" t="str">
        <f t="shared" si="0"/>
        <v/>
      </c>
      <c r="G37" t="str">
        <f>IF(CONSTANTES!E34="","",CONSTANTES!E34)</f>
        <v/>
      </c>
      <c r="H37" s="1" t="str">
        <f>IF(G37="","",SUMIFS('BASE OF'!$K:$K,'BASE OF'!$B:$B,CENTRALISATIONS!$B$2,'BASE OF'!$I:$I,CENTRALISATIONS!$G37))</f>
        <v/>
      </c>
      <c r="I37" s="2" t="str">
        <f>IF(G37="","",IF(SUMIFS('BASE OF'!$J:$J,'BASE OF'!$B:$B,CENTRALISATIONS!$B$2,'BASE OF'!$I:$I,CENTRALISATIONS!$G37)=0,"-",SUMIFS('BASE OF'!$J:$J,'BASE OF'!$B:$B,CENTRALISATIONS!$B$2,'BASE OF'!$I:$I,CENTRALISATIONS!$G37)))</f>
        <v/>
      </c>
      <c r="K37" t="str">
        <f>IF(CONSTANTES!A34="","",CONSTANTES!A34)</f>
        <v/>
      </c>
      <c r="L37" s="1" t="str">
        <f>IF(K37="","",SUMIFS('BASE OF'!$H:$H,'BASE OF'!$M:$M,CENTRALISATIONS!$N$2,'BASE OF'!$L:$L,CENTRALISATIONS!$L$2,'BASE OF'!$E:$E,CENTRALISATIONS!$K37))</f>
        <v/>
      </c>
      <c r="M37" s="3" t="str">
        <f>IF(K37="","",SUMIFS('BASE OF'!$F:$F,'BASE OF'!$M:$M,CENTRALISATIONS!$N$2,'BASE OF'!$L:$L,CENTRALISATIONS!$L$2,'BASE OF'!$E:$E,CENTRALISATIONS!$K37))</f>
        <v/>
      </c>
      <c r="O37" t="str">
        <f>IF(CONSTANTES!E34="","",CONSTANTES!E34)</f>
        <v/>
      </c>
      <c r="P37" s="1" t="str">
        <f>IF(O37="","",SUMIFS('BASE OF'!$K:$K,'BASE OF'!$M:$M,CENTRALISATIONS!$N$2,'BASE OF'!$L:$L,CENTRALISATIONS!$L$2,'BASE OF'!$I:$I,CENTRALISATIONS!$O37))</f>
        <v/>
      </c>
      <c r="Q37" s="2" t="str">
        <f>IF(O37="","",SUMIFS('BASE OF'!$J:$J,'BASE OF'!$M:$M,CENTRALISATIONS!$N$2,'BASE OF'!$L:$L,CENTRALISATIONS!$L$2,'BASE OF'!$I:$I,CENTRALISATIONS!$O37))</f>
        <v/>
      </c>
      <c r="S37" t="str">
        <f>IF(CONSTANTES!A34="","",CONSTANTES!A34)</f>
        <v/>
      </c>
      <c r="T37" s="1" t="str">
        <f>IF(S37="","",SUMIFS('BASE OF'!$H:$H,'BASE OF'!$A:$A,CENTRALISATIONS!$V$2,'BASE OF'!$L:$L,CENTRALISATIONS!$T$2,'BASE OF'!$E:$E,CENTRALISATIONS!$S37))</f>
        <v/>
      </c>
      <c r="U37" s="3" t="str">
        <f>IF(S37="","",SUMIFS('BASE OF'!$F:$F,'BASE OF'!$A:$A,CENTRALISATIONS!$V$2,'BASE OF'!$L:$L,CENTRALISATIONS!$T$2,'BASE OF'!$E:$E,CENTRALISATIONS!$S37))</f>
        <v/>
      </c>
      <c r="W37" t="str">
        <f>IF(CONSTANTES!E34="","",CONSTANTES!E34)</f>
        <v/>
      </c>
      <c r="X37" s="1" t="str">
        <f>IF(W37="","",SUMIFS('BASE OF'!$K:$K,'BASE OF'!$A:$A,CENTRALISATIONS!$V$2,'BASE OF'!$L:$L,CENTRALISATIONS!$T$2,'BASE OF'!$I:$I,CENTRALISATIONS!$W37))</f>
        <v/>
      </c>
      <c r="Y37" s="2" t="str">
        <f>IF(W37="","",SUMIFS('BASE OF'!$J:$J,'BASE OF'!$A:$A,CENTRALISATIONS!$V$2,'BASE OF'!$L:$L,CENTRALISATIONS!$T$2,'BASE OF'!$I:$I,CENTRALISATIONS!$W37))</f>
        <v/>
      </c>
    </row>
    <row r="38" spans="1:25">
      <c r="A38" t="str">
        <f>IF(CONSTANTES!A35="","",CONSTANTES!A35)</f>
        <v/>
      </c>
      <c r="B38" s="1" t="str">
        <f>IF(A38="","",SUMIFS('BASE OF'!$H:$H,'BASE OF'!$B:$B,CENTRALISATIONS!$B$2,'BASE OF'!$E:$E,CENTRALISATIONS!$A38))</f>
        <v/>
      </c>
      <c r="C38" s="3" t="str">
        <f>IF(B38="","",SUMIFS('BASE OF'!$F:$F,'BASE OF'!$B:$B,CENTRALISATIONS!$B$2,'BASE OF'!$E:$E,CENTRALISATIONS!$A38))</f>
        <v/>
      </c>
      <c r="D38" s="66" t="str">
        <f t="shared" si="0"/>
        <v/>
      </c>
      <c r="G38" t="str">
        <f>IF(CONSTANTES!E35="","",CONSTANTES!E35)</f>
        <v/>
      </c>
      <c r="H38" s="1" t="str">
        <f>IF(G38="","",SUMIFS('BASE OF'!$K:$K,'BASE OF'!$B:$B,CENTRALISATIONS!$B$2,'BASE OF'!$I:$I,CENTRALISATIONS!$G38))</f>
        <v/>
      </c>
      <c r="I38" s="2" t="str">
        <f>IF(G38="","",IF(SUMIFS('BASE OF'!$J:$J,'BASE OF'!$B:$B,CENTRALISATIONS!$B$2,'BASE OF'!$I:$I,CENTRALISATIONS!$G38)=0,"-",SUMIFS('BASE OF'!$J:$J,'BASE OF'!$B:$B,CENTRALISATIONS!$B$2,'BASE OF'!$I:$I,CENTRALISATIONS!$G38)))</f>
        <v/>
      </c>
      <c r="K38" t="str">
        <f>IF(CONSTANTES!A35="","",CONSTANTES!A35)</f>
        <v/>
      </c>
      <c r="L38" s="1" t="str">
        <f>IF(K38="","",SUMIFS('BASE OF'!$H:$H,'BASE OF'!$M:$M,CENTRALISATIONS!$N$2,'BASE OF'!$L:$L,CENTRALISATIONS!$L$2,'BASE OF'!$E:$E,CENTRALISATIONS!$K38))</f>
        <v/>
      </c>
      <c r="M38" s="3" t="str">
        <f>IF(K38="","",SUMIFS('BASE OF'!$F:$F,'BASE OF'!$M:$M,CENTRALISATIONS!$N$2,'BASE OF'!$L:$L,CENTRALISATIONS!$L$2,'BASE OF'!$E:$E,CENTRALISATIONS!$K38))</f>
        <v/>
      </c>
      <c r="O38" t="str">
        <f>IF(CONSTANTES!E35="","",CONSTANTES!E35)</f>
        <v/>
      </c>
      <c r="P38" s="1" t="str">
        <f>IF(O38="","",SUMIFS('BASE OF'!$K:$K,'BASE OF'!$M:$M,CENTRALISATIONS!$N$2,'BASE OF'!$L:$L,CENTRALISATIONS!$L$2,'BASE OF'!$I:$I,CENTRALISATIONS!$O38))</f>
        <v/>
      </c>
      <c r="Q38" s="2" t="str">
        <f>IF(O38="","",SUMIFS('BASE OF'!$J:$J,'BASE OF'!$M:$M,CENTRALISATIONS!$N$2,'BASE OF'!$L:$L,CENTRALISATIONS!$L$2,'BASE OF'!$I:$I,CENTRALISATIONS!$O38))</f>
        <v/>
      </c>
      <c r="S38" t="str">
        <f>IF(CONSTANTES!A35="","",CONSTANTES!A35)</f>
        <v/>
      </c>
      <c r="T38" s="1" t="str">
        <f>IF(S38="","",SUMIFS('BASE OF'!$H:$H,'BASE OF'!$A:$A,CENTRALISATIONS!$V$2,'BASE OF'!$L:$L,CENTRALISATIONS!$T$2,'BASE OF'!$E:$E,CENTRALISATIONS!$S38))</f>
        <v/>
      </c>
      <c r="U38" s="3" t="str">
        <f>IF(S38="","",SUMIFS('BASE OF'!$F:$F,'BASE OF'!$A:$A,CENTRALISATIONS!$V$2,'BASE OF'!$L:$L,CENTRALISATIONS!$T$2,'BASE OF'!$E:$E,CENTRALISATIONS!$S38))</f>
        <v/>
      </c>
      <c r="W38" t="str">
        <f>IF(CONSTANTES!E35="","",CONSTANTES!E35)</f>
        <v/>
      </c>
      <c r="X38" s="1" t="str">
        <f>IF(W38="","",SUMIFS('BASE OF'!$K:$K,'BASE OF'!$A:$A,CENTRALISATIONS!$V$2,'BASE OF'!$L:$L,CENTRALISATIONS!$T$2,'BASE OF'!$I:$I,CENTRALISATIONS!$W38))</f>
        <v/>
      </c>
      <c r="Y38" s="2" t="str">
        <f>IF(W38="","",SUMIFS('BASE OF'!$J:$J,'BASE OF'!$A:$A,CENTRALISATIONS!$V$2,'BASE OF'!$L:$L,CENTRALISATIONS!$T$2,'BASE OF'!$I:$I,CENTRALISATIONS!$W38))</f>
        <v/>
      </c>
    </row>
    <row r="39" spans="1:25">
      <c r="A39" t="str">
        <f>IF(CONSTANTES!A36="","",CONSTANTES!A36)</f>
        <v/>
      </c>
      <c r="B39" s="1" t="str">
        <f>IF(A39="","",SUMIFS('BASE OF'!$H:$H,'BASE OF'!$B:$B,CENTRALISATIONS!$B$2,'BASE OF'!$E:$E,CENTRALISATIONS!$A39))</f>
        <v/>
      </c>
      <c r="C39" s="3" t="str">
        <f>IF(B39="","",SUMIFS('BASE OF'!$F:$F,'BASE OF'!$B:$B,CENTRALISATIONS!$B$2,'BASE OF'!$E:$E,CENTRALISATIONS!$A39))</f>
        <v/>
      </c>
      <c r="D39" s="66" t="str">
        <f t="shared" si="0"/>
        <v/>
      </c>
      <c r="G39" t="str">
        <f>IF(CONSTANTES!E36="","",CONSTANTES!E36)</f>
        <v/>
      </c>
      <c r="H39" s="1" t="str">
        <f>IF(G39="","",SUMIFS('BASE OF'!$K:$K,'BASE OF'!$B:$B,CENTRALISATIONS!$B$2,'BASE OF'!$I:$I,CENTRALISATIONS!$G39))</f>
        <v/>
      </c>
      <c r="I39" s="2" t="str">
        <f>IF(G39="","",IF(SUMIFS('BASE OF'!$J:$J,'BASE OF'!$B:$B,CENTRALISATIONS!$B$2,'BASE OF'!$I:$I,CENTRALISATIONS!$G39)=0,"-",SUMIFS('BASE OF'!$J:$J,'BASE OF'!$B:$B,CENTRALISATIONS!$B$2,'BASE OF'!$I:$I,CENTRALISATIONS!$G39)))</f>
        <v/>
      </c>
      <c r="K39" t="str">
        <f>IF(CONSTANTES!A36="","",CONSTANTES!A36)</f>
        <v/>
      </c>
      <c r="L39" s="1" t="str">
        <f>IF(K39="","",SUMIFS('BASE OF'!$H:$H,'BASE OF'!$M:$M,CENTRALISATIONS!$N$2,'BASE OF'!$L:$L,CENTRALISATIONS!$L$2,'BASE OF'!$E:$E,CENTRALISATIONS!$K39))</f>
        <v/>
      </c>
      <c r="M39" s="3" t="str">
        <f>IF(K39="","",SUMIFS('BASE OF'!$F:$F,'BASE OF'!$M:$M,CENTRALISATIONS!$N$2,'BASE OF'!$L:$L,CENTRALISATIONS!$L$2,'BASE OF'!$E:$E,CENTRALISATIONS!$K39))</f>
        <v/>
      </c>
      <c r="O39" t="str">
        <f>IF(CONSTANTES!E36="","",CONSTANTES!E36)</f>
        <v/>
      </c>
      <c r="P39" s="1" t="str">
        <f>IF(O39="","",SUMIFS('BASE OF'!$K:$K,'BASE OF'!$M:$M,CENTRALISATIONS!$N$2,'BASE OF'!$L:$L,CENTRALISATIONS!$L$2,'BASE OF'!$I:$I,CENTRALISATIONS!$O39))</f>
        <v/>
      </c>
      <c r="Q39" s="2" t="str">
        <f>IF(O39="","",SUMIFS('BASE OF'!$J:$J,'BASE OF'!$M:$M,CENTRALISATIONS!$N$2,'BASE OF'!$L:$L,CENTRALISATIONS!$L$2,'BASE OF'!$I:$I,CENTRALISATIONS!$O39))</f>
        <v/>
      </c>
      <c r="S39" t="str">
        <f>IF(CONSTANTES!A36="","",CONSTANTES!A36)</f>
        <v/>
      </c>
      <c r="T39" s="1" t="str">
        <f>IF(S39="","",SUMIFS('BASE OF'!$H:$H,'BASE OF'!$A:$A,CENTRALISATIONS!$V$2,'BASE OF'!$L:$L,CENTRALISATIONS!$T$2,'BASE OF'!$E:$E,CENTRALISATIONS!$S39))</f>
        <v/>
      </c>
      <c r="U39" s="3" t="str">
        <f>IF(S39="","",SUMIFS('BASE OF'!$F:$F,'BASE OF'!$A:$A,CENTRALISATIONS!$V$2,'BASE OF'!$L:$L,CENTRALISATIONS!$T$2,'BASE OF'!$E:$E,CENTRALISATIONS!$S39))</f>
        <v/>
      </c>
      <c r="W39" t="str">
        <f>IF(CONSTANTES!E36="","",CONSTANTES!E36)</f>
        <v/>
      </c>
      <c r="X39" s="1" t="str">
        <f>IF(W39="","",SUMIFS('BASE OF'!$K:$K,'BASE OF'!$A:$A,CENTRALISATIONS!$V$2,'BASE OF'!$L:$L,CENTRALISATIONS!$T$2,'BASE OF'!$I:$I,CENTRALISATIONS!$W39))</f>
        <v/>
      </c>
      <c r="Y39" s="2" t="str">
        <f>IF(W39="","",SUMIFS('BASE OF'!$J:$J,'BASE OF'!$A:$A,CENTRALISATIONS!$V$2,'BASE OF'!$L:$L,CENTRALISATIONS!$T$2,'BASE OF'!$I:$I,CENTRALISATIONS!$W39))</f>
        <v/>
      </c>
    </row>
    <row r="40" spans="1:25">
      <c r="A40" t="str">
        <f>IF(CONSTANTES!A37="","",CONSTANTES!A37)</f>
        <v/>
      </c>
      <c r="B40" s="1" t="str">
        <f>IF(A40="","",SUMIFS('BASE OF'!$H:$H,'BASE OF'!$B:$B,CENTRALISATIONS!$B$2,'BASE OF'!$E:$E,CENTRALISATIONS!$A40))</f>
        <v/>
      </c>
      <c r="C40" s="3" t="str">
        <f>IF(B40="","",SUMIFS('BASE OF'!$F:$F,'BASE OF'!$B:$B,CENTRALISATIONS!$B$2,'BASE OF'!$E:$E,CENTRALISATIONS!$A40))</f>
        <v/>
      </c>
      <c r="D40" s="66" t="str">
        <f t="shared" si="0"/>
        <v/>
      </c>
      <c r="G40" t="str">
        <f>IF(CONSTANTES!E37="","",CONSTANTES!E37)</f>
        <v/>
      </c>
      <c r="H40" s="1" t="str">
        <f>IF(G40="","",SUMIFS('BASE OF'!$K:$K,'BASE OF'!$B:$B,CENTRALISATIONS!$B$2,'BASE OF'!$I:$I,CENTRALISATIONS!$G40))</f>
        <v/>
      </c>
      <c r="I40" s="2" t="str">
        <f>IF(G40="","",IF(SUMIFS('BASE OF'!$J:$J,'BASE OF'!$B:$B,CENTRALISATIONS!$B$2,'BASE OF'!$I:$I,CENTRALISATIONS!$G40)=0,"-",SUMIFS('BASE OF'!$J:$J,'BASE OF'!$B:$B,CENTRALISATIONS!$B$2,'BASE OF'!$I:$I,CENTRALISATIONS!$G40)))</f>
        <v/>
      </c>
      <c r="K40" t="str">
        <f>IF(CONSTANTES!A37="","",CONSTANTES!A37)</f>
        <v/>
      </c>
      <c r="L40" s="1" t="str">
        <f>IF(K40="","",SUMIFS('BASE OF'!$H:$H,'BASE OF'!$M:$M,CENTRALISATIONS!$N$2,'BASE OF'!$L:$L,CENTRALISATIONS!$L$2,'BASE OF'!$E:$E,CENTRALISATIONS!$K40))</f>
        <v/>
      </c>
      <c r="M40" s="3" t="str">
        <f>IF(K40="","",SUMIFS('BASE OF'!$F:$F,'BASE OF'!$M:$M,CENTRALISATIONS!$N$2,'BASE OF'!$L:$L,CENTRALISATIONS!$L$2,'BASE OF'!$E:$E,CENTRALISATIONS!$K40))</f>
        <v/>
      </c>
      <c r="O40" t="str">
        <f>IF(CONSTANTES!E37="","",CONSTANTES!E37)</f>
        <v/>
      </c>
      <c r="P40" s="1" t="str">
        <f>IF(O40="","",SUMIFS('BASE OF'!$K:$K,'BASE OF'!$M:$M,CENTRALISATIONS!$N$2,'BASE OF'!$L:$L,CENTRALISATIONS!$L$2,'BASE OF'!$I:$I,CENTRALISATIONS!$O40))</f>
        <v/>
      </c>
      <c r="Q40" s="2" t="str">
        <f>IF(O40="","",SUMIFS('BASE OF'!$J:$J,'BASE OF'!$M:$M,CENTRALISATIONS!$N$2,'BASE OF'!$L:$L,CENTRALISATIONS!$L$2,'BASE OF'!$I:$I,CENTRALISATIONS!$O40))</f>
        <v/>
      </c>
      <c r="S40" t="str">
        <f>IF(CONSTANTES!A37="","",CONSTANTES!A37)</f>
        <v/>
      </c>
      <c r="T40" s="1" t="str">
        <f>IF(S40="","",SUMIFS('BASE OF'!$H:$H,'BASE OF'!$A:$A,CENTRALISATIONS!$V$2,'BASE OF'!$L:$L,CENTRALISATIONS!$T$2,'BASE OF'!$E:$E,CENTRALISATIONS!$S40))</f>
        <v/>
      </c>
      <c r="U40" s="3" t="str">
        <f>IF(S40="","",SUMIFS('BASE OF'!$F:$F,'BASE OF'!$A:$A,CENTRALISATIONS!$V$2,'BASE OF'!$L:$L,CENTRALISATIONS!$T$2,'BASE OF'!$E:$E,CENTRALISATIONS!$S40))</f>
        <v/>
      </c>
      <c r="W40" t="str">
        <f>IF(CONSTANTES!E37="","",CONSTANTES!E37)</f>
        <v/>
      </c>
      <c r="X40" s="1" t="str">
        <f>IF(W40="","",SUMIFS('BASE OF'!$K:$K,'BASE OF'!$A:$A,CENTRALISATIONS!$V$2,'BASE OF'!$L:$L,CENTRALISATIONS!$T$2,'BASE OF'!$I:$I,CENTRALISATIONS!$W40))</f>
        <v/>
      </c>
      <c r="Y40" s="2" t="str">
        <f>IF(W40="","",SUMIFS('BASE OF'!$J:$J,'BASE OF'!$A:$A,CENTRALISATIONS!$V$2,'BASE OF'!$L:$L,CENTRALISATIONS!$T$2,'BASE OF'!$I:$I,CENTRALISATIONS!$W40))</f>
        <v/>
      </c>
    </row>
    <row r="41" spans="1:25">
      <c r="A41" t="str">
        <f>IF(CONSTANTES!A38="","",CONSTANTES!A38)</f>
        <v/>
      </c>
      <c r="B41" s="1" t="str">
        <f>IF(A41="","",SUMIFS('BASE OF'!$H:$H,'BASE OF'!$B:$B,CENTRALISATIONS!$B$2,'BASE OF'!$E:$E,CENTRALISATIONS!$A41))</f>
        <v/>
      </c>
      <c r="C41" s="3" t="str">
        <f>IF(B41="","",SUMIFS('BASE OF'!$F:$F,'BASE OF'!$B:$B,CENTRALISATIONS!$B$2,'BASE OF'!$E:$E,CENTRALISATIONS!$A41))</f>
        <v/>
      </c>
      <c r="D41" s="66" t="str">
        <f t="shared" si="0"/>
        <v/>
      </c>
      <c r="G41" t="str">
        <f>IF(CONSTANTES!E38="","",CONSTANTES!E38)</f>
        <v/>
      </c>
      <c r="H41" s="1" t="str">
        <f>IF(G41="","",SUMIFS('BASE OF'!$K:$K,'BASE OF'!$B:$B,CENTRALISATIONS!$B$2,'BASE OF'!$I:$I,CENTRALISATIONS!$G41))</f>
        <v/>
      </c>
      <c r="I41" s="2" t="str">
        <f>IF(G41="","",IF(SUMIFS('BASE OF'!$J:$J,'BASE OF'!$B:$B,CENTRALISATIONS!$B$2,'BASE OF'!$I:$I,CENTRALISATIONS!$G41)=0,"-",SUMIFS('BASE OF'!$J:$J,'BASE OF'!$B:$B,CENTRALISATIONS!$B$2,'BASE OF'!$I:$I,CENTRALISATIONS!$G41)))</f>
        <v/>
      </c>
      <c r="K41" t="str">
        <f>IF(CONSTANTES!A38="","",CONSTANTES!A38)</f>
        <v/>
      </c>
      <c r="L41" s="1" t="str">
        <f>IF(K41="","",SUMIFS('BASE OF'!$H:$H,'BASE OF'!$M:$M,CENTRALISATIONS!$N$2,'BASE OF'!$L:$L,CENTRALISATIONS!$L$2,'BASE OF'!$E:$E,CENTRALISATIONS!$K41))</f>
        <v/>
      </c>
      <c r="M41" s="3" t="str">
        <f>IF(K41="","",SUMIFS('BASE OF'!$F:$F,'BASE OF'!$M:$M,CENTRALISATIONS!$N$2,'BASE OF'!$L:$L,CENTRALISATIONS!$L$2,'BASE OF'!$E:$E,CENTRALISATIONS!$K41))</f>
        <v/>
      </c>
      <c r="O41" t="str">
        <f>IF(CONSTANTES!E38="","",CONSTANTES!E38)</f>
        <v/>
      </c>
      <c r="P41" s="1" t="str">
        <f>IF(O41="","",SUMIFS('BASE OF'!$K:$K,'BASE OF'!$M:$M,CENTRALISATIONS!$N$2,'BASE OF'!$L:$L,CENTRALISATIONS!$L$2,'BASE OF'!$I:$I,CENTRALISATIONS!$O41))</f>
        <v/>
      </c>
      <c r="Q41" s="2" t="str">
        <f>IF(O41="","",SUMIFS('BASE OF'!$J:$J,'BASE OF'!$M:$M,CENTRALISATIONS!$N$2,'BASE OF'!$L:$L,CENTRALISATIONS!$L$2,'BASE OF'!$I:$I,CENTRALISATIONS!$O41))</f>
        <v/>
      </c>
      <c r="S41" t="str">
        <f>IF(CONSTANTES!A38="","",CONSTANTES!A38)</f>
        <v/>
      </c>
      <c r="T41" s="1" t="str">
        <f>IF(S41="","",SUMIFS('BASE OF'!$H:$H,'BASE OF'!$A:$A,CENTRALISATIONS!$V$2,'BASE OF'!$L:$L,CENTRALISATIONS!$T$2,'BASE OF'!$E:$E,CENTRALISATIONS!$S41))</f>
        <v/>
      </c>
      <c r="U41" s="3" t="str">
        <f>IF(S41="","",SUMIFS('BASE OF'!$F:$F,'BASE OF'!$A:$A,CENTRALISATIONS!$V$2,'BASE OF'!$L:$L,CENTRALISATIONS!$T$2,'BASE OF'!$E:$E,CENTRALISATIONS!$S41))</f>
        <v/>
      </c>
      <c r="W41" t="str">
        <f>IF(CONSTANTES!E38="","",CONSTANTES!E38)</f>
        <v/>
      </c>
      <c r="X41" s="1" t="str">
        <f>IF(W41="","",SUMIFS('BASE OF'!$K:$K,'BASE OF'!$A:$A,CENTRALISATIONS!$V$2,'BASE OF'!$L:$L,CENTRALISATIONS!$T$2,'BASE OF'!$I:$I,CENTRALISATIONS!$W41))</f>
        <v/>
      </c>
      <c r="Y41" s="2" t="str">
        <f>IF(W41="","",SUMIFS('BASE OF'!$J:$J,'BASE OF'!$A:$A,CENTRALISATIONS!$V$2,'BASE OF'!$L:$L,CENTRALISATIONS!$T$2,'BASE OF'!$I:$I,CENTRALISATIONS!$W41))</f>
        <v/>
      </c>
    </row>
    <row r="42" spans="1:25">
      <c r="A42" t="str">
        <f>IF(CONSTANTES!A39="","",CONSTANTES!A39)</f>
        <v/>
      </c>
      <c r="B42" s="1" t="str">
        <f>IF(A42="","",SUMIFS('BASE OF'!$H:$H,'BASE OF'!$B:$B,CENTRALISATIONS!$B$2,'BASE OF'!$E:$E,CENTRALISATIONS!$A42))</f>
        <v/>
      </c>
      <c r="C42" s="3" t="str">
        <f>IF(B42="","",SUMIFS('BASE OF'!$F:$F,'BASE OF'!$B:$B,CENTRALISATIONS!$B$2,'BASE OF'!$E:$E,CENTRALISATIONS!$A42))</f>
        <v/>
      </c>
      <c r="D42" s="66" t="str">
        <f t="shared" si="0"/>
        <v/>
      </c>
      <c r="G42" t="str">
        <f>IF(CONSTANTES!E39="","",CONSTANTES!E39)</f>
        <v/>
      </c>
      <c r="H42" s="1" t="str">
        <f>IF(G42="","",SUMIFS('BASE OF'!$K:$K,'BASE OF'!$B:$B,CENTRALISATIONS!$B$2,'BASE OF'!$I:$I,CENTRALISATIONS!$G42))</f>
        <v/>
      </c>
      <c r="I42" s="2" t="str">
        <f>IF(G42="","",IF(SUMIFS('BASE OF'!$J:$J,'BASE OF'!$B:$B,CENTRALISATIONS!$B$2,'BASE OF'!$I:$I,CENTRALISATIONS!$G42)=0,"-",SUMIFS('BASE OF'!$J:$J,'BASE OF'!$B:$B,CENTRALISATIONS!$B$2,'BASE OF'!$I:$I,CENTRALISATIONS!$G42)))</f>
        <v/>
      </c>
      <c r="K42" t="str">
        <f>IF(CONSTANTES!A39="","",CONSTANTES!A39)</f>
        <v/>
      </c>
      <c r="L42" s="1" t="str">
        <f>IF(K42="","",SUMIFS('BASE OF'!$H:$H,'BASE OF'!$M:$M,CENTRALISATIONS!$N$2,'BASE OF'!$L:$L,CENTRALISATIONS!$L$2,'BASE OF'!$E:$E,CENTRALISATIONS!$K42))</f>
        <v/>
      </c>
      <c r="M42" s="3" t="str">
        <f>IF(K42="","",SUMIFS('BASE OF'!$F:$F,'BASE OF'!$M:$M,CENTRALISATIONS!$N$2,'BASE OF'!$L:$L,CENTRALISATIONS!$L$2,'BASE OF'!$E:$E,CENTRALISATIONS!$K42))</f>
        <v/>
      </c>
      <c r="O42" t="str">
        <f>IF(CONSTANTES!E39="","",CONSTANTES!E39)</f>
        <v/>
      </c>
      <c r="P42" s="1" t="str">
        <f>IF(O42="","",SUMIFS('BASE OF'!$K:$K,'BASE OF'!$M:$M,CENTRALISATIONS!$N$2,'BASE OF'!$L:$L,CENTRALISATIONS!$L$2,'BASE OF'!$I:$I,CENTRALISATIONS!$O42))</f>
        <v/>
      </c>
      <c r="Q42" s="2" t="str">
        <f>IF(O42="","",SUMIFS('BASE OF'!$J:$J,'BASE OF'!$M:$M,CENTRALISATIONS!$N$2,'BASE OF'!$L:$L,CENTRALISATIONS!$L$2,'BASE OF'!$I:$I,CENTRALISATIONS!$O42))</f>
        <v/>
      </c>
      <c r="S42" t="str">
        <f>IF(CONSTANTES!A39="","",CONSTANTES!A39)</f>
        <v/>
      </c>
      <c r="T42" s="1" t="str">
        <f>IF(S42="","",SUMIFS('BASE OF'!$H:$H,'BASE OF'!$A:$A,CENTRALISATIONS!$V$2,'BASE OF'!$L:$L,CENTRALISATIONS!$T$2,'BASE OF'!$E:$E,CENTRALISATIONS!$S42))</f>
        <v/>
      </c>
      <c r="U42" s="3" t="str">
        <f>IF(S42="","",SUMIFS('BASE OF'!$F:$F,'BASE OF'!$A:$A,CENTRALISATIONS!$V$2,'BASE OF'!$L:$L,CENTRALISATIONS!$T$2,'BASE OF'!$E:$E,CENTRALISATIONS!$S42))</f>
        <v/>
      </c>
      <c r="W42" t="str">
        <f>IF(CONSTANTES!E39="","",CONSTANTES!E39)</f>
        <v/>
      </c>
      <c r="X42" s="1" t="str">
        <f>IF(W42="","",SUMIFS('BASE OF'!$K:$K,'BASE OF'!$A:$A,CENTRALISATIONS!$V$2,'BASE OF'!$L:$L,CENTRALISATIONS!$T$2,'BASE OF'!$I:$I,CENTRALISATIONS!$W42))</f>
        <v/>
      </c>
      <c r="Y42" s="2" t="str">
        <f>IF(W42="","",SUMIFS('BASE OF'!$J:$J,'BASE OF'!$A:$A,CENTRALISATIONS!$V$2,'BASE OF'!$L:$L,CENTRALISATIONS!$T$2,'BASE OF'!$I:$I,CENTRALISATIONS!$W42))</f>
        <v/>
      </c>
    </row>
    <row r="43" spans="1:25">
      <c r="A43" t="str">
        <f>IF(CONSTANTES!A40="","",CONSTANTES!A40)</f>
        <v/>
      </c>
      <c r="B43" s="1" t="str">
        <f>IF(A43="","",SUMIFS('BASE OF'!$H:$H,'BASE OF'!$B:$B,CENTRALISATIONS!$B$2,'BASE OF'!$E:$E,CENTRALISATIONS!$A43))</f>
        <v/>
      </c>
      <c r="C43" s="3" t="str">
        <f>IF(B43="","",SUMIFS('BASE OF'!$F:$F,'BASE OF'!$B:$B,CENTRALISATIONS!$B$2,'BASE OF'!$E:$E,CENTRALISATIONS!$A43))</f>
        <v/>
      </c>
      <c r="D43" s="66" t="str">
        <f t="shared" si="0"/>
        <v/>
      </c>
      <c r="G43" t="str">
        <f>IF(CONSTANTES!E40="","",CONSTANTES!E40)</f>
        <v/>
      </c>
      <c r="H43" s="1" t="str">
        <f>IF(G43="","",SUMIFS('BASE OF'!$K:$K,'BASE OF'!$B:$B,CENTRALISATIONS!$B$2,'BASE OF'!$I:$I,CENTRALISATIONS!$G43))</f>
        <v/>
      </c>
      <c r="I43" s="2" t="str">
        <f>IF(G43="","",IF(SUMIFS('BASE OF'!$J:$J,'BASE OF'!$B:$B,CENTRALISATIONS!$B$2,'BASE OF'!$I:$I,CENTRALISATIONS!$G43)=0,"-",SUMIFS('BASE OF'!$J:$J,'BASE OF'!$B:$B,CENTRALISATIONS!$B$2,'BASE OF'!$I:$I,CENTRALISATIONS!$G43)))</f>
        <v/>
      </c>
      <c r="K43" t="str">
        <f>IF(CONSTANTES!A40="","",CONSTANTES!A40)</f>
        <v/>
      </c>
      <c r="L43" s="1" t="str">
        <f>IF(K43="","",SUMIFS('BASE OF'!$H:$H,'BASE OF'!$M:$M,CENTRALISATIONS!$N$2,'BASE OF'!$L:$L,CENTRALISATIONS!$L$2,'BASE OF'!$E:$E,CENTRALISATIONS!$K43))</f>
        <v/>
      </c>
      <c r="M43" s="3" t="str">
        <f>IF(K43="","",SUMIFS('BASE OF'!$F:$F,'BASE OF'!$M:$M,CENTRALISATIONS!$N$2,'BASE OF'!$L:$L,CENTRALISATIONS!$L$2,'BASE OF'!$E:$E,CENTRALISATIONS!$K43))</f>
        <v/>
      </c>
      <c r="O43" t="str">
        <f>IF(CONSTANTES!E40="","",CONSTANTES!E40)</f>
        <v/>
      </c>
      <c r="P43" s="1" t="str">
        <f>IF(O43="","",SUMIFS('BASE OF'!$K:$K,'BASE OF'!$M:$M,CENTRALISATIONS!$N$2,'BASE OF'!$L:$L,CENTRALISATIONS!$L$2,'BASE OF'!$I:$I,CENTRALISATIONS!$O43))</f>
        <v/>
      </c>
      <c r="Q43" s="2" t="str">
        <f>IF(O43="","",SUMIFS('BASE OF'!$J:$J,'BASE OF'!$M:$M,CENTRALISATIONS!$N$2,'BASE OF'!$L:$L,CENTRALISATIONS!$L$2,'BASE OF'!$I:$I,CENTRALISATIONS!$O43))</f>
        <v/>
      </c>
      <c r="S43" t="str">
        <f>IF(CONSTANTES!A40="","",CONSTANTES!A40)</f>
        <v/>
      </c>
      <c r="T43" s="1" t="str">
        <f>IF(S43="","",SUMIFS('BASE OF'!$H:$H,'BASE OF'!$A:$A,CENTRALISATIONS!$V$2,'BASE OF'!$L:$L,CENTRALISATIONS!$T$2,'BASE OF'!$E:$E,CENTRALISATIONS!$S43))</f>
        <v/>
      </c>
      <c r="U43" s="3" t="str">
        <f>IF(S43="","",SUMIFS('BASE OF'!$F:$F,'BASE OF'!$A:$A,CENTRALISATIONS!$V$2,'BASE OF'!$L:$L,CENTRALISATIONS!$T$2,'BASE OF'!$E:$E,CENTRALISATIONS!$S43))</f>
        <v/>
      </c>
      <c r="W43" t="str">
        <f>IF(CONSTANTES!E40="","",CONSTANTES!E40)</f>
        <v/>
      </c>
      <c r="X43" s="1" t="str">
        <f>IF(W43="","",SUMIFS('BASE OF'!$K:$K,'BASE OF'!$A:$A,CENTRALISATIONS!$V$2,'BASE OF'!$L:$L,CENTRALISATIONS!$T$2,'BASE OF'!$I:$I,CENTRALISATIONS!$W43))</f>
        <v/>
      </c>
      <c r="Y43" s="2" t="str">
        <f>IF(W43="","",SUMIFS('BASE OF'!$J:$J,'BASE OF'!$A:$A,CENTRALISATIONS!$V$2,'BASE OF'!$L:$L,CENTRALISATIONS!$T$2,'BASE OF'!$I:$I,CENTRALISATIONS!$W43))</f>
        <v/>
      </c>
    </row>
    <row r="44" spans="1:25">
      <c r="A44" t="str">
        <f>IF(CONSTANTES!A41="","",CONSTANTES!A41)</f>
        <v/>
      </c>
      <c r="B44" s="1" t="str">
        <f>IF(A44="","",SUMIFS('BASE OF'!$H:$H,'BASE OF'!$B:$B,CENTRALISATIONS!$B$2,'BASE OF'!$E:$E,CENTRALISATIONS!$A44))</f>
        <v/>
      </c>
      <c r="C44" s="3" t="str">
        <f>IF(B44="","",SUMIFS('BASE OF'!$F:$F,'BASE OF'!$B:$B,CENTRALISATIONS!$B$2,'BASE OF'!$E:$E,CENTRALISATIONS!$A44))</f>
        <v/>
      </c>
      <c r="D44" s="66" t="str">
        <f t="shared" si="0"/>
        <v/>
      </c>
      <c r="G44" t="str">
        <f>IF(CONSTANTES!E41="","",CONSTANTES!E41)</f>
        <v/>
      </c>
      <c r="H44" s="1" t="str">
        <f>IF(G44="","",SUMIFS('BASE OF'!$K:$K,'BASE OF'!$B:$B,CENTRALISATIONS!$B$2,'BASE OF'!$I:$I,CENTRALISATIONS!$G44))</f>
        <v/>
      </c>
      <c r="I44" s="2" t="str">
        <f>IF(G44="","",IF(SUMIFS('BASE OF'!$J:$J,'BASE OF'!$B:$B,CENTRALISATIONS!$B$2,'BASE OF'!$I:$I,CENTRALISATIONS!$G44)=0,"-",SUMIFS('BASE OF'!$J:$J,'BASE OF'!$B:$B,CENTRALISATIONS!$B$2,'BASE OF'!$I:$I,CENTRALISATIONS!$G44)))</f>
        <v/>
      </c>
      <c r="K44" t="str">
        <f>IF(CONSTANTES!A41="","",CONSTANTES!A41)</f>
        <v/>
      </c>
      <c r="L44" s="1" t="str">
        <f>IF(K44="","",SUMIFS('BASE OF'!$H:$H,'BASE OF'!$M:$M,CENTRALISATIONS!$N$2,'BASE OF'!$L:$L,CENTRALISATIONS!$L$2,'BASE OF'!$E:$E,CENTRALISATIONS!$K44))</f>
        <v/>
      </c>
      <c r="M44" s="3" t="str">
        <f>IF(K44="","",SUMIFS('BASE OF'!$F:$F,'BASE OF'!$M:$M,CENTRALISATIONS!$N$2,'BASE OF'!$L:$L,CENTRALISATIONS!$L$2,'BASE OF'!$E:$E,CENTRALISATIONS!$K44))</f>
        <v/>
      </c>
      <c r="O44" t="str">
        <f>IF(CONSTANTES!E41="","",CONSTANTES!E41)</f>
        <v/>
      </c>
      <c r="P44" s="1" t="str">
        <f>IF(O44="","",SUMIFS('BASE OF'!$K:$K,'BASE OF'!$M:$M,CENTRALISATIONS!$N$2,'BASE OF'!$L:$L,CENTRALISATIONS!$L$2,'BASE OF'!$I:$I,CENTRALISATIONS!$O44))</f>
        <v/>
      </c>
      <c r="Q44" s="2" t="str">
        <f>IF(O44="","",SUMIFS('BASE OF'!$J:$J,'BASE OF'!$M:$M,CENTRALISATIONS!$N$2,'BASE OF'!$L:$L,CENTRALISATIONS!$L$2,'BASE OF'!$I:$I,CENTRALISATIONS!$O44))</f>
        <v/>
      </c>
      <c r="S44" t="str">
        <f>IF(CONSTANTES!A41="","",CONSTANTES!A41)</f>
        <v/>
      </c>
      <c r="T44" s="1" t="str">
        <f>IF(S44="","",SUMIFS('BASE OF'!$H:$H,'BASE OF'!$A:$A,CENTRALISATIONS!$V$2,'BASE OF'!$L:$L,CENTRALISATIONS!$T$2,'BASE OF'!$E:$E,CENTRALISATIONS!$S44))</f>
        <v/>
      </c>
      <c r="U44" s="3" t="str">
        <f>IF(S44="","",SUMIFS('BASE OF'!$F:$F,'BASE OF'!$A:$A,CENTRALISATIONS!$V$2,'BASE OF'!$L:$L,CENTRALISATIONS!$T$2,'BASE OF'!$E:$E,CENTRALISATIONS!$S44))</f>
        <v/>
      </c>
      <c r="W44" t="str">
        <f>IF(CONSTANTES!E41="","",CONSTANTES!E41)</f>
        <v/>
      </c>
      <c r="X44" s="1" t="str">
        <f>IF(W44="","",SUMIFS('BASE OF'!$K:$K,'BASE OF'!$A:$A,CENTRALISATIONS!$V$2,'BASE OF'!$L:$L,CENTRALISATIONS!$T$2,'BASE OF'!$I:$I,CENTRALISATIONS!$W44))</f>
        <v/>
      </c>
      <c r="Y44" s="2" t="str">
        <f>IF(W44="","",SUMIFS('BASE OF'!$J:$J,'BASE OF'!$A:$A,CENTRALISATIONS!$V$2,'BASE OF'!$L:$L,CENTRALISATIONS!$T$2,'BASE OF'!$I:$I,CENTRALISATIONS!$W44))</f>
        <v/>
      </c>
    </row>
    <row r="45" spans="1:25">
      <c r="A45" t="str">
        <f>IF(CONSTANTES!A42="","",CONSTANTES!A42)</f>
        <v/>
      </c>
      <c r="B45" s="1" t="str">
        <f>IF(A45="","",SUMIFS('BASE OF'!$H:$H,'BASE OF'!$B:$B,CENTRALISATIONS!$B$2,'BASE OF'!$E:$E,CENTRALISATIONS!$A45))</f>
        <v/>
      </c>
      <c r="C45" s="3" t="str">
        <f>IF(B45="","",SUMIFS('BASE OF'!$F:$F,'BASE OF'!$B:$B,CENTRALISATIONS!$B$2,'BASE OF'!$E:$E,CENTRALISATIONS!$A45))</f>
        <v/>
      </c>
      <c r="D45" s="66" t="str">
        <f t="shared" si="0"/>
        <v/>
      </c>
      <c r="G45" t="str">
        <f>IF(CONSTANTES!E42="","",CONSTANTES!E42)</f>
        <v/>
      </c>
      <c r="H45" s="1" t="str">
        <f>IF(G45="","",SUMIFS('BASE OF'!$K:$K,'BASE OF'!$B:$B,CENTRALISATIONS!$B$2,'BASE OF'!$I:$I,CENTRALISATIONS!$G45))</f>
        <v/>
      </c>
      <c r="I45" s="2" t="str">
        <f>IF(G45="","",IF(SUMIFS('BASE OF'!$J:$J,'BASE OF'!$B:$B,CENTRALISATIONS!$B$2,'BASE OF'!$I:$I,CENTRALISATIONS!$G45)=0,"-",SUMIFS('BASE OF'!$J:$J,'BASE OF'!$B:$B,CENTRALISATIONS!$B$2,'BASE OF'!$I:$I,CENTRALISATIONS!$G45)))</f>
        <v/>
      </c>
      <c r="K45" t="str">
        <f>IF(CONSTANTES!A42="","",CONSTANTES!A42)</f>
        <v/>
      </c>
      <c r="L45" s="1" t="str">
        <f>IF(K45="","",SUMIFS('BASE OF'!$H:$H,'BASE OF'!$M:$M,CENTRALISATIONS!$N$2,'BASE OF'!$L:$L,CENTRALISATIONS!$L$2,'BASE OF'!$E:$E,CENTRALISATIONS!$K45))</f>
        <v/>
      </c>
      <c r="M45" s="3" t="str">
        <f>IF(K45="","",SUMIFS('BASE OF'!$F:$F,'BASE OF'!$M:$M,CENTRALISATIONS!$N$2,'BASE OF'!$L:$L,CENTRALISATIONS!$L$2,'BASE OF'!$E:$E,CENTRALISATIONS!$K45))</f>
        <v/>
      </c>
      <c r="O45" t="str">
        <f>IF(CONSTANTES!E42="","",CONSTANTES!E42)</f>
        <v/>
      </c>
      <c r="P45" s="1" t="str">
        <f>IF(O45="","",SUMIFS('BASE OF'!$K:$K,'BASE OF'!$M:$M,CENTRALISATIONS!$N$2,'BASE OF'!$L:$L,CENTRALISATIONS!$L$2,'BASE OF'!$I:$I,CENTRALISATIONS!$O45))</f>
        <v/>
      </c>
      <c r="Q45" s="2" t="str">
        <f>IF(O45="","",SUMIFS('BASE OF'!$J:$J,'BASE OF'!$M:$M,CENTRALISATIONS!$N$2,'BASE OF'!$L:$L,CENTRALISATIONS!$L$2,'BASE OF'!$I:$I,CENTRALISATIONS!$O45))</f>
        <v/>
      </c>
      <c r="S45" t="str">
        <f>IF(CONSTANTES!A42="","",CONSTANTES!A42)</f>
        <v/>
      </c>
      <c r="T45" s="1" t="str">
        <f>IF(S45="","",SUMIFS('BASE OF'!$H:$H,'BASE OF'!$A:$A,CENTRALISATIONS!$V$2,'BASE OF'!$L:$L,CENTRALISATIONS!$T$2,'BASE OF'!$E:$E,CENTRALISATIONS!$S45))</f>
        <v/>
      </c>
      <c r="U45" s="3" t="str">
        <f>IF(S45="","",SUMIFS('BASE OF'!$F:$F,'BASE OF'!$A:$A,CENTRALISATIONS!$V$2,'BASE OF'!$L:$L,CENTRALISATIONS!$T$2,'BASE OF'!$E:$E,CENTRALISATIONS!$S45))</f>
        <v/>
      </c>
      <c r="W45" t="str">
        <f>IF(CONSTANTES!E42="","",CONSTANTES!E42)</f>
        <v/>
      </c>
      <c r="X45" s="1" t="str">
        <f>IF(W45="","",SUMIFS('BASE OF'!$K:$K,'BASE OF'!$A:$A,CENTRALISATIONS!$V$2,'BASE OF'!$L:$L,CENTRALISATIONS!$T$2,'BASE OF'!$I:$I,CENTRALISATIONS!$W45))</f>
        <v/>
      </c>
      <c r="Y45" s="2" t="str">
        <f>IF(W45="","",SUMIFS('BASE OF'!$J:$J,'BASE OF'!$A:$A,CENTRALISATIONS!$V$2,'BASE OF'!$L:$L,CENTRALISATIONS!$T$2,'BASE OF'!$I:$I,CENTRALISATIONS!$W45))</f>
        <v/>
      </c>
    </row>
    <row r="46" spans="1:25">
      <c r="A46" t="str">
        <f>IF(CONSTANTES!A43="","",CONSTANTES!A43)</f>
        <v/>
      </c>
      <c r="B46" s="1" t="str">
        <f>IF(A46="","",SUMIFS('BASE OF'!$H:$H,'BASE OF'!$B:$B,CENTRALISATIONS!$B$2,'BASE OF'!$E:$E,CENTRALISATIONS!$A46))</f>
        <v/>
      </c>
      <c r="C46" s="3" t="str">
        <f>IF(B46="","",SUMIFS('BASE OF'!$F:$F,'BASE OF'!$B:$B,CENTRALISATIONS!$B$2,'BASE OF'!$E:$E,CENTRALISATIONS!$A46))</f>
        <v/>
      </c>
      <c r="D46" s="66" t="str">
        <f t="shared" si="0"/>
        <v/>
      </c>
      <c r="G46" t="str">
        <f>IF(CONSTANTES!E43="","",CONSTANTES!E43)</f>
        <v/>
      </c>
      <c r="H46" s="1" t="str">
        <f>IF(G46="","",SUMIFS('BASE OF'!$K:$K,'BASE OF'!$B:$B,CENTRALISATIONS!$B$2,'BASE OF'!$I:$I,CENTRALISATIONS!$G46))</f>
        <v/>
      </c>
      <c r="I46" s="2" t="str">
        <f>IF(G46="","",IF(SUMIFS('BASE OF'!$J:$J,'BASE OF'!$B:$B,CENTRALISATIONS!$B$2,'BASE OF'!$I:$I,CENTRALISATIONS!$G46)=0,"-",SUMIFS('BASE OF'!$J:$J,'BASE OF'!$B:$B,CENTRALISATIONS!$B$2,'BASE OF'!$I:$I,CENTRALISATIONS!$G46)))</f>
        <v/>
      </c>
      <c r="K46" t="str">
        <f>IF(CONSTANTES!A43="","",CONSTANTES!A43)</f>
        <v/>
      </c>
      <c r="L46" s="1" t="str">
        <f>IF(K46="","",SUMIFS('BASE OF'!$H:$H,'BASE OF'!$M:$M,CENTRALISATIONS!$N$2,'BASE OF'!$L:$L,CENTRALISATIONS!$L$2,'BASE OF'!$E:$E,CENTRALISATIONS!$K46))</f>
        <v/>
      </c>
      <c r="M46" s="3" t="str">
        <f>IF(K46="","",SUMIFS('BASE OF'!$F:$F,'BASE OF'!$M:$M,CENTRALISATIONS!$N$2,'BASE OF'!$L:$L,CENTRALISATIONS!$L$2,'BASE OF'!$E:$E,CENTRALISATIONS!$K46))</f>
        <v/>
      </c>
      <c r="O46" t="str">
        <f>IF(CONSTANTES!E43="","",CONSTANTES!E43)</f>
        <v/>
      </c>
      <c r="P46" s="1" t="str">
        <f>IF(O46="","",SUMIFS('BASE OF'!$K:$K,'BASE OF'!$M:$M,CENTRALISATIONS!$N$2,'BASE OF'!$L:$L,CENTRALISATIONS!$L$2,'BASE OF'!$I:$I,CENTRALISATIONS!$O46))</f>
        <v/>
      </c>
      <c r="Q46" s="2" t="str">
        <f>IF(O46="","",SUMIFS('BASE OF'!$J:$J,'BASE OF'!$M:$M,CENTRALISATIONS!$N$2,'BASE OF'!$L:$L,CENTRALISATIONS!$L$2,'BASE OF'!$I:$I,CENTRALISATIONS!$O46))</f>
        <v/>
      </c>
      <c r="S46" t="str">
        <f>IF(CONSTANTES!A43="","",CONSTANTES!A43)</f>
        <v/>
      </c>
      <c r="T46" s="1" t="str">
        <f>IF(S46="","",SUMIFS('BASE OF'!$H:$H,'BASE OF'!$A:$A,CENTRALISATIONS!$V$2,'BASE OF'!$L:$L,CENTRALISATIONS!$T$2,'BASE OF'!$E:$E,CENTRALISATIONS!$S46))</f>
        <v/>
      </c>
      <c r="U46" s="3" t="str">
        <f>IF(S46="","",SUMIFS('BASE OF'!$F:$F,'BASE OF'!$A:$A,CENTRALISATIONS!$V$2,'BASE OF'!$L:$L,CENTRALISATIONS!$T$2,'BASE OF'!$E:$E,CENTRALISATIONS!$S46))</f>
        <v/>
      </c>
      <c r="W46" t="str">
        <f>IF(CONSTANTES!E43="","",CONSTANTES!E43)</f>
        <v/>
      </c>
      <c r="X46" s="1" t="str">
        <f>IF(W46="","",SUMIFS('BASE OF'!$K:$K,'BASE OF'!$A:$A,CENTRALISATIONS!$V$2,'BASE OF'!$L:$L,CENTRALISATIONS!$T$2,'BASE OF'!$I:$I,CENTRALISATIONS!$W46))</f>
        <v/>
      </c>
      <c r="Y46" s="2" t="str">
        <f>IF(W46="","",SUMIFS('BASE OF'!$J:$J,'BASE OF'!$A:$A,CENTRALISATIONS!$V$2,'BASE OF'!$L:$L,CENTRALISATIONS!$T$2,'BASE OF'!$I:$I,CENTRALISATIONS!$W46))</f>
        <v/>
      </c>
    </row>
    <row r="47" spans="1:25">
      <c r="A47" t="str">
        <f>IF(CONSTANTES!A44="","",CONSTANTES!A44)</f>
        <v/>
      </c>
      <c r="B47" s="1" t="str">
        <f>IF(A47="","",SUMIFS('BASE OF'!$H:$H,'BASE OF'!$B:$B,CENTRALISATIONS!$B$2,'BASE OF'!$E:$E,CENTRALISATIONS!$A47))</f>
        <v/>
      </c>
      <c r="C47" s="3" t="str">
        <f>IF(B47="","",SUMIFS('BASE OF'!$F:$F,'BASE OF'!$B:$B,CENTRALISATIONS!$B$2,'BASE OF'!$E:$E,CENTRALISATIONS!$A47))</f>
        <v/>
      </c>
      <c r="D47" s="66" t="str">
        <f t="shared" si="0"/>
        <v/>
      </c>
      <c r="G47" t="str">
        <f>IF(CONSTANTES!E44="","",CONSTANTES!E44)</f>
        <v/>
      </c>
      <c r="H47" s="1" t="str">
        <f>IF(G47="","",SUMIFS('BASE OF'!$K:$K,'BASE OF'!$B:$B,CENTRALISATIONS!$B$2,'BASE OF'!$I:$I,CENTRALISATIONS!$G47))</f>
        <v/>
      </c>
      <c r="I47" s="2" t="str">
        <f>IF(G47="","",IF(SUMIFS('BASE OF'!$J:$J,'BASE OF'!$B:$B,CENTRALISATIONS!$B$2,'BASE OF'!$I:$I,CENTRALISATIONS!$G47)=0,"-",SUMIFS('BASE OF'!$J:$J,'BASE OF'!$B:$B,CENTRALISATIONS!$B$2,'BASE OF'!$I:$I,CENTRALISATIONS!$G47)))</f>
        <v/>
      </c>
      <c r="K47" t="str">
        <f>IF(CONSTANTES!A44="","",CONSTANTES!A44)</f>
        <v/>
      </c>
      <c r="L47" s="1" t="str">
        <f>IF(K47="","",SUMIFS('BASE OF'!$H:$H,'BASE OF'!$M:$M,CENTRALISATIONS!$N$2,'BASE OF'!$L:$L,CENTRALISATIONS!$L$2,'BASE OF'!$E:$E,CENTRALISATIONS!$K47))</f>
        <v/>
      </c>
      <c r="M47" s="3" t="str">
        <f>IF(K47="","",SUMIFS('BASE OF'!$F:$F,'BASE OF'!$M:$M,CENTRALISATIONS!$N$2,'BASE OF'!$L:$L,CENTRALISATIONS!$L$2,'BASE OF'!$E:$E,CENTRALISATIONS!$K47))</f>
        <v/>
      </c>
      <c r="O47" t="str">
        <f>IF(CONSTANTES!E44="","",CONSTANTES!E44)</f>
        <v/>
      </c>
      <c r="P47" s="1" t="str">
        <f>IF(O47="","",SUMIFS('BASE OF'!$K:$K,'BASE OF'!$M:$M,CENTRALISATIONS!$N$2,'BASE OF'!$L:$L,CENTRALISATIONS!$L$2,'BASE OF'!$I:$I,CENTRALISATIONS!$O47))</f>
        <v/>
      </c>
      <c r="Q47" s="2" t="str">
        <f>IF(O47="","",SUMIFS('BASE OF'!$J:$J,'BASE OF'!$M:$M,CENTRALISATIONS!$N$2,'BASE OF'!$L:$L,CENTRALISATIONS!$L$2,'BASE OF'!$I:$I,CENTRALISATIONS!$O47))</f>
        <v/>
      </c>
      <c r="S47" t="str">
        <f>IF(CONSTANTES!A44="","",CONSTANTES!A44)</f>
        <v/>
      </c>
      <c r="T47" s="1" t="str">
        <f>IF(S47="","",SUMIFS('BASE OF'!$H:$H,'BASE OF'!$A:$A,CENTRALISATIONS!$V$2,'BASE OF'!$L:$L,CENTRALISATIONS!$T$2,'BASE OF'!$E:$E,CENTRALISATIONS!$S47))</f>
        <v/>
      </c>
      <c r="U47" s="3" t="str">
        <f>IF(S47="","",SUMIFS('BASE OF'!$F:$F,'BASE OF'!$A:$A,CENTRALISATIONS!$V$2,'BASE OF'!$L:$L,CENTRALISATIONS!$T$2,'BASE OF'!$E:$E,CENTRALISATIONS!$S47))</f>
        <v/>
      </c>
      <c r="W47" t="str">
        <f>IF(CONSTANTES!E44="","",CONSTANTES!E44)</f>
        <v/>
      </c>
      <c r="X47" s="1" t="str">
        <f>IF(W47="","",SUMIFS('BASE OF'!$K:$K,'BASE OF'!$A:$A,CENTRALISATIONS!$V$2,'BASE OF'!$L:$L,CENTRALISATIONS!$T$2,'BASE OF'!$I:$I,CENTRALISATIONS!$W47))</f>
        <v/>
      </c>
      <c r="Y47" s="2" t="str">
        <f>IF(W47="","",SUMIFS('BASE OF'!$J:$J,'BASE OF'!$A:$A,CENTRALISATIONS!$V$2,'BASE OF'!$L:$L,CENTRALISATIONS!$T$2,'BASE OF'!$I:$I,CENTRALISATIONS!$W47))</f>
        <v/>
      </c>
    </row>
    <row r="48" spans="1:25">
      <c r="A48" t="str">
        <f>IF(CONSTANTES!A45="","",CONSTANTES!A45)</f>
        <v/>
      </c>
      <c r="B48" s="1" t="str">
        <f>IF(A48="","",SUMIFS('BASE OF'!$H:$H,'BASE OF'!$B:$B,CENTRALISATIONS!$B$2,'BASE OF'!$E:$E,CENTRALISATIONS!$A48))</f>
        <v/>
      </c>
      <c r="C48" s="3" t="str">
        <f>IF(B48="","",SUMIFS('BASE OF'!$F:$F,'BASE OF'!$B:$B,CENTRALISATIONS!$B$2,'BASE OF'!$E:$E,CENTRALISATIONS!$A48))</f>
        <v/>
      </c>
      <c r="D48" s="66" t="str">
        <f t="shared" si="0"/>
        <v/>
      </c>
      <c r="G48" t="str">
        <f>IF(CONSTANTES!E45="","",CONSTANTES!E45)</f>
        <v/>
      </c>
      <c r="H48" s="1" t="str">
        <f>IF(G48="","",SUMIFS('BASE OF'!$K:$K,'BASE OF'!$B:$B,CENTRALISATIONS!$B$2,'BASE OF'!$I:$I,CENTRALISATIONS!$G48))</f>
        <v/>
      </c>
      <c r="I48" s="2" t="str">
        <f>IF(G48="","",IF(SUMIFS('BASE OF'!$J:$J,'BASE OF'!$B:$B,CENTRALISATIONS!$B$2,'BASE OF'!$I:$I,CENTRALISATIONS!$G48)=0,"-",SUMIFS('BASE OF'!$J:$J,'BASE OF'!$B:$B,CENTRALISATIONS!$B$2,'BASE OF'!$I:$I,CENTRALISATIONS!$G48)))</f>
        <v/>
      </c>
      <c r="K48" t="str">
        <f>IF(CONSTANTES!A45="","",CONSTANTES!A45)</f>
        <v/>
      </c>
      <c r="L48" s="1" t="str">
        <f>IF(K48="","",SUMIFS('BASE OF'!$H:$H,'BASE OF'!$M:$M,CENTRALISATIONS!$N$2,'BASE OF'!$L:$L,CENTRALISATIONS!$L$2,'BASE OF'!$E:$E,CENTRALISATIONS!$K48))</f>
        <v/>
      </c>
      <c r="M48" s="3" t="str">
        <f>IF(K48="","",SUMIFS('BASE OF'!$F:$F,'BASE OF'!$M:$M,CENTRALISATIONS!$N$2,'BASE OF'!$L:$L,CENTRALISATIONS!$L$2,'BASE OF'!$E:$E,CENTRALISATIONS!$K48))</f>
        <v/>
      </c>
      <c r="O48" t="str">
        <f>IF(CONSTANTES!E45="","",CONSTANTES!E45)</f>
        <v/>
      </c>
      <c r="P48" s="1" t="str">
        <f>IF(O48="","",SUMIFS('BASE OF'!$K:$K,'BASE OF'!$M:$M,CENTRALISATIONS!$N$2,'BASE OF'!$L:$L,CENTRALISATIONS!$L$2,'BASE OF'!$I:$I,CENTRALISATIONS!$O48))</f>
        <v/>
      </c>
      <c r="Q48" s="2" t="str">
        <f>IF(O48="","",SUMIFS('BASE OF'!$J:$J,'BASE OF'!$M:$M,CENTRALISATIONS!$N$2,'BASE OF'!$L:$L,CENTRALISATIONS!$L$2,'BASE OF'!$I:$I,CENTRALISATIONS!$O48))</f>
        <v/>
      </c>
      <c r="S48" t="str">
        <f>IF(CONSTANTES!A45="","",CONSTANTES!A45)</f>
        <v/>
      </c>
      <c r="T48" s="1" t="str">
        <f>IF(S48="","",SUMIFS('BASE OF'!$H:$H,'BASE OF'!$A:$A,CENTRALISATIONS!$V$2,'BASE OF'!$L:$L,CENTRALISATIONS!$T$2,'BASE OF'!$E:$E,CENTRALISATIONS!$S48))</f>
        <v/>
      </c>
      <c r="U48" s="3" t="str">
        <f>IF(S48="","",SUMIFS('BASE OF'!$F:$F,'BASE OF'!$A:$A,CENTRALISATIONS!$V$2,'BASE OF'!$L:$L,CENTRALISATIONS!$T$2,'BASE OF'!$E:$E,CENTRALISATIONS!$S48))</f>
        <v/>
      </c>
      <c r="W48" t="str">
        <f>IF(CONSTANTES!E45="","",CONSTANTES!E45)</f>
        <v/>
      </c>
      <c r="X48" s="1" t="str">
        <f>IF(W48="","",SUMIFS('BASE OF'!$K:$K,'BASE OF'!$A:$A,CENTRALISATIONS!$V$2,'BASE OF'!$L:$L,CENTRALISATIONS!$T$2,'BASE OF'!$I:$I,CENTRALISATIONS!$W48))</f>
        <v/>
      </c>
      <c r="Y48" s="2" t="str">
        <f>IF(W48="","",SUMIFS('BASE OF'!$J:$J,'BASE OF'!$A:$A,CENTRALISATIONS!$V$2,'BASE OF'!$L:$L,CENTRALISATIONS!$T$2,'BASE OF'!$I:$I,CENTRALISATIONS!$W48))</f>
        <v/>
      </c>
    </row>
    <row r="49" spans="1:25">
      <c r="A49" t="str">
        <f>IF(CONSTANTES!A46="","",CONSTANTES!A46)</f>
        <v/>
      </c>
      <c r="B49" s="1" t="str">
        <f>IF(A49="","",SUMIFS('BASE OF'!$H:$H,'BASE OF'!$B:$B,CENTRALISATIONS!$B$2,'BASE OF'!$E:$E,CENTRALISATIONS!$A49))</f>
        <v/>
      </c>
      <c r="C49" s="3" t="str">
        <f>IF(B49="","",SUMIFS('BASE OF'!$F:$F,'BASE OF'!$B:$B,CENTRALISATIONS!$B$2,'BASE OF'!$E:$E,CENTRALISATIONS!$A49))</f>
        <v/>
      </c>
      <c r="D49" s="66" t="str">
        <f t="shared" si="0"/>
        <v/>
      </c>
      <c r="G49" t="str">
        <f>IF(CONSTANTES!E46="","",CONSTANTES!E46)</f>
        <v/>
      </c>
      <c r="H49" s="1" t="str">
        <f>IF(G49="","",SUMIFS('BASE OF'!$K:$K,'BASE OF'!$B:$B,CENTRALISATIONS!$B$2,'BASE OF'!$I:$I,CENTRALISATIONS!$G49))</f>
        <v/>
      </c>
      <c r="I49" s="2" t="str">
        <f>IF(G49="","",IF(SUMIFS('BASE OF'!$J:$J,'BASE OF'!$B:$B,CENTRALISATIONS!$B$2,'BASE OF'!$I:$I,CENTRALISATIONS!$G49)=0,"-",SUMIFS('BASE OF'!$J:$J,'BASE OF'!$B:$B,CENTRALISATIONS!$B$2,'BASE OF'!$I:$I,CENTRALISATIONS!$G49)))</f>
        <v/>
      </c>
      <c r="K49" t="str">
        <f>IF(CONSTANTES!A46="","",CONSTANTES!A46)</f>
        <v/>
      </c>
      <c r="L49" s="1" t="str">
        <f>IF(K49="","",SUMIFS('BASE OF'!$H:$H,'BASE OF'!$M:$M,CENTRALISATIONS!$N$2,'BASE OF'!$L:$L,CENTRALISATIONS!$L$2,'BASE OF'!$E:$E,CENTRALISATIONS!$K49))</f>
        <v/>
      </c>
      <c r="M49" s="3" t="str">
        <f>IF(K49="","",SUMIFS('BASE OF'!$F:$F,'BASE OF'!$M:$M,CENTRALISATIONS!$N$2,'BASE OF'!$L:$L,CENTRALISATIONS!$L$2,'BASE OF'!$E:$E,CENTRALISATIONS!$K49))</f>
        <v/>
      </c>
      <c r="O49" t="str">
        <f>IF(CONSTANTES!E46="","",CONSTANTES!E46)</f>
        <v/>
      </c>
      <c r="P49" s="1" t="str">
        <f>IF(O49="","",SUMIFS('BASE OF'!$K:$K,'BASE OF'!$M:$M,CENTRALISATIONS!$N$2,'BASE OF'!$L:$L,CENTRALISATIONS!$L$2,'BASE OF'!$I:$I,CENTRALISATIONS!$O49))</f>
        <v/>
      </c>
      <c r="Q49" s="2" t="str">
        <f>IF(O49="","",SUMIFS('BASE OF'!$J:$J,'BASE OF'!$M:$M,CENTRALISATIONS!$N$2,'BASE OF'!$L:$L,CENTRALISATIONS!$L$2,'BASE OF'!$I:$I,CENTRALISATIONS!$O49))</f>
        <v/>
      </c>
      <c r="S49" t="str">
        <f>IF(CONSTANTES!A46="","",CONSTANTES!A46)</f>
        <v/>
      </c>
      <c r="T49" s="1" t="str">
        <f>IF(S49="","",SUMIFS('BASE OF'!$H:$H,'BASE OF'!$A:$A,CENTRALISATIONS!$V$2,'BASE OF'!$L:$L,CENTRALISATIONS!$T$2,'BASE OF'!$E:$E,CENTRALISATIONS!$S49))</f>
        <v/>
      </c>
      <c r="U49" s="3" t="str">
        <f>IF(S49="","",SUMIFS('BASE OF'!$F:$F,'BASE OF'!$A:$A,CENTRALISATIONS!$V$2,'BASE OF'!$L:$L,CENTRALISATIONS!$T$2,'BASE OF'!$E:$E,CENTRALISATIONS!$S49))</f>
        <v/>
      </c>
      <c r="W49" t="str">
        <f>IF(CONSTANTES!E46="","",CONSTANTES!E46)</f>
        <v/>
      </c>
      <c r="X49" s="1" t="str">
        <f>IF(W49="","",SUMIFS('BASE OF'!$K:$K,'BASE OF'!$A:$A,CENTRALISATIONS!$V$2,'BASE OF'!$L:$L,CENTRALISATIONS!$T$2,'BASE OF'!$I:$I,CENTRALISATIONS!$W49))</f>
        <v/>
      </c>
      <c r="Y49" s="2" t="str">
        <f>IF(W49="","",SUMIFS('BASE OF'!$J:$J,'BASE OF'!$A:$A,CENTRALISATIONS!$V$2,'BASE OF'!$L:$L,CENTRALISATIONS!$T$2,'BASE OF'!$I:$I,CENTRALISATIONS!$W49))</f>
        <v/>
      </c>
    </row>
    <row r="50" spans="1:25">
      <c r="A50" t="str">
        <f>IF(CONSTANTES!A47="","",CONSTANTES!A47)</f>
        <v/>
      </c>
      <c r="B50" s="1" t="str">
        <f>IF(A50="","",SUMIFS('BASE OF'!$H:$H,'BASE OF'!$B:$B,CENTRALISATIONS!$B$2,'BASE OF'!$E:$E,CENTRALISATIONS!$A50))</f>
        <v/>
      </c>
      <c r="C50" s="3" t="str">
        <f>IF(B50="","",SUMIFS('BASE OF'!$F:$F,'BASE OF'!$B:$B,CENTRALISATIONS!$B$2,'BASE OF'!$E:$E,CENTRALISATIONS!$A50))</f>
        <v/>
      </c>
      <c r="D50" s="66" t="str">
        <f t="shared" si="0"/>
        <v/>
      </c>
      <c r="G50" t="str">
        <f>IF(CONSTANTES!E47="","",CONSTANTES!E47)</f>
        <v/>
      </c>
      <c r="H50" s="1" t="str">
        <f>IF(G50="","",SUMIFS('BASE OF'!$K:$K,'BASE OF'!$B:$B,CENTRALISATIONS!$B$2,'BASE OF'!$I:$I,CENTRALISATIONS!$G50))</f>
        <v/>
      </c>
      <c r="I50" s="2" t="str">
        <f>IF(G50="","",IF(SUMIFS('BASE OF'!$J:$J,'BASE OF'!$B:$B,CENTRALISATIONS!$B$2,'BASE OF'!$I:$I,CENTRALISATIONS!$G50)=0,"-",SUMIFS('BASE OF'!$J:$J,'BASE OF'!$B:$B,CENTRALISATIONS!$B$2,'BASE OF'!$I:$I,CENTRALISATIONS!$G50)))</f>
        <v/>
      </c>
      <c r="K50" t="str">
        <f>IF(CONSTANTES!A47="","",CONSTANTES!A47)</f>
        <v/>
      </c>
      <c r="L50" s="1" t="str">
        <f>IF(K50="","",SUMIFS('BASE OF'!$H:$H,'BASE OF'!$M:$M,CENTRALISATIONS!$N$2,'BASE OF'!$L:$L,CENTRALISATIONS!$L$2,'BASE OF'!$E:$E,CENTRALISATIONS!$K50))</f>
        <v/>
      </c>
      <c r="M50" s="3" t="str">
        <f>IF(K50="","",SUMIFS('BASE OF'!$F:$F,'BASE OF'!$M:$M,CENTRALISATIONS!$N$2,'BASE OF'!$L:$L,CENTRALISATIONS!$L$2,'BASE OF'!$E:$E,CENTRALISATIONS!$K50))</f>
        <v/>
      </c>
      <c r="O50" t="str">
        <f>IF(CONSTANTES!E47="","",CONSTANTES!E47)</f>
        <v/>
      </c>
      <c r="P50" s="1" t="str">
        <f>IF(O50="","",SUMIFS('BASE OF'!$K:$K,'BASE OF'!$M:$M,CENTRALISATIONS!$N$2,'BASE OF'!$L:$L,CENTRALISATIONS!$L$2,'BASE OF'!$I:$I,CENTRALISATIONS!$O50))</f>
        <v/>
      </c>
      <c r="Q50" s="2" t="str">
        <f>IF(O50="","",SUMIFS('BASE OF'!$J:$J,'BASE OF'!$M:$M,CENTRALISATIONS!$N$2,'BASE OF'!$L:$L,CENTRALISATIONS!$L$2,'BASE OF'!$I:$I,CENTRALISATIONS!$O50))</f>
        <v/>
      </c>
      <c r="S50" t="str">
        <f>IF(CONSTANTES!A47="","",CONSTANTES!A47)</f>
        <v/>
      </c>
      <c r="T50" s="1" t="str">
        <f>IF(S50="","",SUMIFS('BASE OF'!$H:$H,'BASE OF'!$A:$A,CENTRALISATIONS!$V$2,'BASE OF'!$L:$L,CENTRALISATIONS!$T$2,'BASE OF'!$E:$E,CENTRALISATIONS!$S50))</f>
        <v/>
      </c>
      <c r="U50" s="3" t="str">
        <f>IF(S50="","",SUMIFS('BASE OF'!$F:$F,'BASE OF'!$A:$A,CENTRALISATIONS!$V$2,'BASE OF'!$L:$L,CENTRALISATIONS!$T$2,'BASE OF'!$E:$E,CENTRALISATIONS!$S50))</f>
        <v/>
      </c>
      <c r="W50" t="str">
        <f>IF(CONSTANTES!E47="","",CONSTANTES!E47)</f>
        <v/>
      </c>
      <c r="X50" s="1" t="str">
        <f>IF(W50="","",SUMIFS('BASE OF'!$K:$K,'BASE OF'!$A:$A,CENTRALISATIONS!$V$2,'BASE OF'!$L:$L,CENTRALISATIONS!$T$2,'BASE OF'!$I:$I,CENTRALISATIONS!$W50))</f>
        <v/>
      </c>
      <c r="Y50" s="2" t="str">
        <f>IF(W50="","",SUMIFS('BASE OF'!$J:$J,'BASE OF'!$A:$A,CENTRALISATIONS!$V$2,'BASE OF'!$L:$L,CENTRALISATIONS!$T$2,'BASE OF'!$I:$I,CENTRALISATIONS!$W50))</f>
        <v/>
      </c>
    </row>
    <row r="51" spans="1:25">
      <c r="A51" t="str">
        <f>IF(CONSTANTES!A48="","",CONSTANTES!A48)</f>
        <v/>
      </c>
      <c r="B51" s="1" t="str">
        <f>IF(A51="","",SUMIFS('BASE OF'!$H:$H,'BASE OF'!$B:$B,CENTRALISATIONS!$B$2,'BASE OF'!$E:$E,CENTRALISATIONS!$A51))</f>
        <v/>
      </c>
      <c r="C51" s="3" t="str">
        <f>IF(B51="","",SUMIFS('BASE OF'!$F:$F,'BASE OF'!$B:$B,CENTRALISATIONS!$B$2,'BASE OF'!$E:$E,CENTRALISATIONS!$A51))</f>
        <v/>
      </c>
      <c r="D51" s="66" t="str">
        <f t="shared" si="0"/>
        <v/>
      </c>
      <c r="G51" t="str">
        <f>IF(CONSTANTES!E48="","",CONSTANTES!E48)</f>
        <v/>
      </c>
      <c r="H51" s="1" t="str">
        <f>IF(G51="","",SUMIFS('BASE OF'!$K:$K,'BASE OF'!$B:$B,CENTRALISATIONS!$B$2,'BASE OF'!$I:$I,CENTRALISATIONS!$G51))</f>
        <v/>
      </c>
      <c r="I51" s="2" t="str">
        <f>IF(G51="","",IF(SUMIFS('BASE OF'!$J:$J,'BASE OF'!$B:$B,CENTRALISATIONS!$B$2,'BASE OF'!$I:$I,CENTRALISATIONS!$G51)=0,"-",SUMIFS('BASE OF'!$J:$J,'BASE OF'!$B:$B,CENTRALISATIONS!$B$2,'BASE OF'!$I:$I,CENTRALISATIONS!$G51)))</f>
        <v/>
      </c>
      <c r="K51" t="str">
        <f>IF(CONSTANTES!A48="","",CONSTANTES!A48)</f>
        <v/>
      </c>
      <c r="L51" s="1" t="str">
        <f>IF(K51="","",SUMIFS('BASE OF'!$H:$H,'BASE OF'!$M:$M,CENTRALISATIONS!$N$2,'BASE OF'!$L:$L,CENTRALISATIONS!$L$2,'BASE OF'!$E:$E,CENTRALISATIONS!$K51))</f>
        <v/>
      </c>
      <c r="M51" s="3" t="str">
        <f>IF(K51="","",SUMIFS('BASE OF'!$F:$F,'BASE OF'!$M:$M,CENTRALISATIONS!$N$2,'BASE OF'!$L:$L,CENTRALISATIONS!$L$2,'BASE OF'!$E:$E,CENTRALISATIONS!$K51))</f>
        <v/>
      </c>
      <c r="O51" t="str">
        <f>IF(CONSTANTES!E48="","",CONSTANTES!E48)</f>
        <v/>
      </c>
      <c r="P51" s="1" t="str">
        <f>IF(O51="","",SUMIFS('BASE OF'!$K:$K,'BASE OF'!$M:$M,CENTRALISATIONS!$N$2,'BASE OF'!$L:$L,CENTRALISATIONS!$L$2,'BASE OF'!$I:$I,CENTRALISATIONS!$O51))</f>
        <v/>
      </c>
      <c r="Q51" s="2" t="str">
        <f>IF(O51="","",SUMIFS('BASE OF'!$J:$J,'BASE OF'!$M:$M,CENTRALISATIONS!$N$2,'BASE OF'!$L:$L,CENTRALISATIONS!$L$2,'BASE OF'!$I:$I,CENTRALISATIONS!$O51))</f>
        <v/>
      </c>
      <c r="S51" t="str">
        <f>IF(CONSTANTES!A48="","",CONSTANTES!A48)</f>
        <v/>
      </c>
      <c r="T51" s="1" t="str">
        <f>IF(S51="","",SUMIFS('BASE OF'!$H:$H,'BASE OF'!$A:$A,CENTRALISATIONS!$V$2,'BASE OF'!$L:$L,CENTRALISATIONS!$T$2,'BASE OF'!$E:$E,CENTRALISATIONS!$S51))</f>
        <v/>
      </c>
      <c r="U51" s="3" t="str">
        <f>IF(S51="","",SUMIFS('BASE OF'!$F:$F,'BASE OF'!$A:$A,CENTRALISATIONS!$V$2,'BASE OF'!$L:$L,CENTRALISATIONS!$T$2,'BASE OF'!$E:$E,CENTRALISATIONS!$S51))</f>
        <v/>
      </c>
      <c r="W51" t="str">
        <f>IF(CONSTANTES!E48="","",CONSTANTES!E48)</f>
        <v/>
      </c>
      <c r="X51" s="1" t="str">
        <f>IF(W51="","",SUMIFS('BASE OF'!$K:$K,'BASE OF'!$A:$A,CENTRALISATIONS!$V$2,'BASE OF'!$L:$L,CENTRALISATIONS!$T$2,'BASE OF'!$I:$I,CENTRALISATIONS!$W51))</f>
        <v/>
      </c>
      <c r="Y51" s="2" t="str">
        <f>IF(W51="","",SUMIFS('BASE OF'!$J:$J,'BASE OF'!$A:$A,CENTRALISATIONS!$V$2,'BASE OF'!$L:$L,CENTRALISATIONS!$T$2,'BASE OF'!$I:$I,CENTRALISATIONS!$W51))</f>
        <v/>
      </c>
    </row>
    <row r="52" spans="1:25">
      <c r="A52" t="str">
        <f>IF(CONSTANTES!A49="","",CONSTANTES!A49)</f>
        <v/>
      </c>
      <c r="B52" s="1" t="str">
        <f>IF(A52="","",SUMIFS('BASE OF'!$H:$H,'BASE OF'!$B:$B,CENTRALISATIONS!$B$2,'BASE OF'!$E:$E,CENTRALISATIONS!$A52))</f>
        <v/>
      </c>
      <c r="C52" s="3" t="str">
        <f>IF(B52="","",SUMIFS('BASE OF'!$F:$F,'BASE OF'!$B:$B,CENTRALISATIONS!$B$2,'BASE OF'!$E:$E,CENTRALISATIONS!$A52))</f>
        <v/>
      </c>
      <c r="D52" s="66" t="str">
        <f t="shared" si="0"/>
        <v/>
      </c>
      <c r="G52" t="str">
        <f>IF(CONSTANTES!E49="","",CONSTANTES!E49)</f>
        <v/>
      </c>
      <c r="H52" s="1" t="str">
        <f>IF(G52="","",SUMIFS('BASE OF'!$K:$K,'BASE OF'!$B:$B,CENTRALISATIONS!$B$2,'BASE OF'!$I:$I,CENTRALISATIONS!$G52))</f>
        <v/>
      </c>
      <c r="I52" s="2" t="str">
        <f>IF(G52="","",IF(SUMIFS('BASE OF'!$J:$J,'BASE OF'!$B:$B,CENTRALISATIONS!$B$2,'BASE OF'!$I:$I,CENTRALISATIONS!$G52)=0,"-",SUMIFS('BASE OF'!$J:$J,'BASE OF'!$B:$B,CENTRALISATIONS!$B$2,'BASE OF'!$I:$I,CENTRALISATIONS!$G52)))</f>
        <v/>
      </c>
      <c r="K52" t="str">
        <f>IF(CONSTANTES!A49="","",CONSTANTES!A49)</f>
        <v/>
      </c>
      <c r="L52" s="1" t="str">
        <f>IF(K52="","",SUMIFS('BASE OF'!$H:$H,'BASE OF'!$M:$M,CENTRALISATIONS!$N$2,'BASE OF'!$L:$L,CENTRALISATIONS!$L$2,'BASE OF'!$E:$E,CENTRALISATIONS!$K52))</f>
        <v/>
      </c>
      <c r="M52" s="3" t="str">
        <f>IF(K52="","",SUMIFS('BASE OF'!$F:$F,'BASE OF'!$M:$M,CENTRALISATIONS!$N$2,'BASE OF'!$L:$L,CENTRALISATIONS!$L$2,'BASE OF'!$E:$E,CENTRALISATIONS!$K52))</f>
        <v/>
      </c>
      <c r="O52" t="str">
        <f>IF(CONSTANTES!E49="","",CONSTANTES!E49)</f>
        <v/>
      </c>
      <c r="P52" s="1" t="str">
        <f>IF(O52="","",SUMIFS('BASE OF'!$K:$K,'BASE OF'!$M:$M,CENTRALISATIONS!$N$2,'BASE OF'!$L:$L,CENTRALISATIONS!$L$2,'BASE OF'!$I:$I,CENTRALISATIONS!$O52))</f>
        <v/>
      </c>
      <c r="Q52" s="2" t="str">
        <f>IF(O52="","",SUMIFS('BASE OF'!$J:$J,'BASE OF'!$M:$M,CENTRALISATIONS!$N$2,'BASE OF'!$L:$L,CENTRALISATIONS!$L$2,'BASE OF'!$I:$I,CENTRALISATIONS!$O52))</f>
        <v/>
      </c>
      <c r="S52" t="str">
        <f>IF(CONSTANTES!A49="","",CONSTANTES!A49)</f>
        <v/>
      </c>
      <c r="T52" s="1" t="str">
        <f>IF(S52="","",SUMIFS('BASE OF'!$H:$H,'BASE OF'!$A:$A,CENTRALISATIONS!$V$2,'BASE OF'!$L:$L,CENTRALISATIONS!$T$2,'BASE OF'!$E:$E,CENTRALISATIONS!$S52))</f>
        <v/>
      </c>
      <c r="U52" s="3" t="str">
        <f>IF(S52="","",SUMIFS('BASE OF'!$F:$F,'BASE OF'!$A:$A,CENTRALISATIONS!$V$2,'BASE OF'!$L:$L,CENTRALISATIONS!$T$2,'BASE OF'!$E:$E,CENTRALISATIONS!$S52))</f>
        <v/>
      </c>
      <c r="W52" t="str">
        <f>IF(CONSTANTES!E49="","",CONSTANTES!E49)</f>
        <v/>
      </c>
      <c r="X52" s="1" t="str">
        <f>IF(W52="","",SUMIFS('BASE OF'!$K:$K,'BASE OF'!$A:$A,CENTRALISATIONS!$V$2,'BASE OF'!$L:$L,CENTRALISATIONS!$T$2,'BASE OF'!$I:$I,CENTRALISATIONS!$W52))</f>
        <v/>
      </c>
      <c r="Y52" s="2" t="str">
        <f>IF(W52="","",SUMIFS('BASE OF'!$J:$J,'BASE OF'!$A:$A,CENTRALISATIONS!$V$2,'BASE OF'!$L:$L,CENTRALISATIONS!$T$2,'BASE OF'!$I:$I,CENTRALISATIONS!$W52))</f>
        <v/>
      </c>
    </row>
    <row r="53" spans="1:25">
      <c r="A53" t="str">
        <f>IF(CONSTANTES!A50="","",CONSTANTES!A50)</f>
        <v/>
      </c>
      <c r="B53" s="1" t="str">
        <f>IF(A53="","",SUMIFS('BASE OF'!$H:$H,'BASE OF'!$B:$B,CENTRALISATIONS!$B$2,'BASE OF'!$E:$E,CENTRALISATIONS!$A53))</f>
        <v/>
      </c>
      <c r="C53" s="3" t="str">
        <f>IF(B53="","",SUMIFS('BASE OF'!$F:$F,'BASE OF'!$B:$B,CENTRALISATIONS!$B$2,'BASE OF'!$E:$E,CENTRALISATIONS!$A53))</f>
        <v/>
      </c>
      <c r="D53" s="66" t="str">
        <f t="shared" si="0"/>
        <v/>
      </c>
      <c r="G53" t="str">
        <f>IF(CONSTANTES!E50="","",CONSTANTES!E50)</f>
        <v/>
      </c>
      <c r="H53" s="1" t="str">
        <f>IF(G53="","",SUMIFS('BASE OF'!$K:$K,'BASE OF'!$B:$B,CENTRALISATIONS!$B$2,'BASE OF'!$I:$I,CENTRALISATIONS!$G53))</f>
        <v/>
      </c>
      <c r="I53" s="2" t="str">
        <f>IF(G53="","",IF(SUMIFS('BASE OF'!$J:$J,'BASE OF'!$B:$B,CENTRALISATIONS!$B$2,'BASE OF'!$I:$I,CENTRALISATIONS!$G53)=0,"-",SUMIFS('BASE OF'!$J:$J,'BASE OF'!$B:$B,CENTRALISATIONS!$B$2,'BASE OF'!$I:$I,CENTRALISATIONS!$G53)))</f>
        <v/>
      </c>
      <c r="K53" t="str">
        <f>IF(CONSTANTES!A50="","",CONSTANTES!A50)</f>
        <v/>
      </c>
      <c r="L53" s="1" t="str">
        <f>IF(K53="","",SUMIFS('BASE OF'!$H:$H,'BASE OF'!$M:$M,CENTRALISATIONS!$N$2,'BASE OF'!$L:$L,CENTRALISATIONS!$L$2,'BASE OF'!$E:$E,CENTRALISATIONS!$K53))</f>
        <v/>
      </c>
      <c r="M53" s="3" t="str">
        <f>IF(K53="","",SUMIFS('BASE OF'!$F:$F,'BASE OF'!$M:$M,CENTRALISATIONS!$N$2,'BASE OF'!$L:$L,CENTRALISATIONS!$L$2,'BASE OF'!$E:$E,CENTRALISATIONS!$K53))</f>
        <v/>
      </c>
      <c r="O53" t="str">
        <f>IF(CONSTANTES!E50="","",CONSTANTES!E50)</f>
        <v/>
      </c>
      <c r="P53" s="1" t="str">
        <f>IF(O53="","",SUMIFS('BASE OF'!$K:$K,'BASE OF'!$M:$M,CENTRALISATIONS!$N$2,'BASE OF'!$L:$L,CENTRALISATIONS!$L$2,'BASE OF'!$I:$I,CENTRALISATIONS!$O53))</f>
        <v/>
      </c>
      <c r="Q53" s="2" t="str">
        <f>IF(O53="","",SUMIFS('BASE OF'!$J:$J,'BASE OF'!$M:$M,CENTRALISATIONS!$N$2,'BASE OF'!$L:$L,CENTRALISATIONS!$L$2,'BASE OF'!$I:$I,CENTRALISATIONS!$O53))</f>
        <v/>
      </c>
      <c r="S53" t="str">
        <f>IF(CONSTANTES!A50="","",CONSTANTES!A50)</f>
        <v/>
      </c>
      <c r="T53" s="1" t="str">
        <f>IF(S53="","",SUMIFS('BASE OF'!$H:$H,'BASE OF'!$A:$A,CENTRALISATIONS!$V$2,'BASE OF'!$L:$L,CENTRALISATIONS!$T$2,'BASE OF'!$E:$E,CENTRALISATIONS!$S53))</f>
        <v/>
      </c>
      <c r="U53" s="3" t="str">
        <f>IF(S53="","",SUMIFS('BASE OF'!$F:$F,'BASE OF'!$A:$A,CENTRALISATIONS!$V$2,'BASE OF'!$L:$L,CENTRALISATIONS!$T$2,'BASE OF'!$E:$E,CENTRALISATIONS!$S53))</f>
        <v/>
      </c>
      <c r="W53" t="str">
        <f>IF(CONSTANTES!E50="","",CONSTANTES!E50)</f>
        <v/>
      </c>
      <c r="X53" s="1" t="str">
        <f>IF(W53="","",SUMIFS('BASE OF'!$K:$K,'BASE OF'!$A:$A,CENTRALISATIONS!$V$2,'BASE OF'!$L:$L,CENTRALISATIONS!$T$2,'BASE OF'!$I:$I,CENTRALISATIONS!$W53))</f>
        <v/>
      </c>
      <c r="Y53" s="2" t="str">
        <f>IF(W53="","",SUMIFS('BASE OF'!$J:$J,'BASE OF'!$A:$A,CENTRALISATIONS!$V$2,'BASE OF'!$L:$L,CENTRALISATIONS!$T$2,'BASE OF'!$I:$I,CENTRALISATIONS!$W53))</f>
        <v/>
      </c>
    </row>
    <row r="54" spans="1:25">
      <c r="A54" t="str">
        <f>IF(CONSTANTES!A51="","",CONSTANTES!A51)</f>
        <v/>
      </c>
      <c r="B54" s="1" t="str">
        <f>IF(A54="","",SUMIFS('BASE OF'!$H:$H,'BASE OF'!$B:$B,CENTRALISATIONS!$B$2,'BASE OF'!$E:$E,CENTRALISATIONS!$A54))</f>
        <v/>
      </c>
      <c r="C54" s="3" t="str">
        <f>IF(B54="","",SUMIFS('BASE OF'!$F:$F,'BASE OF'!$B:$B,CENTRALISATIONS!$B$2,'BASE OF'!$E:$E,CENTRALISATIONS!$A54))</f>
        <v/>
      </c>
      <c r="D54" s="66" t="str">
        <f t="shared" si="0"/>
        <v/>
      </c>
      <c r="G54" t="str">
        <f>IF(CONSTANTES!E51="","",CONSTANTES!E51)</f>
        <v/>
      </c>
      <c r="H54" s="1" t="str">
        <f>IF(G54="","",SUMIFS('BASE OF'!$K:$K,'BASE OF'!$B:$B,CENTRALISATIONS!$B$2,'BASE OF'!$I:$I,CENTRALISATIONS!$G54))</f>
        <v/>
      </c>
      <c r="I54" s="2" t="str">
        <f>IF(G54="","",IF(SUMIFS('BASE OF'!$J:$J,'BASE OF'!$B:$B,CENTRALISATIONS!$B$2,'BASE OF'!$I:$I,CENTRALISATIONS!$G54)=0,"-",SUMIFS('BASE OF'!$J:$J,'BASE OF'!$B:$B,CENTRALISATIONS!$B$2,'BASE OF'!$I:$I,CENTRALISATIONS!$G54)))</f>
        <v/>
      </c>
      <c r="K54" t="str">
        <f>IF(CONSTANTES!A51="","",CONSTANTES!A51)</f>
        <v/>
      </c>
      <c r="L54" s="1" t="str">
        <f>IF(K54="","",SUMIFS('BASE OF'!$H:$H,'BASE OF'!$M:$M,CENTRALISATIONS!$N$2,'BASE OF'!$L:$L,CENTRALISATIONS!$L$2,'BASE OF'!$E:$E,CENTRALISATIONS!$K54))</f>
        <v/>
      </c>
      <c r="M54" s="3" t="str">
        <f>IF(K54="","",SUMIFS('BASE OF'!$F:$F,'BASE OF'!$M:$M,CENTRALISATIONS!$N$2,'BASE OF'!$L:$L,CENTRALISATIONS!$L$2,'BASE OF'!$E:$E,CENTRALISATIONS!$K54))</f>
        <v/>
      </c>
      <c r="O54" t="str">
        <f>IF(CONSTANTES!E51="","",CONSTANTES!E51)</f>
        <v/>
      </c>
      <c r="P54" s="1" t="str">
        <f>IF(O54="","",SUMIFS('BASE OF'!$K:$K,'BASE OF'!$M:$M,CENTRALISATIONS!$N$2,'BASE OF'!$L:$L,CENTRALISATIONS!$L$2,'BASE OF'!$I:$I,CENTRALISATIONS!$O54))</f>
        <v/>
      </c>
      <c r="Q54" s="2" t="str">
        <f>IF(O54="","",SUMIFS('BASE OF'!$J:$J,'BASE OF'!$M:$M,CENTRALISATIONS!$N$2,'BASE OF'!$L:$L,CENTRALISATIONS!$L$2,'BASE OF'!$I:$I,CENTRALISATIONS!$O54))</f>
        <v/>
      </c>
      <c r="S54" t="str">
        <f>IF(CONSTANTES!A51="","",CONSTANTES!A51)</f>
        <v/>
      </c>
      <c r="T54" s="1" t="str">
        <f>IF(S54="","",SUMIFS('BASE OF'!$H:$H,'BASE OF'!$A:$A,CENTRALISATIONS!$V$2,'BASE OF'!$L:$L,CENTRALISATIONS!$T$2,'BASE OF'!$E:$E,CENTRALISATIONS!$S54))</f>
        <v/>
      </c>
      <c r="U54" s="3" t="str">
        <f>IF(S54="","",SUMIFS('BASE OF'!$F:$F,'BASE OF'!$A:$A,CENTRALISATIONS!$V$2,'BASE OF'!$L:$L,CENTRALISATIONS!$T$2,'BASE OF'!$E:$E,CENTRALISATIONS!$S54))</f>
        <v/>
      </c>
      <c r="W54" t="str">
        <f>IF(CONSTANTES!E51="","",CONSTANTES!E51)</f>
        <v/>
      </c>
      <c r="X54" s="1" t="str">
        <f>IF(W54="","",SUMIFS('BASE OF'!$K:$K,'BASE OF'!$A:$A,CENTRALISATIONS!$V$2,'BASE OF'!$L:$L,CENTRALISATIONS!$T$2,'BASE OF'!$I:$I,CENTRALISATIONS!$W54))</f>
        <v/>
      </c>
      <c r="Y54" s="2" t="str">
        <f>IF(W54="","",SUMIFS('BASE OF'!$J:$J,'BASE OF'!$A:$A,CENTRALISATIONS!$V$2,'BASE OF'!$L:$L,CENTRALISATIONS!$T$2,'BASE OF'!$I:$I,CENTRALISATIONS!$W54))</f>
        <v/>
      </c>
    </row>
    <row r="55" spans="1:25">
      <c r="A55" t="str">
        <f>IF(CONSTANTES!A52="","",CONSTANTES!A52)</f>
        <v/>
      </c>
      <c r="B55" s="1" t="str">
        <f>IF(A55="","",SUMIFS('BASE OF'!$H:$H,'BASE OF'!$B:$B,CENTRALISATIONS!$B$2,'BASE OF'!$E:$E,CENTRALISATIONS!$A55))</f>
        <v/>
      </c>
      <c r="C55" s="3" t="str">
        <f>IF(B55="","",SUMIFS('BASE OF'!$F:$F,'BASE OF'!$B:$B,CENTRALISATIONS!$B$2,'BASE OF'!$E:$E,CENTRALISATIONS!$A55))</f>
        <v/>
      </c>
      <c r="D55" s="66" t="str">
        <f t="shared" si="0"/>
        <v/>
      </c>
      <c r="G55" t="str">
        <f>IF(CONSTANTES!E52="","",CONSTANTES!E52)</f>
        <v/>
      </c>
      <c r="H55" s="1" t="str">
        <f>IF(G55="","",SUMIFS('BASE OF'!$K:$K,'BASE OF'!$B:$B,CENTRALISATIONS!$B$2,'BASE OF'!$I:$I,CENTRALISATIONS!$G55))</f>
        <v/>
      </c>
      <c r="I55" s="2" t="str">
        <f>IF(G55="","",IF(SUMIFS('BASE OF'!$J:$J,'BASE OF'!$B:$B,CENTRALISATIONS!$B$2,'BASE OF'!$I:$I,CENTRALISATIONS!$G55)=0,"-",SUMIFS('BASE OF'!$J:$J,'BASE OF'!$B:$B,CENTRALISATIONS!$B$2,'BASE OF'!$I:$I,CENTRALISATIONS!$G55)))</f>
        <v/>
      </c>
      <c r="K55" t="str">
        <f>IF(CONSTANTES!A52="","",CONSTANTES!A52)</f>
        <v/>
      </c>
      <c r="L55" s="1" t="str">
        <f>IF(K55="","",SUMIFS('BASE OF'!$H:$H,'BASE OF'!$M:$M,CENTRALISATIONS!$N$2,'BASE OF'!$L:$L,CENTRALISATIONS!$L$2,'BASE OF'!$E:$E,CENTRALISATIONS!$K55))</f>
        <v/>
      </c>
      <c r="M55" s="3" t="str">
        <f>IF(K55="","",SUMIFS('BASE OF'!$F:$F,'BASE OF'!$M:$M,CENTRALISATIONS!$N$2,'BASE OF'!$L:$L,CENTRALISATIONS!$L$2,'BASE OF'!$E:$E,CENTRALISATIONS!$K55))</f>
        <v/>
      </c>
      <c r="O55" t="str">
        <f>IF(CONSTANTES!E52="","",CONSTANTES!E52)</f>
        <v/>
      </c>
      <c r="P55" s="1" t="str">
        <f>IF(O55="","",SUMIFS('BASE OF'!$K:$K,'BASE OF'!$M:$M,CENTRALISATIONS!$N$2,'BASE OF'!$L:$L,CENTRALISATIONS!$L$2,'BASE OF'!$I:$I,CENTRALISATIONS!$O55))</f>
        <v/>
      </c>
      <c r="Q55" s="2" t="str">
        <f>IF(O55="","",SUMIFS('BASE OF'!$J:$J,'BASE OF'!$M:$M,CENTRALISATIONS!$N$2,'BASE OF'!$L:$L,CENTRALISATIONS!$L$2,'BASE OF'!$I:$I,CENTRALISATIONS!$O55))</f>
        <v/>
      </c>
      <c r="S55" t="str">
        <f>IF(CONSTANTES!A52="","",CONSTANTES!A52)</f>
        <v/>
      </c>
      <c r="T55" s="1" t="str">
        <f>IF(S55="","",SUMIFS('BASE OF'!$H:$H,'BASE OF'!$A:$A,CENTRALISATIONS!$V$2,'BASE OF'!$L:$L,CENTRALISATIONS!$T$2,'BASE OF'!$E:$E,CENTRALISATIONS!$S55))</f>
        <v/>
      </c>
      <c r="U55" s="3" t="str">
        <f>IF(S55="","",SUMIFS('BASE OF'!$F:$F,'BASE OF'!$A:$A,CENTRALISATIONS!$V$2,'BASE OF'!$L:$L,CENTRALISATIONS!$T$2,'BASE OF'!$E:$E,CENTRALISATIONS!$S55))</f>
        <v/>
      </c>
      <c r="W55" t="str">
        <f>IF(CONSTANTES!E52="","",CONSTANTES!E52)</f>
        <v/>
      </c>
      <c r="X55" s="1" t="str">
        <f>IF(W55="","",SUMIFS('BASE OF'!$K:$K,'BASE OF'!$A:$A,CENTRALISATIONS!$V$2,'BASE OF'!$L:$L,CENTRALISATIONS!$T$2,'BASE OF'!$I:$I,CENTRALISATIONS!$W55))</f>
        <v/>
      </c>
      <c r="Y55" s="2" t="str">
        <f>IF(W55="","",SUMIFS('BASE OF'!$J:$J,'BASE OF'!$A:$A,CENTRALISATIONS!$V$2,'BASE OF'!$L:$L,CENTRALISATIONS!$T$2,'BASE OF'!$I:$I,CENTRALISATIONS!$W55))</f>
        <v/>
      </c>
    </row>
    <row r="56" spans="1:25">
      <c r="A56" t="str">
        <f>IF(CONSTANTES!A53="","",CONSTANTES!A53)</f>
        <v/>
      </c>
      <c r="B56" s="1" t="str">
        <f>IF(A56="","",SUMIFS('BASE OF'!$H:$H,'BASE OF'!$B:$B,CENTRALISATIONS!$B$2,'BASE OF'!$E:$E,CENTRALISATIONS!$A56))</f>
        <v/>
      </c>
      <c r="C56" s="3" t="str">
        <f>IF(B56="","",SUMIFS('BASE OF'!$F:$F,'BASE OF'!$B:$B,CENTRALISATIONS!$B$2,'BASE OF'!$E:$E,CENTRALISATIONS!$A56))</f>
        <v/>
      </c>
      <c r="D56" s="66" t="str">
        <f t="shared" si="0"/>
        <v/>
      </c>
      <c r="G56" t="str">
        <f>IF(CONSTANTES!E53="","",CONSTANTES!E53)</f>
        <v/>
      </c>
      <c r="H56" s="1" t="str">
        <f>IF(G56="","",SUMIFS('BASE OF'!$K:$K,'BASE OF'!$B:$B,CENTRALISATIONS!$B$2,'BASE OF'!$I:$I,CENTRALISATIONS!$G56))</f>
        <v/>
      </c>
      <c r="I56" s="2" t="str">
        <f>IF(G56="","",IF(SUMIFS('BASE OF'!$J:$J,'BASE OF'!$B:$B,CENTRALISATIONS!$B$2,'BASE OF'!$I:$I,CENTRALISATIONS!$G56)=0,"-",SUMIFS('BASE OF'!$J:$J,'BASE OF'!$B:$B,CENTRALISATIONS!$B$2,'BASE OF'!$I:$I,CENTRALISATIONS!$G56)))</f>
        <v/>
      </c>
      <c r="K56" t="str">
        <f>IF(CONSTANTES!A53="","",CONSTANTES!A53)</f>
        <v/>
      </c>
      <c r="L56" s="1" t="str">
        <f>IF(K56="","",SUMIFS('BASE OF'!$H:$H,'BASE OF'!$M:$M,CENTRALISATIONS!$N$2,'BASE OF'!$L:$L,CENTRALISATIONS!$L$2,'BASE OF'!$E:$E,CENTRALISATIONS!$K56))</f>
        <v/>
      </c>
      <c r="M56" s="3" t="str">
        <f>IF(K56="","",SUMIFS('BASE OF'!$F:$F,'BASE OF'!$M:$M,CENTRALISATIONS!$N$2,'BASE OF'!$L:$L,CENTRALISATIONS!$L$2,'BASE OF'!$E:$E,CENTRALISATIONS!$K56))</f>
        <v/>
      </c>
      <c r="O56" t="str">
        <f>IF(CONSTANTES!E53="","",CONSTANTES!E53)</f>
        <v/>
      </c>
      <c r="P56" s="1" t="str">
        <f>IF(O56="","",SUMIFS('BASE OF'!$K:$K,'BASE OF'!$M:$M,CENTRALISATIONS!$N$2,'BASE OF'!$L:$L,CENTRALISATIONS!$L$2,'BASE OF'!$I:$I,CENTRALISATIONS!$O56))</f>
        <v/>
      </c>
      <c r="Q56" s="2" t="str">
        <f>IF(O56="","",SUMIFS('BASE OF'!$J:$J,'BASE OF'!$M:$M,CENTRALISATIONS!$N$2,'BASE OF'!$L:$L,CENTRALISATIONS!$L$2,'BASE OF'!$I:$I,CENTRALISATIONS!$O56))</f>
        <v/>
      </c>
      <c r="S56" t="str">
        <f>IF(CONSTANTES!A53="","",CONSTANTES!A53)</f>
        <v/>
      </c>
      <c r="T56" s="1" t="str">
        <f>IF(S56="","",SUMIFS('BASE OF'!$H:$H,'BASE OF'!$A:$A,CENTRALISATIONS!$V$2,'BASE OF'!$L:$L,CENTRALISATIONS!$T$2,'BASE OF'!$E:$E,CENTRALISATIONS!$S56))</f>
        <v/>
      </c>
      <c r="U56" s="3" t="str">
        <f>IF(S56="","",SUMIFS('BASE OF'!$F:$F,'BASE OF'!$A:$A,CENTRALISATIONS!$V$2,'BASE OF'!$L:$L,CENTRALISATIONS!$T$2,'BASE OF'!$E:$E,CENTRALISATIONS!$S56))</f>
        <v/>
      </c>
      <c r="W56" t="str">
        <f>IF(CONSTANTES!E53="","",CONSTANTES!E53)</f>
        <v/>
      </c>
      <c r="X56" s="1" t="str">
        <f>IF(W56="","",SUMIFS('BASE OF'!$K:$K,'BASE OF'!$A:$A,CENTRALISATIONS!$V$2,'BASE OF'!$L:$L,CENTRALISATIONS!$T$2,'BASE OF'!$I:$I,CENTRALISATIONS!$W56))</f>
        <v/>
      </c>
      <c r="Y56" s="2" t="str">
        <f>IF(W56="","",SUMIFS('BASE OF'!$J:$J,'BASE OF'!$A:$A,CENTRALISATIONS!$V$2,'BASE OF'!$L:$L,CENTRALISATIONS!$T$2,'BASE OF'!$I:$I,CENTRALISATIONS!$W56))</f>
        <v/>
      </c>
    </row>
    <row r="57" spans="1:25">
      <c r="A57" t="str">
        <f>IF(CONSTANTES!A54="","",CONSTANTES!A54)</f>
        <v/>
      </c>
      <c r="B57" s="1" t="str">
        <f>IF(A57="","",SUMIFS('BASE OF'!$H:$H,'BASE OF'!$B:$B,CENTRALISATIONS!$B$2,'BASE OF'!$E:$E,CENTRALISATIONS!$A57))</f>
        <v/>
      </c>
      <c r="C57" s="3" t="str">
        <f>IF(B57="","",SUMIFS('BASE OF'!$F:$F,'BASE OF'!$B:$B,CENTRALISATIONS!$B$2,'BASE OF'!$E:$E,CENTRALISATIONS!$A57))</f>
        <v/>
      </c>
      <c r="D57" s="66" t="str">
        <f t="shared" si="0"/>
        <v/>
      </c>
      <c r="G57" t="str">
        <f>IF(CONSTANTES!E54="","",CONSTANTES!E54)</f>
        <v/>
      </c>
      <c r="H57" s="1" t="str">
        <f>IF(G57="","",SUMIFS('BASE OF'!$K:$K,'BASE OF'!$B:$B,CENTRALISATIONS!$B$2,'BASE OF'!$I:$I,CENTRALISATIONS!$G57))</f>
        <v/>
      </c>
      <c r="I57" s="2" t="str">
        <f>IF(G57="","",IF(SUMIFS('BASE OF'!$J:$J,'BASE OF'!$B:$B,CENTRALISATIONS!$B$2,'BASE OF'!$I:$I,CENTRALISATIONS!$G57)=0,"-",SUMIFS('BASE OF'!$J:$J,'BASE OF'!$B:$B,CENTRALISATIONS!$B$2,'BASE OF'!$I:$I,CENTRALISATIONS!$G57)))</f>
        <v/>
      </c>
      <c r="K57" t="str">
        <f>IF(CONSTANTES!A54="","",CONSTANTES!A54)</f>
        <v/>
      </c>
      <c r="L57" s="1" t="str">
        <f>IF(K57="","",SUMIFS('BASE OF'!$H:$H,'BASE OF'!$M:$M,CENTRALISATIONS!$N$2,'BASE OF'!$L:$L,CENTRALISATIONS!$L$2,'BASE OF'!$E:$E,CENTRALISATIONS!$K57))</f>
        <v/>
      </c>
      <c r="M57" s="3" t="str">
        <f>IF(K57="","",SUMIFS('BASE OF'!$F:$F,'BASE OF'!$M:$M,CENTRALISATIONS!$N$2,'BASE OF'!$L:$L,CENTRALISATIONS!$L$2,'BASE OF'!$E:$E,CENTRALISATIONS!$K57))</f>
        <v/>
      </c>
      <c r="O57" t="str">
        <f>IF(CONSTANTES!E54="","",CONSTANTES!E54)</f>
        <v/>
      </c>
      <c r="P57" s="1" t="str">
        <f>IF(O57="","",SUMIFS('BASE OF'!$K:$K,'BASE OF'!$M:$M,CENTRALISATIONS!$N$2,'BASE OF'!$L:$L,CENTRALISATIONS!$L$2,'BASE OF'!$I:$I,CENTRALISATIONS!$O57))</f>
        <v/>
      </c>
      <c r="Q57" s="2" t="str">
        <f>IF(O57="","",SUMIFS('BASE OF'!$J:$J,'BASE OF'!$M:$M,CENTRALISATIONS!$N$2,'BASE OF'!$L:$L,CENTRALISATIONS!$L$2,'BASE OF'!$I:$I,CENTRALISATIONS!$O57))</f>
        <v/>
      </c>
      <c r="S57" t="str">
        <f>IF(CONSTANTES!A54="","",CONSTANTES!A54)</f>
        <v/>
      </c>
      <c r="T57" s="1" t="str">
        <f>IF(S57="","",SUMIFS('BASE OF'!$H:$H,'BASE OF'!$A:$A,CENTRALISATIONS!$V$2,'BASE OF'!$L:$L,CENTRALISATIONS!$T$2,'BASE OF'!$E:$E,CENTRALISATIONS!$S57))</f>
        <v/>
      </c>
      <c r="U57" s="3" t="str">
        <f>IF(S57="","",SUMIFS('BASE OF'!$F:$F,'BASE OF'!$A:$A,CENTRALISATIONS!$V$2,'BASE OF'!$L:$L,CENTRALISATIONS!$T$2,'BASE OF'!$E:$E,CENTRALISATIONS!$S57))</f>
        <v/>
      </c>
      <c r="W57" t="str">
        <f>IF(CONSTANTES!E54="","",CONSTANTES!E54)</f>
        <v/>
      </c>
      <c r="X57" s="1" t="str">
        <f>IF(W57="","",SUMIFS('BASE OF'!$K:$K,'BASE OF'!$A:$A,CENTRALISATIONS!$V$2,'BASE OF'!$L:$L,CENTRALISATIONS!$T$2,'BASE OF'!$I:$I,CENTRALISATIONS!$W57))</f>
        <v/>
      </c>
      <c r="Y57" s="2" t="str">
        <f>IF(W57="","",SUMIFS('BASE OF'!$J:$J,'BASE OF'!$A:$A,CENTRALISATIONS!$V$2,'BASE OF'!$L:$L,CENTRALISATIONS!$T$2,'BASE OF'!$I:$I,CENTRALISATIONS!$W57))</f>
        <v/>
      </c>
    </row>
    <row r="58" spans="1:25">
      <c r="A58" t="str">
        <f>IF(CONSTANTES!A55="","",CONSTANTES!A55)</f>
        <v/>
      </c>
      <c r="B58" s="1" t="str">
        <f>IF(A58="","",SUMIFS('BASE OF'!$H:$H,'BASE OF'!$B:$B,CENTRALISATIONS!$B$2,'BASE OF'!$E:$E,CENTRALISATIONS!$A58))</f>
        <v/>
      </c>
      <c r="C58" s="3" t="str">
        <f>IF(B58="","",SUMIFS('BASE OF'!$F:$F,'BASE OF'!$B:$B,CENTRALISATIONS!$B$2,'BASE OF'!$E:$E,CENTRALISATIONS!$A58))</f>
        <v/>
      </c>
      <c r="D58" s="66" t="str">
        <f t="shared" si="0"/>
        <v/>
      </c>
      <c r="G58" t="str">
        <f>IF(CONSTANTES!E55="","",CONSTANTES!E55)</f>
        <v/>
      </c>
      <c r="H58" s="1" t="str">
        <f>IF(G58="","",SUMIFS('BASE OF'!$K:$K,'BASE OF'!$B:$B,CENTRALISATIONS!$B$2,'BASE OF'!$I:$I,CENTRALISATIONS!$G58))</f>
        <v/>
      </c>
      <c r="I58" s="2" t="str">
        <f>IF(G58="","",IF(SUMIFS('BASE OF'!$J:$J,'BASE OF'!$B:$B,CENTRALISATIONS!$B$2,'BASE OF'!$I:$I,CENTRALISATIONS!$G58)=0,"-",SUMIFS('BASE OF'!$J:$J,'BASE OF'!$B:$B,CENTRALISATIONS!$B$2,'BASE OF'!$I:$I,CENTRALISATIONS!$G58)))</f>
        <v/>
      </c>
      <c r="K58" t="str">
        <f>IF(CONSTANTES!A55="","",CONSTANTES!A55)</f>
        <v/>
      </c>
      <c r="L58" s="1" t="str">
        <f>IF(K58="","",SUMIFS('BASE OF'!$H:$H,'BASE OF'!$M:$M,CENTRALISATIONS!$N$2,'BASE OF'!$L:$L,CENTRALISATIONS!$L$2,'BASE OF'!$E:$E,CENTRALISATIONS!$K58))</f>
        <v/>
      </c>
      <c r="M58" s="3" t="str">
        <f>IF(K58="","",SUMIFS('BASE OF'!$F:$F,'BASE OF'!$M:$M,CENTRALISATIONS!$N$2,'BASE OF'!$L:$L,CENTRALISATIONS!$L$2,'BASE OF'!$E:$E,CENTRALISATIONS!$K58))</f>
        <v/>
      </c>
      <c r="O58" t="str">
        <f>IF(CONSTANTES!E55="","",CONSTANTES!E55)</f>
        <v/>
      </c>
      <c r="P58" s="1" t="str">
        <f>IF(O58="","",SUMIFS('BASE OF'!$K:$K,'BASE OF'!$M:$M,CENTRALISATIONS!$N$2,'BASE OF'!$L:$L,CENTRALISATIONS!$L$2,'BASE OF'!$I:$I,CENTRALISATIONS!$O58))</f>
        <v/>
      </c>
      <c r="Q58" s="2" t="str">
        <f>IF(O58="","",SUMIFS('BASE OF'!$J:$J,'BASE OF'!$M:$M,CENTRALISATIONS!$N$2,'BASE OF'!$L:$L,CENTRALISATIONS!$L$2,'BASE OF'!$I:$I,CENTRALISATIONS!$O58))</f>
        <v/>
      </c>
      <c r="S58" t="str">
        <f>IF(CONSTANTES!A55="","",CONSTANTES!A55)</f>
        <v/>
      </c>
      <c r="T58" s="1" t="str">
        <f>IF(S58="","",SUMIFS('BASE OF'!$H:$H,'BASE OF'!$A:$A,CENTRALISATIONS!$V$2,'BASE OF'!$L:$L,CENTRALISATIONS!$T$2,'BASE OF'!$E:$E,CENTRALISATIONS!$S58))</f>
        <v/>
      </c>
      <c r="U58" s="3" t="str">
        <f>IF(S58="","",SUMIFS('BASE OF'!$F:$F,'BASE OF'!$A:$A,CENTRALISATIONS!$V$2,'BASE OF'!$L:$L,CENTRALISATIONS!$T$2,'BASE OF'!$E:$E,CENTRALISATIONS!$S58))</f>
        <v/>
      </c>
      <c r="W58" t="str">
        <f>IF(CONSTANTES!E55="","",CONSTANTES!E55)</f>
        <v/>
      </c>
      <c r="X58" s="1" t="str">
        <f>IF(W58="","",SUMIFS('BASE OF'!$K:$K,'BASE OF'!$A:$A,CENTRALISATIONS!$V$2,'BASE OF'!$L:$L,CENTRALISATIONS!$T$2,'BASE OF'!$I:$I,CENTRALISATIONS!$W58))</f>
        <v/>
      </c>
      <c r="Y58" s="2" t="str">
        <f>IF(W58="","",SUMIFS('BASE OF'!$J:$J,'BASE OF'!$A:$A,CENTRALISATIONS!$V$2,'BASE OF'!$L:$L,CENTRALISATIONS!$T$2,'BASE OF'!$I:$I,CENTRALISATIONS!$W58))</f>
        <v/>
      </c>
    </row>
    <row r="59" spans="1:25">
      <c r="A59" t="str">
        <f>IF(CONSTANTES!A56="","",CONSTANTES!A56)</f>
        <v/>
      </c>
      <c r="B59" s="1" t="str">
        <f>IF(A59="","",SUMIFS('BASE OF'!$H:$H,'BASE OF'!$B:$B,CENTRALISATIONS!$B$2,'BASE OF'!$E:$E,CENTRALISATIONS!$A59))</f>
        <v/>
      </c>
      <c r="C59" s="3" t="str">
        <f>IF(B59="","",SUMIFS('BASE OF'!$F:$F,'BASE OF'!$B:$B,CENTRALISATIONS!$B$2,'BASE OF'!$E:$E,CENTRALISATIONS!$A59))</f>
        <v/>
      </c>
      <c r="D59" s="66" t="str">
        <f t="shared" si="0"/>
        <v/>
      </c>
      <c r="G59" t="str">
        <f>IF(CONSTANTES!E56="","",CONSTANTES!E56)</f>
        <v/>
      </c>
      <c r="H59" s="1" t="str">
        <f>IF(G59="","",SUMIFS('BASE OF'!$K:$K,'BASE OF'!$B:$B,CENTRALISATIONS!$B$2,'BASE OF'!$I:$I,CENTRALISATIONS!$G59))</f>
        <v/>
      </c>
      <c r="I59" s="2" t="str">
        <f>IF(G59="","",IF(SUMIFS('BASE OF'!$J:$J,'BASE OF'!$B:$B,CENTRALISATIONS!$B$2,'BASE OF'!$I:$I,CENTRALISATIONS!$G59)=0,"-",SUMIFS('BASE OF'!$J:$J,'BASE OF'!$B:$B,CENTRALISATIONS!$B$2,'BASE OF'!$I:$I,CENTRALISATIONS!$G59)))</f>
        <v/>
      </c>
      <c r="K59" t="str">
        <f>IF(CONSTANTES!A56="","",CONSTANTES!A56)</f>
        <v/>
      </c>
      <c r="L59" s="1" t="str">
        <f>IF(K59="","",SUMIFS('BASE OF'!$H:$H,'BASE OF'!$M:$M,CENTRALISATIONS!$N$2,'BASE OF'!$L:$L,CENTRALISATIONS!$L$2,'BASE OF'!$E:$E,CENTRALISATIONS!$K59))</f>
        <v/>
      </c>
      <c r="M59" s="3" t="str">
        <f>IF(K59="","",SUMIFS('BASE OF'!$F:$F,'BASE OF'!$M:$M,CENTRALISATIONS!$N$2,'BASE OF'!$L:$L,CENTRALISATIONS!$L$2,'BASE OF'!$E:$E,CENTRALISATIONS!$K59))</f>
        <v/>
      </c>
      <c r="O59" t="str">
        <f>IF(CONSTANTES!E56="","",CONSTANTES!E56)</f>
        <v/>
      </c>
      <c r="P59" s="1" t="str">
        <f>IF(O59="","",SUMIFS('BASE OF'!$K:$K,'BASE OF'!$M:$M,CENTRALISATIONS!$N$2,'BASE OF'!$L:$L,CENTRALISATIONS!$L$2,'BASE OF'!$I:$I,CENTRALISATIONS!$O59))</f>
        <v/>
      </c>
      <c r="Q59" s="2" t="str">
        <f>IF(O59="","",SUMIFS('BASE OF'!$J:$J,'BASE OF'!$M:$M,CENTRALISATIONS!$N$2,'BASE OF'!$L:$L,CENTRALISATIONS!$L$2,'BASE OF'!$I:$I,CENTRALISATIONS!$O59))</f>
        <v/>
      </c>
      <c r="S59" t="str">
        <f>IF(CONSTANTES!A56="","",CONSTANTES!A56)</f>
        <v/>
      </c>
      <c r="T59" s="1" t="str">
        <f>IF(S59="","",SUMIFS('BASE OF'!$H:$H,'BASE OF'!$A:$A,CENTRALISATIONS!$V$2,'BASE OF'!$L:$L,CENTRALISATIONS!$T$2,'BASE OF'!$E:$E,CENTRALISATIONS!$S59))</f>
        <v/>
      </c>
      <c r="U59" s="3" t="str">
        <f>IF(S59="","",SUMIFS('BASE OF'!$F:$F,'BASE OF'!$A:$A,CENTRALISATIONS!$V$2,'BASE OF'!$L:$L,CENTRALISATIONS!$T$2,'BASE OF'!$E:$E,CENTRALISATIONS!$S59))</f>
        <v/>
      </c>
      <c r="W59" t="str">
        <f>IF(CONSTANTES!E56="","",CONSTANTES!E56)</f>
        <v/>
      </c>
      <c r="X59" s="1" t="str">
        <f>IF(W59="","",SUMIFS('BASE OF'!$K:$K,'BASE OF'!$A:$A,CENTRALISATIONS!$V$2,'BASE OF'!$L:$L,CENTRALISATIONS!$T$2,'BASE OF'!$I:$I,CENTRALISATIONS!$W59))</f>
        <v/>
      </c>
      <c r="Y59" s="2" t="str">
        <f>IF(W59="","",SUMIFS('BASE OF'!$J:$J,'BASE OF'!$A:$A,CENTRALISATIONS!$V$2,'BASE OF'!$L:$L,CENTRALISATIONS!$T$2,'BASE OF'!$I:$I,CENTRALISATIONS!$W59))</f>
        <v/>
      </c>
    </row>
    <row r="60" spans="1:25">
      <c r="A60" t="str">
        <f>IF(CONSTANTES!A57="","",CONSTANTES!A57)</f>
        <v/>
      </c>
      <c r="B60" s="1" t="str">
        <f>IF(A60="","",SUMIFS('BASE OF'!$H:$H,'BASE OF'!$B:$B,CENTRALISATIONS!$B$2,'BASE OF'!$E:$E,CENTRALISATIONS!$A60))</f>
        <v/>
      </c>
      <c r="C60" s="3" t="str">
        <f>IF(B60="","",SUMIFS('BASE OF'!$F:$F,'BASE OF'!$B:$B,CENTRALISATIONS!$B$2,'BASE OF'!$E:$E,CENTRALISATIONS!$A60))</f>
        <v/>
      </c>
      <c r="D60" s="66" t="str">
        <f t="shared" si="0"/>
        <v/>
      </c>
      <c r="G60" t="str">
        <f>IF(CONSTANTES!E57="","",CONSTANTES!E57)</f>
        <v/>
      </c>
      <c r="H60" s="1" t="str">
        <f>IF(G60="","",SUMIFS('BASE OF'!$K:$K,'BASE OF'!$B:$B,CENTRALISATIONS!$B$2,'BASE OF'!$I:$I,CENTRALISATIONS!$G60))</f>
        <v/>
      </c>
      <c r="I60" s="2" t="str">
        <f>IF(G60="","",IF(SUMIFS('BASE OF'!$J:$J,'BASE OF'!$B:$B,CENTRALISATIONS!$B$2,'BASE OF'!$I:$I,CENTRALISATIONS!$G60)=0,"-",SUMIFS('BASE OF'!$J:$J,'BASE OF'!$B:$B,CENTRALISATIONS!$B$2,'BASE OF'!$I:$I,CENTRALISATIONS!$G60)))</f>
        <v/>
      </c>
      <c r="K60" t="str">
        <f>IF(CONSTANTES!A57="","",CONSTANTES!A57)</f>
        <v/>
      </c>
      <c r="L60" s="1" t="str">
        <f>IF(K60="","",SUMIFS('BASE OF'!$H:$H,'BASE OF'!$M:$M,CENTRALISATIONS!$N$2,'BASE OF'!$L:$L,CENTRALISATIONS!$L$2,'BASE OF'!$E:$E,CENTRALISATIONS!$K60))</f>
        <v/>
      </c>
      <c r="M60" s="3" t="str">
        <f>IF(K60="","",SUMIFS('BASE OF'!$F:$F,'BASE OF'!$M:$M,CENTRALISATIONS!$N$2,'BASE OF'!$L:$L,CENTRALISATIONS!$L$2,'BASE OF'!$E:$E,CENTRALISATIONS!$K60))</f>
        <v/>
      </c>
      <c r="O60" t="str">
        <f>IF(CONSTANTES!E57="","",CONSTANTES!E57)</f>
        <v/>
      </c>
      <c r="P60" s="1" t="str">
        <f>IF(O60="","",SUMIFS('BASE OF'!$K:$K,'BASE OF'!$M:$M,CENTRALISATIONS!$N$2,'BASE OF'!$L:$L,CENTRALISATIONS!$L$2,'BASE OF'!$I:$I,CENTRALISATIONS!$O60))</f>
        <v/>
      </c>
      <c r="Q60" s="2" t="str">
        <f>IF(O60="","",SUMIFS('BASE OF'!$J:$J,'BASE OF'!$M:$M,CENTRALISATIONS!$N$2,'BASE OF'!$L:$L,CENTRALISATIONS!$L$2,'BASE OF'!$I:$I,CENTRALISATIONS!$O60))</f>
        <v/>
      </c>
      <c r="S60" t="str">
        <f>IF(CONSTANTES!A57="","",CONSTANTES!A57)</f>
        <v/>
      </c>
      <c r="T60" s="1" t="str">
        <f>IF(S60="","",SUMIFS('BASE OF'!$H:$H,'BASE OF'!$A:$A,CENTRALISATIONS!$V$2,'BASE OF'!$L:$L,CENTRALISATIONS!$T$2,'BASE OF'!$E:$E,CENTRALISATIONS!$S60))</f>
        <v/>
      </c>
      <c r="U60" s="3" t="str">
        <f>IF(S60="","",SUMIFS('BASE OF'!$F:$F,'BASE OF'!$A:$A,CENTRALISATIONS!$V$2,'BASE OF'!$L:$L,CENTRALISATIONS!$T$2,'BASE OF'!$E:$E,CENTRALISATIONS!$S60))</f>
        <v/>
      </c>
      <c r="W60" t="str">
        <f>IF(CONSTANTES!E57="","",CONSTANTES!E57)</f>
        <v/>
      </c>
      <c r="X60" s="1" t="str">
        <f>IF(W60="","",SUMIFS('BASE OF'!$K:$K,'BASE OF'!$A:$A,CENTRALISATIONS!$V$2,'BASE OF'!$L:$L,CENTRALISATIONS!$T$2,'BASE OF'!$I:$I,CENTRALISATIONS!$W60))</f>
        <v/>
      </c>
      <c r="Y60" s="2" t="str">
        <f>IF(W60="","",SUMIFS('BASE OF'!$J:$J,'BASE OF'!$A:$A,CENTRALISATIONS!$V$2,'BASE OF'!$L:$L,CENTRALISATIONS!$T$2,'BASE OF'!$I:$I,CENTRALISATIONS!$W60))</f>
        <v/>
      </c>
    </row>
    <row r="61" spans="1:25">
      <c r="A61" t="str">
        <f>IF(CONSTANTES!A58="","",CONSTANTES!A58)</f>
        <v/>
      </c>
      <c r="B61" s="1" t="str">
        <f>IF(A61="","",SUMIFS('BASE OF'!$H:$H,'BASE OF'!$B:$B,CENTRALISATIONS!$B$2,'BASE OF'!$E:$E,CENTRALISATIONS!$A61))</f>
        <v/>
      </c>
      <c r="C61" s="3" t="str">
        <f>IF(B61="","",SUMIFS('BASE OF'!$F:$F,'BASE OF'!$B:$B,CENTRALISATIONS!$B$2,'BASE OF'!$E:$E,CENTRALISATIONS!$A61))</f>
        <v/>
      </c>
      <c r="D61" s="66" t="str">
        <f t="shared" si="0"/>
        <v/>
      </c>
      <c r="G61" t="str">
        <f>IF(CONSTANTES!E58="","",CONSTANTES!E58)</f>
        <v/>
      </c>
      <c r="H61" s="1" t="str">
        <f>IF(G61="","",SUMIFS('BASE OF'!$K:$K,'BASE OF'!$B:$B,CENTRALISATIONS!$B$2,'BASE OF'!$I:$I,CENTRALISATIONS!$G61))</f>
        <v/>
      </c>
      <c r="I61" s="2" t="str">
        <f>IF(G61="","",IF(SUMIFS('BASE OF'!$J:$J,'BASE OF'!$B:$B,CENTRALISATIONS!$B$2,'BASE OF'!$I:$I,CENTRALISATIONS!$G61)=0,"-",SUMIFS('BASE OF'!$J:$J,'BASE OF'!$B:$B,CENTRALISATIONS!$B$2,'BASE OF'!$I:$I,CENTRALISATIONS!$G61)))</f>
        <v/>
      </c>
      <c r="K61" t="str">
        <f>IF(CONSTANTES!A58="","",CONSTANTES!A58)</f>
        <v/>
      </c>
      <c r="L61" s="1" t="str">
        <f>IF(K61="","",SUMIFS('BASE OF'!$H:$H,'BASE OF'!$M:$M,CENTRALISATIONS!$N$2,'BASE OF'!$L:$L,CENTRALISATIONS!$L$2,'BASE OF'!$E:$E,CENTRALISATIONS!$K61))</f>
        <v/>
      </c>
      <c r="M61" s="3" t="str">
        <f>IF(K61="","",SUMIFS('BASE OF'!$F:$F,'BASE OF'!$M:$M,CENTRALISATIONS!$N$2,'BASE OF'!$L:$L,CENTRALISATIONS!$L$2,'BASE OF'!$E:$E,CENTRALISATIONS!$K61))</f>
        <v/>
      </c>
      <c r="O61" t="str">
        <f>IF(CONSTANTES!E58="","",CONSTANTES!E58)</f>
        <v/>
      </c>
      <c r="P61" s="1" t="str">
        <f>IF(O61="","",SUMIFS('BASE OF'!$K:$K,'BASE OF'!$M:$M,CENTRALISATIONS!$N$2,'BASE OF'!$L:$L,CENTRALISATIONS!$L$2,'BASE OF'!$I:$I,CENTRALISATIONS!$O61))</f>
        <v/>
      </c>
      <c r="Q61" s="2" t="str">
        <f>IF(O61="","",SUMIFS('BASE OF'!$J:$J,'BASE OF'!$M:$M,CENTRALISATIONS!$N$2,'BASE OF'!$L:$L,CENTRALISATIONS!$L$2,'BASE OF'!$I:$I,CENTRALISATIONS!$O61))</f>
        <v/>
      </c>
      <c r="S61" t="str">
        <f>IF(CONSTANTES!A58="","",CONSTANTES!A58)</f>
        <v/>
      </c>
      <c r="T61" s="1" t="str">
        <f>IF(S61="","",SUMIFS('BASE OF'!$H:$H,'BASE OF'!$A:$A,CENTRALISATIONS!$V$2,'BASE OF'!$L:$L,CENTRALISATIONS!$T$2,'BASE OF'!$E:$E,CENTRALISATIONS!$S61))</f>
        <v/>
      </c>
      <c r="U61" s="3" t="str">
        <f>IF(S61="","",SUMIFS('BASE OF'!$F:$F,'BASE OF'!$A:$A,CENTRALISATIONS!$V$2,'BASE OF'!$L:$L,CENTRALISATIONS!$T$2,'BASE OF'!$E:$E,CENTRALISATIONS!$S61))</f>
        <v/>
      </c>
      <c r="W61" t="str">
        <f>IF(CONSTANTES!E58="","",CONSTANTES!E58)</f>
        <v/>
      </c>
      <c r="X61" s="1" t="str">
        <f>IF(W61="","",SUMIFS('BASE OF'!$K:$K,'BASE OF'!$A:$A,CENTRALISATIONS!$V$2,'BASE OF'!$L:$L,CENTRALISATIONS!$T$2,'BASE OF'!$I:$I,CENTRALISATIONS!$W61))</f>
        <v/>
      </c>
      <c r="Y61" s="2" t="str">
        <f>IF(W61="","",SUMIFS('BASE OF'!$J:$J,'BASE OF'!$A:$A,CENTRALISATIONS!$V$2,'BASE OF'!$L:$L,CENTRALISATIONS!$T$2,'BASE OF'!$I:$I,CENTRALISATIONS!$W61))</f>
        <v/>
      </c>
    </row>
    <row r="62" spans="1:25">
      <c r="A62" t="str">
        <f>IF(CONSTANTES!A59="","",CONSTANTES!A59)</f>
        <v/>
      </c>
      <c r="B62" s="1" t="str">
        <f>IF(A62="","",SUMIFS('BASE OF'!$H:$H,'BASE OF'!$B:$B,CENTRALISATIONS!$B$2,'BASE OF'!$E:$E,CENTRALISATIONS!$A62))</f>
        <v/>
      </c>
      <c r="C62" s="3" t="str">
        <f>IF(B62="","",SUMIFS('BASE OF'!$F:$F,'BASE OF'!$B:$B,CENTRALISATIONS!$B$2,'BASE OF'!$E:$E,CENTRALISATIONS!$A62))</f>
        <v/>
      </c>
      <c r="D62" s="66" t="str">
        <f t="shared" si="0"/>
        <v/>
      </c>
      <c r="G62" t="str">
        <f>IF(CONSTANTES!E59="","",CONSTANTES!E59)</f>
        <v/>
      </c>
      <c r="H62" s="1" t="str">
        <f>IF(G62="","",SUMIFS('BASE OF'!$K:$K,'BASE OF'!$B:$B,CENTRALISATIONS!$B$2,'BASE OF'!$I:$I,CENTRALISATIONS!$G62))</f>
        <v/>
      </c>
      <c r="I62" s="2" t="str">
        <f>IF(G62="","",IF(SUMIFS('BASE OF'!$J:$J,'BASE OF'!$B:$B,CENTRALISATIONS!$B$2,'BASE OF'!$I:$I,CENTRALISATIONS!$G62)=0,"-",SUMIFS('BASE OF'!$J:$J,'BASE OF'!$B:$B,CENTRALISATIONS!$B$2,'BASE OF'!$I:$I,CENTRALISATIONS!$G62)))</f>
        <v/>
      </c>
      <c r="K62" t="str">
        <f>IF(CONSTANTES!A59="","",CONSTANTES!A59)</f>
        <v/>
      </c>
      <c r="L62" s="1" t="str">
        <f>IF(K62="","",SUMIFS('BASE OF'!$H:$H,'BASE OF'!$M:$M,CENTRALISATIONS!$N$2,'BASE OF'!$L:$L,CENTRALISATIONS!$L$2,'BASE OF'!$E:$E,CENTRALISATIONS!$K62))</f>
        <v/>
      </c>
      <c r="M62" s="3" t="str">
        <f>IF(K62="","",SUMIFS('BASE OF'!$F:$F,'BASE OF'!$M:$M,CENTRALISATIONS!$N$2,'BASE OF'!$L:$L,CENTRALISATIONS!$L$2,'BASE OF'!$E:$E,CENTRALISATIONS!$K62))</f>
        <v/>
      </c>
      <c r="O62" t="str">
        <f>IF(CONSTANTES!E59="","",CONSTANTES!E59)</f>
        <v/>
      </c>
      <c r="P62" s="1" t="str">
        <f>IF(O62="","",SUMIFS('BASE OF'!$K:$K,'BASE OF'!$M:$M,CENTRALISATIONS!$N$2,'BASE OF'!$L:$L,CENTRALISATIONS!$L$2,'BASE OF'!$I:$I,CENTRALISATIONS!$O62))</f>
        <v/>
      </c>
      <c r="Q62" s="2" t="str">
        <f>IF(O62="","",SUMIFS('BASE OF'!$J:$J,'BASE OF'!$M:$M,CENTRALISATIONS!$N$2,'BASE OF'!$L:$L,CENTRALISATIONS!$L$2,'BASE OF'!$I:$I,CENTRALISATIONS!$O62))</f>
        <v/>
      </c>
      <c r="S62" t="str">
        <f>IF(CONSTANTES!A59="","",CONSTANTES!A59)</f>
        <v/>
      </c>
      <c r="T62" s="1" t="str">
        <f>IF(S62="","",SUMIFS('BASE OF'!$H:$H,'BASE OF'!$A:$A,CENTRALISATIONS!$V$2,'BASE OF'!$L:$L,CENTRALISATIONS!$T$2,'BASE OF'!$E:$E,CENTRALISATIONS!$S62))</f>
        <v/>
      </c>
      <c r="U62" s="3" t="str">
        <f>IF(S62="","",SUMIFS('BASE OF'!$F:$F,'BASE OF'!$A:$A,CENTRALISATIONS!$V$2,'BASE OF'!$L:$L,CENTRALISATIONS!$T$2,'BASE OF'!$E:$E,CENTRALISATIONS!$S62))</f>
        <v/>
      </c>
      <c r="W62" t="str">
        <f>IF(CONSTANTES!E59="","",CONSTANTES!E59)</f>
        <v/>
      </c>
      <c r="X62" s="1" t="str">
        <f>IF(W62="","",SUMIFS('BASE OF'!$K:$K,'BASE OF'!$A:$A,CENTRALISATIONS!$V$2,'BASE OF'!$L:$L,CENTRALISATIONS!$T$2,'BASE OF'!$I:$I,CENTRALISATIONS!$W62))</f>
        <v/>
      </c>
      <c r="Y62" s="2" t="str">
        <f>IF(W62="","",SUMIFS('BASE OF'!$J:$J,'BASE OF'!$A:$A,CENTRALISATIONS!$V$2,'BASE OF'!$L:$L,CENTRALISATIONS!$T$2,'BASE OF'!$I:$I,CENTRALISATIONS!$W62))</f>
        <v/>
      </c>
    </row>
    <row r="63" spans="1:25">
      <c r="A63" t="str">
        <f>IF(CONSTANTES!A60="","",CONSTANTES!A60)</f>
        <v/>
      </c>
      <c r="B63" s="1" t="str">
        <f>IF(A63="","",SUMIFS('BASE OF'!$H:$H,'BASE OF'!$B:$B,CENTRALISATIONS!$B$2,'BASE OF'!$E:$E,CENTRALISATIONS!$A63))</f>
        <v/>
      </c>
      <c r="C63" s="3" t="str">
        <f>IF(B63="","",SUMIFS('BASE OF'!$F:$F,'BASE OF'!$B:$B,CENTRALISATIONS!$B$2,'BASE OF'!$E:$E,CENTRALISATIONS!$A63))</f>
        <v/>
      </c>
      <c r="D63" s="66" t="str">
        <f t="shared" si="0"/>
        <v/>
      </c>
      <c r="G63" t="str">
        <f>IF(CONSTANTES!E60="","",CONSTANTES!E60)</f>
        <v/>
      </c>
      <c r="H63" s="1" t="str">
        <f>IF(G63="","",SUMIFS('BASE OF'!$K:$K,'BASE OF'!$B:$B,CENTRALISATIONS!$B$2,'BASE OF'!$I:$I,CENTRALISATIONS!$G63))</f>
        <v/>
      </c>
      <c r="I63" s="2" t="str">
        <f>IF(G63="","",IF(SUMIFS('BASE OF'!$J:$J,'BASE OF'!$B:$B,CENTRALISATIONS!$B$2,'BASE OF'!$I:$I,CENTRALISATIONS!$G63)=0,"-",SUMIFS('BASE OF'!$J:$J,'BASE OF'!$B:$B,CENTRALISATIONS!$B$2,'BASE OF'!$I:$I,CENTRALISATIONS!$G63)))</f>
        <v/>
      </c>
      <c r="K63" t="str">
        <f>IF(CONSTANTES!A60="","",CONSTANTES!A60)</f>
        <v/>
      </c>
      <c r="L63" s="1" t="str">
        <f>IF(K63="","",SUMIFS('BASE OF'!$H:$H,'BASE OF'!$M:$M,CENTRALISATIONS!$N$2,'BASE OF'!$L:$L,CENTRALISATIONS!$L$2,'BASE OF'!$E:$E,CENTRALISATIONS!$K63))</f>
        <v/>
      </c>
      <c r="M63" s="3" t="str">
        <f>IF(K63="","",SUMIFS('BASE OF'!$F:$F,'BASE OF'!$M:$M,CENTRALISATIONS!$N$2,'BASE OF'!$L:$L,CENTRALISATIONS!$L$2,'BASE OF'!$E:$E,CENTRALISATIONS!$K63))</f>
        <v/>
      </c>
      <c r="O63" t="str">
        <f>IF(CONSTANTES!E60="","",CONSTANTES!E60)</f>
        <v/>
      </c>
      <c r="P63" s="1" t="str">
        <f>IF(O63="","",SUMIFS('BASE OF'!$K:$K,'BASE OF'!$M:$M,CENTRALISATIONS!$N$2,'BASE OF'!$L:$L,CENTRALISATIONS!$L$2,'BASE OF'!$I:$I,CENTRALISATIONS!$O63))</f>
        <v/>
      </c>
      <c r="Q63" s="2" t="str">
        <f>IF(O63="","",SUMIFS('BASE OF'!$J:$J,'BASE OF'!$M:$M,CENTRALISATIONS!$N$2,'BASE OF'!$L:$L,CENTRALISATIONS!$L$2,'BASE OF'!$I:$I,CENTRALISATIONS!$O63))</f>
        <v/>
      </c>
      <c r="S63" t="str">
        <f>IF(CONSTANTES!A60="","",CONSTANTES!A60)</f>
        <v/>
      </c>
      <c r="T63" s="1" t="str">
        <f>IF(S63="","",SUMIFS('BASE OF'!$H:$H,'BASE OF'!$A:$A,CENTRALISATIONS!$V$2,'BASE OF'!$L:$L,CENTRALISATIONS!$T$2,'BASE OF'!$E:$E,CENTRALISATIONS!$S63))</f>
        <v/>
      </c>
      <c r="U63" s="3" t="str">
        <f>IF(S63="","",SUMIFS('BASE OF'!$F:$F,'BASE OF'!$A:$A,CENTRALISATIONS!$V$2,'BASE OF'!$L:$L,CENTRALISATIONS!$T$2,'BASE OF'!$E:$E,CENTRALISATIONS!$S63))</f>
        <v/>
      </c>
      <c r="W63" t="str">
        <f>IF(CONSTANTES!E60="","",CONSTANTES!E60)</f>
        <v/>
      </c>
      <c r="X63" s="1" t="str">
        <f>IF(W63="","",SUMIFS('BASE OF'!$K:$K,'BASE OF'!$A:$A,CENTRALISATIONS!$V$2,'BASE OF'!$L:$L,CENTRALISATIONS!$T$2,'BASE OF'!$I:$I,CENTRALISATIONS!$W63))</f>
        <v/>
      </c>
      <c r="Y63" s="2" t="str">
        <f>IF(W63="","",SUMIFS('BASE OF'!$J:$J,'BASE OF'!$A:$A,CENTRALISATIONS!$V$2,'BASE OF'!$L:$L,CENTRALISATIONS!$T$2,'BASE OF'!$I:$I,CENTRALISATIONS!$W63))</f>
        <v/>
      </c>
    </row>
    <row r="64" spans="1:25">
      <c r="A64" t="str">
        <f>IF(CONSTANTES!A61="","",CONSTANTES!A61)</f>
        <v/>
      </c>
      <c r="B64" s="1" t="str">
        <f>IF(A64="","",SUMIFS('BASE OF'!$H:$H,'BASE OF'!$B:$B,CENTRALISATIONS!$B$2,'BASE OF'!$E:$E,CENTRALISATIONS!$A64))</f>
        <v/>
      </c>
      <c r="C64" s="3" t="str">
        <f>IF(B64="","",SUMIFS('BASE OF'!$F:$F,'BASE OF'!$B:$B,CENTRALISATIONS!$B$2,'BASE OF'!$E:$E,CENTRALISATIONS!$A64))</f>
        <v/>
      </c>
      <c r="D64" s="66" t="str">
        <f t="shared" si="0"/>
        <v/>
      </c>
      <c r="G64" t="str">
        <f>IF(CONSTANTES!E61="","",CONSTANTES!E61)</f>
        <v/>
      </c>
      <c r="H64" s="1" t="str">
        <f>IF(G64="","",SUMIFS('BASE OF'!$K:$K,'BASE OF'!$B:$B,CENTRALISATIONS!$B$2,'BASE OF'!$I:$I,CENTRALISATIONS!$G64))</f>
        <v/>
      </c>
      <c r="I64" s="2" t="str">
        <f>IF(G64="","",IF(SUMIFS('BASE OF'!$J:$J,'BASE OF'!$B:$B,CENTRALISATIONS!$B$2,'BASE OF'!$I:$I,CENTRALISATIONS!$G64)=0,"-",SUMIFS('BASE OF'!$J:$J,'BASE OF'!$B:$B,CENTRALISATIONS!$B$2,'BASE OF'!$I:$I,CENTRALISATIONS!$G64)))</f>
        <v/>
      </c>
      <c r="K64" t="str">
        <f>IF(CONSTANTES!A61="","",CONSTANTES!A61)</f>
        <v/>
      </c>
      <c r="L64" s="1" t="str">
        <f>IF(K64="","",SUMIFS('BASE OF'!$H:$H,'BASE OF'!$M:$M,CENTRALISATIONS!$N$2,'BASE OF'!$L:$L,CENTRALISATIONS!$L$2,'BASE OF'!$E:$E,CENTRALISATIONS!$K64))</f>
        <v/>
      </c>
      <c r="M64" s="3" t="str">
        <f>IF(K64="","",SUMIFS('BASE OF'!$F:$F,'BASE OF'!$M:$M,CENTRALISATIONS!$N$2,'BASE OF'!$L:$L,CENTRALISATIONS!$L$2,'BASE OF'!$E:$E,CENTRALISATIONS!$K64))</f>
        <v/>
      </c>
      <c r="O64" t="str">
        <f>IF(CONSTANTES!E61="","",CONSTANTES!E61)</f>
        <v/>
      </c>
      <c r="P64" s="1" t="str">
        <f>IF(O64="","",SUMIFS('BASE OF'!$K:$K,'BASE OF'!$M:$M,CENTRALISATIONS!$N$2,'BASE OF'!$L:$L,CENTRALISATIONS!$L$2,'BASE OF'!$I:$I,CENTRALISATIONS!$O64))</f>
        <v/>
      </c>
      <c r="Q64" s="2" t="str">
        <f>IF(O64="","",SUMIFS('BASE OF'!$J:$J,'BASE OF'!$M:$M,CENTRALISATIONS!$N$2,'BASE OF'!$L:$L,CENTRALISATIONS!$L$2,'BASE OF'!$I:$I,CENTRALISATIONS!$O64))</f>
        <v/>
      </c>
      <c r="S64" t="str">
        <f>IF(CONSTANTES!A61="","",CONSTANTES!A61)</f>
        <v/>
      </c>
      <c r="T64" s="1" t="str">
        <f>IF(S64="","",SUMIFS('BASE OF'!$H:$H,'BASE OF'!$A:$A,CENTRALISATIONS!$V$2,'BASE OF'!$L:$L,CENTRALISATIONS!$T$2,'BASE OF'!$E:$E,CENTRALISATIONS!$S64))</f>
        <v/>
      </c>
      <c r="U64" s="3" t="str">
        <f>IF(S64="","",SUMIFS('BASE OF'!$F:$F,'BASE OF'!$A:$A,CENTRALISATIONS!$V$2,'BASE OF'!$L:$L,CENTRALISATIONS!$T$2,'BASE OF'!$E:$E,CENTRALISATIONS!$S64))</f>
        <v/>
      </c>
      <c r="W64" t="str">
        <f>IF(CONSTANTES!E61="","",CONSTANTES!E61)</f>
        <v/>
      </c>
      <c r="X64" s="1" t="str">
        <f>IF(W64="","",SUMIFS('BASE OF'!$K:$K,'BASE OF'!$A:$A,CENTRALISATIONS!$V$2,'BASE OF'!$L:$L,CENTRALISATIONS!$T$2,'BASE OF'!$I:$I,CENTRALISATIONS!$W64))</f>
        <v/>
      </c>
      <c r="Y64" s="2" t="str">
        <f>IF(W64="","",SUMIFS('BASE OF'!$J:$J,'BASE OF'!$A:$A,CENTRALISATIONS!$V$2,'BASE OF'!$L:$L,CENTRALISATIONS!$T$2,'BASE OF'!$I:$I,CENTRALISATIONS!$W64))</f>
        <v/>
      </c>
    </row>
    <row r="65" spans="1:25">
      <c r="A65" t="str">
        <f>IF(CONSTANTES!A62="","",CONSTANTES!A62)</f>
        <v/>
      </c>
      <c r="B65" s="1" t="str">
        <f>IF(A65="","",SUMIFS('BASE OF'!$H:$H,'BASE OF'!$B:$B,CENTRALISATIONS!$B$2,'BASE OF'!$E:$E,CENTRALISATIONS!$A65))</f>
        <v/>
      </c>
      <c r="C65" s="3" t="str">
        <f>IF(B65="","",SUMIFS('BASE OF'!$F:$F,'BASE OF'!$B:$B,CENTRALISATIONS!$B$2,'BASE OF'!$E:$E,CENTRALISATIONS!$A65))</f>
        <v/>
      </c>
      <c r="D65" s="66" t="str">
        <f t="shared" si="0"/>
        <v/>
      </c>
      <c r="G65" t="str">
        <f>IF(CONSTANTES!E62="","",CONSTANTES!E62)</f>
        <v/>
      </c>
      <c r="H65" s="1" t="str">
        <f>IF(G65="","",SUMIFS('BASE OF'!$K:$K,'BASE OF'!$B:$B,CENTRALISATIONS!$B$2,'BASE OF'!$I:$I,CENTRALISATIONS!$G65))</f>
        <v/>
      </c>
      <c r="I65" s="2" t="str">
        <f>IF(G65="","",IF(SUMIFS('BASE OF'!$J:$J,'BASE OF'!$B:$B,CENTRALISATIONS!$B$2,'BASE OF'!$I:$I,CENTRALISATIONS!$G65)=0,"-",SUMIFS('BASE OF'!$J:$J,'BASE OF'!$B:$B,CENTRALISATIONS!$B$2,'BASE OF'!$I:$I,CENTRALISATIONS!$G65)))</f>
        <v/>
      </c>
      <c r="K65" t="str">
        <f>IF(CONSTANTES!A62="","",CONSTANTES!A62)</f>
        <v/>
      </c>
      <c r="L65" s="1" t="str">
        <f>IF(K65="","",SUMIFS('BASE OF'!$H:$H,'BASE OF'!$M:$M,CENTRALISATIONS!$N$2,'BASE OF'!$L:$L,CENTRALISATIONS!$L$2,'BASE OF'!$E:$E,CENTRALISATIONS!$K65))</f>
        <v/>
      </c>
      <c r="M65" s="3" t="str">
        <f>IF(K65="","",SUMIFS('BASE OF'!$F:$F,'BASE OF'!$M:$M,CENTRALISATIONS!$N$2,'BASE OF'!$L:$L,CENTRALISATIONS!$L$2,'BASE OF'!$E:$E,CENTRALISATIONS!$K65))</f>
        <v/>
      </c>
      <c r="O65" t="str">
        <f>IF(CONSTANTES!E62="","",CONSTANTES!E62)</f>
        <v/>
      </c>
      <c r="P65" s="1" t="str">
        <f>IF(O65="","",SUMIFS('BASE OF'!$K:$K,'BASE OF'!$M:$M,CENTRALISATIONS!$N$2,'BASE OF'!$L:$L,CENTRALISATIONS!$L$2,'BASE OF'!$I:$I,CENTRALISATIONS!$O65))</f>
        <v/>
      </c>
      <c r="Q65" s="2" t="str">
        <f>IF(O65="","",SUMIFS('BASE OF'!$J:$J,'BASE OF'!$M:$M,CENTRALISATIONS!$N$2,'BASE OF'!$L:$L,CENTRALISATIONS!$L$2,'BASE OF'!$I:$I,CENTRALISATIONS!$O65))</f>
        <v/>
      </c>
      <c r="S65" t="str">
        <f>IF(CONSTANTES!A62="","",CONSTANTES!A62)</f>
        <v/>
      </c>
      <c r="T65" s="1" t="str">
        <f>IF(S65="","",SUMIFS('BASE OF'!$H:$H,'BASE OF'!$A:$A,CENTRALISATIONS!$V$2,'BASE OF'!$L:$L,CENTRALISATIONS!$T$2,'BASE OF'!$E:$E,CENTRALISATIONS!$S65))</f>
        <v/>
      </c>
      <c r="U65" s="3" t="str">
        <f>IF(S65="","",SUMIFS('BASE OF'!$F:$F,'BASE OF'!$A:$A,CENTRALISATIONS!$V$2,'BASE OF'!$L:$L,CENTRALISATIONS!$T$2,'BASE OF'!$E:$E,CENTRALISATIONS!$S65))</f>
        <v/>
      </c>
      <c r="W65" t="str">
        <f>IF(CONSTANTES!E62="","",CONSTANTES!E62)</f>
        <v/>
      </c>
      <c r="X65" s="1" t="str">
        <f>IF(W65="","",SUMIFS('BASE OF'!$K:$K,'BASE OF'!$A:$A,CENTRALISATIONS!$V$2,'BASE OF'!$L:$L,CENTRALISATIONS!$T$2,'BASE OF'!$I:$I,CENTRALISATIONS!$W65))</f>
        <v/>
      </c>
      <c r="Y65" s="2" t="str">
        <f>IF(W65="","",SUMIFS('BASE OF'!$J:$J,'BASE OF'!$A:$A,CENTRALISATIONS!$V$2,'BASE OF'!$L:$L,CENTRALISATIONS!$T$2,'BASE OF'!$I:$I,CENTRALISATIONS!$W65))</f>
        <v/>
      </c>
    </row>
    <row r="66" spans="1:25">
      <c r="A66" t="str">
        <f>IF(CONSTANTES!A63="","",CONSTANTES!A63)</f>
        <v/>
      </c>
      <c r="B66" s="1" t="str">
        <f>IF(A66="","",SUMIFS('BASE OF'!$H:$H,'BASE OF'!$B:$B,CENTRALISATIONS!$B$2,'BASE OF'!$E:$E,CENTRALISATIONS!$A66))</f>
        <v/>
      </c>
      <c r="C66" s="3" t="str">
        <f>IF(B66="","",SUMIFS('BASE OF'!$F:$F,'BASE OF'!$B:$B,CENTRALISATIONS!$B$2,'BASE OF'!$E:$E,CENTRALISATIONS!$A66))</f>
        <v/>
      </c>
      <c r="D66" s="66" t="str">
        <f t="shared" si="0"/>
        <v/>
      </c>
      <c r="G66" t="str">
        <f>IF(CONSTANTES!E63="","",CONSTANTES!E63)</f>
        <v/>
      </c>
      <c r="H66" s="1" t="str">
        <f>IF(G66="","",SUMIFS('BASE OF'!$K:$K,'BASE OF'!$B:$B,CENTRALISATIONS!$B$2,'BASE OF'!$I:$I,CENTRALISATIONS!$G66))</f>
        <v/>
      </c>
      <c r="I66" s="2" t="str">
        <f>IF(G66="","",IF(SUMIFS('BASE OF'!$J:$J,'BASE OF'!$B:$B,CENTRALISATIONS!$B$2,'BASE OF'!$I:$I,CENTRALISATIONS!$G66)=0,"-",SUMIFS('BASE OF'!$J:$J,'BASE OF'!$B:$B,CENTRALISATIONS!$B$2,'BASE OF'!$I:$I,CENTRALISATIONS!$G66)))</f>
        <v/>
      </c>
      <c r="K66" t="str">
        <f>IF(CONSTANTES!A63="","",CONSTANTES!A63)</f>
        <v/>
      </c>
      <c r="L66" s="1" t="str">
        <f>IF(K66="","",SUMIFS('BASE OF'!$H:$H,'BASE OF'!$M:$M,CENTRALISATIONS!$N$2,'BASE OF'!$L:$L,CENTRALISATIONS!$L$2,'BASE OF'!$E:$E,CENTRALISATIONS!$K66))</f>
        <v/>
      </c>
      <c r="M66" s="3" t="str">
        <f>IF(K66="","",SUMIFS('BASE OF'!$F:$F,'BASE OF'!$M:$M,CENTRALISATIONS!$N$2,'BASE OF'!$L:$L,CENTRALISATIONS!$L$2,'BASE OF'!$E:$E,CENTRALISATIONS!$K66))</f>
        <v/>
      </c>
      <c r="O66" t="str">
        <f>IF(CONSTANTES!E63="","",CONSTANTES!E63)</f>
        <v/>
      </c>
      <c r="P66" s="1" t="str">
        <f>IF(O66="","",SUMIFS('BASE OF'!$K:$K,'BASE OF'!$M:$M,CENTRALISATIONS!$N$2,'BASE OF'!$L:$L,CENTRALISATIONS!$L$2,'BASE OF'!$I:$I,CENTRALISATIONS!$O66))</f>
        <v/>
      </c>
      <c r="Q66" s="2" t="str">
        <f>IF(O66="","",SUMIFS('BASE OF'!$J:$J,'BASE OF'!$M:$M,CENTRALISATIONS!$N$2,'BASE OF'!$L:$L,CENTRALISATIONS!$L$2,'BASE OF'!$I:$I,CENTRALISATIONS!$O66))</f>
        <v/>
      </c>
      <c r="S66" t="str">
        <f>IF(CONSTANTES!A63="","",CONSTANTES!A63)</f>
        <v/>
      </c>
      <c r="T66" s="1" t="str">
        <f>IF(S66="","",SUMIFS('BASE OF'!$H:$H,'BASE OF'!$A:$A,CENTRALISATIONS!$V$2,'BASE OF'!$L:$L,CENTRALISATIONS!$T$2,'BASE OF'!$E:$E,CENTRALISATIONS!$S66))</f>
        <v/>
      </c>
      <c r="U66" s="3" t="str">
        <f>IF(S66="","",SUMIFS('BASE OF'!$F:$F,'BASE OF'!$A:$A,CENTRALISATIONS!$V$2,'BASE OF'!$L:$L,CENTRALISATIONS!$T$2,'BASE OF'!$E:$E,CENTRALISATIONS!$S66))</f>
        <v/>
      </c>
      <c r="W66" t="str">
        <f>IF(CONSTANTES!E63="","",CONSTANTES!E63)</f>
        <v/>
      </c>
      <c r="X66" s="1" t="str">
        <f>IF(W66="","",SUMIFS('BASE OF'!$K:$K,'BASE OF'!$A:$A,CENTRALISATIONS!$V$2,'BASE OF'!$L:$L,CENTRALISATIONS!$T$2,'BASE OF'!$I:$I,CENTRALISATIONS!$W66))</f>
        <v/>
      </c>
      <c r="Y66" s="2" t="str">
        <f>IF(W66="","",SUMIFS('BASE OF'!$J:$J,'BASE OF'!$A:$A,CENTRALISATIONS!$V$2,'BASE OF'!$L:$L,CENTRALISATIONS!$T$2,'BASE OF'!$I:$I,CENTRALISATIONS!$W66))</f>
        <v/>
      </c>
    </row>
    <row r="67" spans="1:25">
      <c r="A67" t="str">
        <f>IF(CONSTANTES!A64="","",CONSTANTES!A64)</f>
        <v/>
      </c>
      <c r="B67" s="1" t="str">
        <f>IF(A67="","",SUMIFS('BASE OF'!$H:$H,'BASE OF'!$B:$B,CENTRALISATIONS!$B$2,'BASE OF'!$E:$E,CENTRALISATIONS!$A67))</f>
        <v/>
      </c>
      <c r="C67" s="3" t="str">
        <f>IF(B67="","",SUMIFS('BASE OF'!$F:$F,'BASE OF'!$B:$B,CENTRALISATIONS!$B$2,'BASE OF'!$E:$E,CENTRALISATIONS!$A67))</f>
        <v/>
      </c>
      <c r="D67" s="66" t="str">
        <f t="shared" si="0"/>
        <v/>
      </c>
      <c r="G67" t="str">
        <f>IF(CONSTANTES!E64="","",CONSTANTES!E64)</f>
        <v/>
      </c>
      <c r="H67" s="1" t="str">
        <f>IF(G67="","",SUMIFS('BASE OF'!$K:$K,'BASE OF'!$B:$B,CENTRALISATIONS!$B$2,'BASE OF'!$I:$I,CENTRALISATIONS!$G67))</f>
        <v/>
      </c>
      <c r="I67" s="2" t="str">
        <f>IF(G67="","",IF(SUMIFS('BASE OF'!$J:$J,'BASE OF'!$B:$B,CENTRALISATIONS!$B$2,'BASE OF'!$I:$I,CENTRALISATIONS!$G67)=0,"-",SUMIFS('BASE OF'!$J:$J,'BASE OF'!$B:$B,CENTRALISATIONS!$B$2,'BASE OF'!$I:$I,CENTRALISATIONS!$G67)))</f>
        <v/>
      </c>
      <c r="K67" t="str">
        <f>IF(CONSTANTES!A64="","",CONSTANTES!A64)</f>
        <v/>
      </c>
      <c r="L67" s="1" t="str">
        <f>IF(K67="","",SUMIFS('BASE OF'!$H:$H,'BASE OF'!$M:$M,CENTRALISATIONS!$N$2,'BASE OF'!$L:$L,CENTRALISATIONS!$L$2,'BASE OF'!$E:$E,CENTRALISATIONS!$K67))</f>
        <v/>
      </c>
      <c r="M67" s="3" t="str">
        <f>IF(K67="","",SUMIFS('BASE OF'!$F:$F,'BASE OF'!$M:$M,CENTRALISATIONS!$N$2,'BASE OF'!$L:$L,CENTRALISATIONS!$L$2,'BASE OF'!$E:$E,CENTRALISATIONS!$K67))</f>
        <v/>
      </c>
      <c r="O67" t="str">
        <f>IF(CONSTANTES!E64="","",CONSTANTES!E64)</f>
        <v/>
      </c>
      <c r="P67" s="1" t="str">
        <f>IF(O67="","",SUMIFS('BASE OF'!$K:$K,'BASE OF'!$M:$M,CENTRALISATIONS!$N$2,'BASE OF'!$L:$L,CENTRALISATIONS!$L$2,'BASE OF'!$I:$I,CENTRALISATIONS!$O67))</f>
        <v/>
      </c>
      <c r="Q67" s="2" t="str">
        <f>IF(O67="","",SUMIFS('BASE OF'!$J:$J,'BASE OF'!$M:$M,CENTRALISATIONS!$N$2,'BASE OF'!$L:$L,CENTRALISATIONS!$L$2,'BASE OF'!$I:$I,CENTRALISATIONS!$O67))</f>
        <v/>
      </c>
      <c r="S67" t="str">
        <f>IF(CONSTANTES!A64="","",CONSTANTES!A64)</f>
        <v/>
      </c>
      <c r="T67" s="1" t="str">
        <f>IF(S67="","",SUMIFS('BASE OF'!$H:$H,'BASE OF'!$A:$A,CENTRALISATIONS!$V$2,'BASE OF'!$L:$L,CENTRALISATIONS!$T$2,'BASE OF'!$E:$E,CENTRALISATIONS!$S67))</f>
        <v/>
      </c>
      <c r="U67" s="3" t="str">
        <f>IF(S67="","",SUMIFS('BASE OF'!$F:$F,'BASE OF'!$A:$A,CENTRALISATIONS!$V$2,'BASE OF'!$L:$L,CENTRALISATIONS!$T$2,'BASE OF'!$E:$E,CENTRALISATIONS!$S67))</f>
        <v/>
      </c>
      <c r="W67" t="str">
        <f>IF(CONSTANTES!E64="","",CONSTANTES!E64)</f>
        <v/>
      </c>
      <c r="X67" s="1" t="str">
        <f>IF(W67="","",SUMIFS('BASE OF'!$K:$K,'BASE OF'!$A:$A,CENTRALISATIONS!$V$2,'BASE OF'!$L:$L,CENTRALISATIONS!$T$2,'BASE OF'!$I:$I,CENTRALISATIONS!$W67))</f>
        <v/>
      </c>
      <c r="Y67" s="2" t="str">
        <f>IF(W67="","",SUMIFS('BASE OF'!$J:$J,'BASE OF'!$A:$A,CENTRALISATIONS!$V$2,'BASE OF'!$L:$L,CENTRALISATIONS!$T$2,'BASE OF'!$I:$I,CENTRALISATIONS!$W67))</f>
        <v/>
      </c>
    </row>
    <row r="68" spans="1:25">
      <c r="A68" t="str">
        <f>IF(CONSTANTES!A65="","",CONSTANTES!A65)</f>
        <v/>
      </c>
      <c r="B68" s="1" t="str">
        <f>IF(A68="","",SUMIFS('BASE OF'!$H:$H,'BASE OF'!$B:$B,CENTRALISATIONS!$B$2,'BASE OF'!$E:$E,CENTRALISATIONS!$A68))</f>
        <v/>
      </c>
      <c r="C68" s="3" t="str">
        <f>IF(B68="","",SUMIFS('BASE OF'!$F:$F,'BASE OF'!$B:$B,CENTRALISATIONS!$B$2,'BASE OF'!$E:$E,CENTRALISATIONS!$A68))</f>
        <v/>
      </c>
      <c r="D68" s="66" t="str">
        <f t="shared" si="0"/>
        <v/>
      </c>
      <c r="G68" t="str">
        <f>IF(CONSTANTES!E65="","",CONSTANTES!E65)</f>
        <v/>
      </c>
      <c r="H68" s="1" t="str">
        <f>IF(G68="","",SUMIFS('BASE OF'!$K:$K,'BASE OF'!$B:$B,CENTRALISATIONS!$B$2,'BASE OF'!$I:$I,CENTRALISATIONS!$G68))</f>
        <v/>
      </c>
      <c r="I68" s="2" t="str">
        <f>IF(G68="","",IF(SUMIFS('BASE OF'!$J:$J,'BASE OF'!$B:$B,CENTRALISATIONS!$B$2,'BASE OF'!$I:$I,CENTRALISATIONS!$G68)=0,"-",SUMIFS('BASE OF'!$J:$J,'BASE OF'!$B:$B,CENTRALISATIONS!$B$2,'BASE OF'!$I:$I,CENTRALISATIONS!$G68)))</f>
        <v/>
      </c>
      <c r="K68" t="str">
        <f>IF(CONSTANTES!A65="","",CONSTANTES!A65)</f>
        <v/>
      </c>
      <c r="L68" s="1" t="str">
        <f>IF(K68="","",SUMIFS('BASE OF'!$H:$H,'BASE OF'!$M:$M,CENTRALISATIONS!$N$2,'BASE OF'!$L:$L,CENTRALISATIONS!$L$2,'BASE OF'!$E:$E,CENTRALISATIONS!$K68))</f>
        <v/>
      </c>
      <c r="M68" s="3" t="str">
        <f>IF(K68="","",SUMIFS('BASE OF'!$F:$F,'BASE OF'!$M:$M,CENTRALISATIONS!$N$2,'BASE OF'!$L:$L,CENTRALISATIONS!$L$2,'BASE OF'!$E:$E,CENTRALISATIONS!$K68))</f>
        <v/>
      </c>
      <c r="O68" t="str">
        <f>IF(CONSTANTES!E65="","",CONSTANTES!E65)</f>
        <v/>
      </c>
      <c r="P68" s="1" t="str">
        <f>IF(O68="","",SUMIFS('BASE OF'!$K:$K,'BASE OF'!$M:$M,CENTRALISATIONS!$N$2,'BASE OF'!$L:$L,CENTRALISATIONS!$L$2,'BASE OF'!$I:$I,CENTRALISATIONS!$O68))</f>
        <v/>
      </c>
      <c r="Q68" s="2" t="str">
        <f>IF(O68="","",SUMIFS('BASE OF'!$J:$J,'BASE OF'!$M:$M,CENTRALISATIONS!$N$2,'BASE OF'!$L:$L,CENTRALISATIONS!$L$2,'BASE OF'!$I:$I,CENTRALISATIONS!$O68))</f>
        <v/>
      </c>
      <c r="S68" t="str">
        <f>IF(CONSTANTES!A65="","",CONSTANTES!A65)</f>
        <v/>
      </c>
      <c r="T68" s="1" t="str">
        <f>IF(S68="","",SUMIFS('BASE OF'!$H:$H,'BASE OF'!$A:$A,CENTRALISATIONS!$V$2,'BASE OF'!$L:$L,CENTRALISATIONS!$T$2,'BASE OF'!$E:$E,CENTRALISATIONS!$S68))</f>
        <v/>
      </c>
      <c r="U68" s="3" t="str">
        <f>IF(S68="","",SUMIFS('BASE OF'!$F:$F,'BASE OF'!$A:$A,CENTRALISATIONS!$V$2,'BASE OF'!$L:$L,CENTRALISATIONS!$T$2,'BASE OF'!$E:$E,CENTRALISATIONS!$S68))</f>
        <v/>
      </c>
      <c r="W68" t="str">
        <f>IF(CONSTANTES!E65="","",CONSTANTES!E65)</f>
        <v/>
      </c>
      <c r="X68" s="1" t="str">
        <f>IF(W68="","",SUMIFS('BASE OF'!$K:$K,'BASE OF'!$A:$A,CENTRALISATIONS!$V$2,'BASE OF'!$L:$L,CENTRALISATIONS!$T$2,'BASE OF'!$I:$I,CENTRALISATIONS!$W68))</f>
        <v/>
      </c>
      <c r="Y68" s="2" t="str">
        <f>IF(W68="","",SUMIFS('BASE OF'!$J:$J,'BASE OF'!$A:$A,CENTRALISATIONS!$V$2,'BASE OF'!$L:$L,CENTRALISATIONS!$T$2,'BASE OF'!$I:$I,CENTRALISATIONS!$W68))</f>
        <v/>
      </c>
    </row>
    <row r="69" spans="1:25">
      <c r="A69" t="str">
        <f>IF(CONSTANTES!A66="","",CONSTANTES!A66)</f>
        <v/>
      </c>
      <c r="B69" s="1" t="str">
        <f>IF(A69="","",SUMIFS('BASE OF'!$H:$H,'BASE OF'!$B:$B,CENTRALISATIONS!$B$2,'BASE OF'!$E:$E,CENTRALISATIONS!$A69))</f>
        <v/>
      </c>
      <c r="C69" s="3" t="str">
        <f>IF(B69="","",SUMIFS('BASE OF'!$F:$F,'BASE OF'!$B:$B,CENTRALISATIONS!$B$2,'BASE OF'!$E:$E,CENTRALISATIONS!$A69))</f>
        <v/>
      </c>
      <c r="D69" s="66" t="str">
        <f t="shared" si="0"/>
        <v/>
      </c>
      <c r="G69" t="str">
        <f>IF(CONSTANTES!E66="","",CONSTANTES!E66)</f>
        <v/>
      </c>
      <c r="H69" s="1" t="str">
        <f>IF(G69="","",SUMIFS('BASE OF'!$K:$K,'BASE OF'!$B:$B,CENTRALISATIONS!$B$2,'BASE OF'!$I:$I,CENTRALISATIONS!$G69))</f>
        <v/>
      </c>
      <c r="I69" s="2" t="str">
        <f>IF(G69="","",IF(SUMIFS('BASE OF'!$J:$J,'BASE OF'!$B:$B,CENTRALISATIONS!$B$2,'BASE OF'!$I:$I,CENTRALISATIONS!$G69)=0,"-",SUMIFS('BASE OF'!$J:$J,'BASE OF'!$B:$B,CENTRALISATIONS!$B$2,'BASE OF'!$I:$I,CENTRALISATIONS!$G69)))</f>
        <v/>
      </c>
      <c r="K69" t="str">
        <f>IF(CONSTANTES!A66="","",CONSTANTES!A66)</f>
        <v/>
      </c>
      <c r="L69" s="1" t="str">
        <f>IF(K69="","",SUMIFS('BASE OF'!$H:$H,'BASE OF'!$M:$M,CENTRALISATIONS!$N$2,'BASE OF'!$L:$L,CENTRALISATIONS!$L$2,'BASE OF'!$E:$E,CENTRALISATIONS!$K69))</f>
        <v/>
      </c>
      <c r="M69" s="3" t="str">
        <f>IF(K69="","",SUMIFS('BASE OF'!$F:$F,'BASE OF'!$M:$M,CENTRALISATIONS!$N$2,'BASE OF'!$L:$L,CENTRALISATIONS!$L$2,'BASE OF'!$E:$E,CENTRALISATIONS!$K69))</f>
        <v/>
      </c>
      <c r="O69" t="str">
        <f>IF(CONSTANTES!E66="","",CONSTANTES!E66)</f>
        <v/>
      </c>
      <c r="P69" s="1" t="str">
        <f>IF(O69="","",SUMIFS('BASE OF'!$K:$K,'BASE OF'!$M:$M,CENTRALISATIONS!$N$2,'BASE OF'!$L:$L,CENTRALISATIONS!$L$2,'BASE OF'!$I:$I,CENTRALISATIONS!$O69))</f>
        <v/>
      </c>
      <c r="Q69" s="2" t="str">
        <f>IF(O69="","",SUMIFS('BASE OF'!$J:$J,'BASE OF'!$M:$M,CENTRALISATIONS!$N$2,'BASE OF'!$L:$L,CENTRALISATIONS!$L$2,'BASE OF'!$I:$I,CENTRALISATIONS!$O69))</f>
        <v/>
      </c>
      <c r="S69" t="str">
        <f>IF(CONSTANTES!A66="","",CONSTANTES!A66)</f>
        <v/>
      </c>
      <c r="T69" s="1" t="str">
        <f>IF(S69="","",SUMIFS('BASE OF'!$H:$H,'BASE OF'!$A:$A,CENTRALISATIONS!$V$2,'BASE OF'!$L:$L,CENTRALISATIONS!$T$2,'BASE OF'!$E:$E,CENTRALISATIONS!$S69))</f>
        <v/>
      </c>
      <c r="U69" s="3" t="str">
        <f>IF(S69="","",SUMIFS('BASE OF'!$F:$F,'BASE OF'!$A:$A,CENTRALISATIONS!$V$2,'BASE OF'!$L:$L,CENTRALISATIONS!$T$2,'BASE OF'!$E:$E,CENTRALISATIONS!$S69))</f>
        <v/>
      </c>
      <c r="W69" t="str">
        <f>IF(CONSTANTES!E66="","",CONSTANTES!E66)</f>
        <v/>
      </c>
      <c r="X69" s="1" t="str">
        <f>IF(W69="","",SUMIFS('BASE OF'!$K:$K,'BASE OF'!$A:$A,CENTRALISATIONS!$V$2,'BASE OF'!$L:$L,CENTRALISATIONS!$T$2,'BASE OF'!$I:$I,CENTRALISATIONS!$W69))</f>
        <v/>
      </c>
      <c r="Y69" s="2" t="str">
        <f>IF(W69="","",SUMIFS('BASE OF'!$J:$J,'BASE OF'!$A:$A,CENTRALISATIONS!$V$2,'BASE OF'!$L:$L,CENTRALISATIONS!$T$2,'BASE OF'!$I:$I,CENTRALISATIONS!$W69))</f>
        <v/>
      </c>
    </row>
    <row r="70" spans="1:25">
      <c r="A70" t="str">
        <f>IF(CONSTANTES!A67="","",CONSTANTES!A67)</f>
        <v/>
      </c>
      <c r="B70" s="1" t="str">
        <f>IF(A70="","",SUMIFS('BASE OF'!$H:$H,'BASE OF'!$B:$B,CENTRALISATIONS!$B$2,'BASE OF'!$E:$E,CENTRALISATIONS!$A70))</f>
        <v/>
      </c>
      <c r="C70" s="3" t="str">
        <f>IF(B70="","",SUMIFS('BASE OF'!$F:$F,'BASE OF'!$B:$B,CENTRALISATIONS!$B$2,'BASE OF'!$E:$E,CENTRALISATIONS!$A70))</f>
        <v/>
      </c>
      <c r="D70" s="66" t="str">
        <f t="shared" si="0"/>
        <v/>
      </c>
      <c r="G70" t="str">
        <f>IF(CONSTANTES!E67="","",CONSTANTES!E67)</f>
        <v/>
      </c>
      <c r="H70" s="1" t="str">
        <f>IF(G70="","",SUMIFS('BASE OF'!$K:$K,'BASE OF'!$B:$B,CENTRALISATIONS!$B$2,'BASE OF'!$I:$I,CENTRALISATIONS!$G70))</f>
        <v/>
      </c>
      <c r="I70" s="2" t="str">
        <f>IF(G70="","",IF(SUMIFS('BASE OF'!$J:$J,'BASE OF'!$B:$B,CENTRALISATIONS!$B$2,'BASE OF'!$I:$I,CENTRALISATIONS!$G70)=0,"-",SUMIFS('BASE OF'!$J:$J,'BASE OF'!$B:$B,CENTRALISATIONS!$B$2,'BASE OF'!$I:$I,CENTRALISATIONS!$G70)))</f>
        <v/>
      </c>
      <c r="K70" t="str">
        <f>IF(CONSTANTES!A67="","",CONSTANTES!A67)</f>
        <v/>
      </c>
      <c r="L70" s="1" t="str">
        <f>IF(K70="","",SUMIFS('BASE OF'!$H:$H,'BASE OF'!$M:$M,CENTRALISATIONS!$N$2,'BASE OF'!$L:$L,CENTRALISATIONS!$L$2,'BASE OF'!$E:$E,CENTRALISATIONS!$K70))</f>
        <v/>
      </c>
      <c r="M70" s="3" t="str">
        <f>IF(K70="","",SUMIFS('BASE OF'!$F:$F,'BASE OF'!$M:$M,CENTRALISATIONS!$N$2,'BASE OF'!$L:$L,CENTRALISATIONS!$L$2,'BASE OF'!$E:$E,CENTRALISATIONS!$K70))</f>
        <v/>
      </c>
      <c r="O70" t="str">
        <f>IF(CONSTANTES!E67="","",CONSTANTES!E67)</f>
        <v/>
      </c>
      <c r="P70" s="1" t="str">
        <f>IF(O70="","",SUMIFS('BASE OF'!$K:$K,'BASE OF'!$M:$M,CENTRALISATIONS!$N$2,'BASE OF'!$L:$L,CENTRALISATIONS!$L$2,'BASE OF'!$I:$I,CENTRALISATIONS!$O70))</f>
        <v/>
      </c>
      <c r="Q70" s="2" t="str">
        <f>IF(O70="","",SUMIFS('BASE OF'!$J:$J,'BASE OF'!$M:$M,CENTRALISATIONS!$N$2,'BASE OF'!$L:$L,CENTRALISATIONS!$L$2,'BASE OF'!$I:$I,CENTRALISATIONS!$O70))</f>
        <v/>
      </c>
      <c r="S70" t="str">
        <f>IF(CONSTANTES!A67="","",CONSTANTES!A67)</f>
        <v/>
      </c>
      <c r="T70" s="1" t="str">
        <f>IF(S70="","",SUMIFS('BASE OF'!$H:$H,'BASE OF'!$A:$A,CENTRALISATIONS!$V$2,'BASE OF'!$L:$L,CENTRALISATIONS!$T$2,'BASE OF'!$E:$E,CENTRALISATIONS!$S70))</f>
        <v/>
      </c>
      <c r="U70" s="3" t="str">
        <f>IF(S70="","",SUMIFS('BASE OF'!$F:$F,'BASE OF'!$A:$A,CENTRALISATIONS!$V$2,'BASE OF'!$L:$L,CENTRALISATIONS!$T$2,'BASE OF'!$E:$E,CENTRALISATIONS!$S70))</f>
        <v/>
      </c>
      <c r="W70" t="str">
        <f>IF(CONSTANTES!E67="","",CONSTANTES!E67)</f>
        <v/>
      </c>
      <c r="X70" s="1" t="str">
        <f>IF(W70="","",SUMIFS('BASE OF'!$K:$K,'BASE OF'!$A:$A,CENTRALISATIONS!$V$2,'BASE OF'!$L:$L,CENTRALISATIONS!$T$2,'BASE OF'!$I:$I,CENTRALISATIONS!$W70))</f>
        <v/>
      </c>
      <c r="Y70" s="2" t="str">
        <f>IF(W70="","",SUMIFS('BASE OF'!$J:$J,'BASE OF'!$A:$A,CENTRALISATIONS!$V$2,'BASE OF'!$L:$L,CENTRALISATIONS!$T$2,'BASE OF'!$I:$I,CENTRALISATIONS!$W70))</f>
        <v/>
      </c>
    </row>
    <row r="71" spans="1:25">
      <c r="A71" t="str">
        <f>IF(CONSTANTES!A68="","",CONSTANTES!A68)</f>
        <v/>
      </c>
      <c r="B71" s="1" t="str">
        <f>IF(A71="","",SUMIFS('BASE OF'!$H:$H,'BASE OF'!$B:$B,CENTRALISATIONS!$B$2,'BASE OF'!$E:$E,CENTRALISATIONS!$A71))</f>
        <v/>
      </c>
      <c r="C71" s="3" t="str">
        <f>IF(B71="","",SUMIFS('BASE OF'!$F:$F,'BASE OF'!$B:$B,CENTRALISATIONS!$B$2,'BASE OF'!$E:$E,CENTRALISATIONS!$A71))</f>
        <v/>
      </c>
      <c r="D71" s="66" t="str">
        <f t="shared" ref="D71:D101" si="1">IF(A71="","",IF(B71&lt;=0,"",B71/$B$4))</f>
        <v/>
      </c>
      <c r="G71" t="str">
        <f>IF(CONSTANTES!E68="","",CONSTANTES!E68)</f>
        <v/>
      </c>
      <c r="H71" s="1" t="str">
        <f>IF(G71="","",SUMIFS('BASE OF'!$K:$K,'BASE OF'!$B:$B,CENTRALISATIONS!$B$2,'BASE OF'!$I:$I,CENTRALISATIONS!$G71))</f>
        <v/>
      </c>
      <c r="I71" s="2" t="str">
        <f>IF(G71="","",IF(SUMIFS('BASE OF'!$J:$J,'BASE OF'!$B:$B,CENTRALISATIONS!$B$2,'BASE OF'!$I:$I,CENTRALISATIONS!$G71)=0,"-",SUMIFS('BASE OF'!$J:$J,'BASE OF'!$B:$B,CENTRALISATIONS!$B$2,'BASE OF'!$I:$I,CENTRALISATIONS!$G71)))</f>
        <v/>
      </c>
      <c r="K71" t="str">
        <f>IF(CONSTANTES!A68="","",CONSTANTES!A68)</f>
        <v/>
      </c>
      <c r="L71" s="1" t="str">
        <f>IF(K71="","",SUMIFS('BASE OF'!$H:$H,'BASE OF'!$M:$M,CENTRALISATIONS!$N$2,'BASE OF'!$L:$L,CENTRALISATIONS!$L$2,'BASE OF'!$E:$E,CENTRALISATIONS!$K71))</f>
        <v/>
      </c>
      <c r="M71" s="3" t="str">
        <f>IF(K71="","",SUMIFS('BASE OF'!$F:$F,'BASE OF'!$M:$M,CENTRALISATIONS!$N$2,'BASE OF'!$L:$L,CENTRALISATIONS!$L$2,'BASE OF'!$E:$E,CENTRALISATIONS!$K71))</f>
        <v/>
      </c>
      <c r="O71" t="str">
        <f>IF(CONSTANTES!E68="","",CONSTANTES!E68)</f>
        <v/>
      </c>
      <c r="P71" s="1" t="str">
        <f>IF(O71="","",SUMIFS('BASE OF'!$K:$K,'BASE OF'!$M:$M,CENTRALISATIONS!$N$2,'BASE OF'!$L:$L,CENTRALISATIONS!$L$2,'BASE OF'!$I:$I,CENTRALISATIONS!$O71))</f>
        <v/>
      </c>
      <c r="Q71" s="2" t="str">
        <f>IF(O71="","",SUMIFS('BASE OF'!$J:$J,'BASE OF'!$M:$M,CENTRALISATIONS!$N$2,'BASE OF'!$L:$L,CENTRALISATIONS!$L$2,'BASE OF'!$I:$I,CENTRALISATIONS!$O71))</f>
        <v/>
      </c>
      <c r="S71" t="str">
        <f>IF(CONSTANTES!A68="","",CONSTANTES!A68)</f>
        <v/>
      </c>
      <c r="T71" s="1" t="str">
        <f>IF(S71="","",SUMIFS('BASE OF'!$H:$H,'BASE OF'!$A:$A,CENTRALISATIONS!$V$2,'BASE OF'!$L:$L,CENTRALISATIONS!$T$2,'BASE OF'!$E:$E,CENTRALISATIONS!$S71))</f>
        <v/>
      </c>
      <c r="U71" s="3" t="str">
        <f>IF(S71="","",SUMIFS('BASE OF'!$F:$F,'BASE OF'!$A:$A,CENTRALISATIONS!$V$2,'BASE OF'!$L:$L,CENTRALISATIONS!$T$2,'BASE OF'!$E:$E,CENTRALISATIONS!$S71))</f>
        <v/>
      </c>
      <c r="W71" t="str">
        <f>IF(CONSTANTES!E68="","",CONSTANTES!E68)</f>
        <v/>
      </c>
      <c r="X71" s="1" t="str">
        <f>IF(W71="","",SUMIFS('BASE OF'!$K:$K,'BASE OF'!$A:$A,CENTRALISATIONS!$V$2,'BASE OF'!$L:$L,CENTRALISATIONS!$T$2,'BASE OF'!$I:$I,CENTRALISATIONS!$W71))</f>
        <v/>
      </c>
      <c r="Y71" s="2" t="str">
        <f>IF(W71="","",SUMIFS('BASE OF'!$J:$J,'BASE OF'!$A:$A,CENTRALISATIONS!$V$2,'BASE OF'!$L:$L,CENTRALISATIONS!$T$2,'BASE OF'!$I:$I,CENTRALISATIONS!$W71))</f>
        <v/>
      </c>
    </row>
    <row r="72" spans="1:25">
      <c r="A72" t="str">
        <f>IF(CONSTANTES!A69="","",CONSTANTES!A69)</f>
        <v/>
      </c>
      <c r="B72" s="1" t="str">
        <f>IF(A72="","",SUMIFS('BASE OF'!$H:$H,'BASE OF'!$B:$B,CENTRALISATIONS!$B$2,'BASE OF'!$E:$E,CENTRALISATIONS!$A72))</f>
        <v/>
      </c>
      <c r="C72" s="3" t="str">
        <f>IF(B72="","",SUMIFS('BASE OF'!$F:$F,'BASE OF'!$B:$B,CENTRALISATIONS!$B$2,'BASE OF'!$E:$E,CENTRALISATIONS!$A72))</f>
        <v/>
      </c>
      <c r="D72" s="66" t="str">
        <f t="shared" si="1"/>
        <v/>
      </c>
      <c r="G72" t="str">
        <f>IF(CONSTANTES!E69="","",CONSTANTES!E69)</f>
        <v/>
      </c>
      <c r="H72" s="1" t="str">
        <f>IF(G72="","",SUMIFS('BASE OF'!$K:$K,'BASE OF'!$B:$B,CENTRALISATIONS!$B$2,'BASE OF'!$I:$I,CENTRALISATIONS!$G72))</f>
        <v/>
      </c>
      <c r="I72" s="2" t="str">
        <f>IF(G72="","",IF(SUMIFS('BASE OF'!$J:$J,'BASE OF'!$B:$B,CENTRALISATIONS!$B$2,'BASE OF'!$I:$I,CENTRALISATIONS!$G72)=0,"-",SUMIFS('BASE OF'!$J:$J,'BASE OF'!$B:$B,CENTRALISATIONS!$B$2,'BASE OF'!$I:$I,CENTRALISATIONS!$G72)))</f>
        <v/>
      </c>
      <c r="K72" t="str">
        <f>IF(CONSTANTES!A69="","",CONSTANTES!A69)</f>
        <v/>
      </c>
      <c r="L72" s="1" t="str">
        <f>IF(K72="","",SUMIFS('BASE OF'!$H:$H,'BASE OF'!$M:$M,CENTRALISATIONS!$N$2,'BASE OF'!$L:$L,CENTRALISATIONS!$L$2,'BASE OF'!$E:$E,CENTRALISATIONS!$K72))</f>
        <v/>
      </c>
      <c r="M72" s="3" t="str">
        <f>IF(K72="","",SUMIFS('BASE OF'!$F:$F,'BASE OF'!$M:$M,CENTRALISATIONS!$N$2,'BASE OF'!$L:$L,CENTRALISATIONS!$L$2,'BASE OF'!$E:$E,CENTRALISATIONS!$K72))</f>
        <v/>
      </c>
      <c r="O72" t="str">
        <f>IF(CONSTANTES!E69="","",CONSTANTES!E69)</f>
        <v/>
      </c>
      <c r="P72" s="1" t="str">
        <f>IF(O72="","",SUMIFS('BASE OF'!$K:$K,'BASE OF'!$M:$M,CENTRALISATIONS!$N$2,'BASE OF'!$L:$L,CENTRALISATIONS!$L$2,'BASE OF'!$I:$I,CENTRALISATIONS!$O72))</f>
        <v/>
      </c>
      <c r="Q72" s="2" t="str">
        <f>IF(O72="","",SUMIFS('BASE OF'!$J:$J,'BASE OF'!$M:$M,CENTRALISATIONS!$N$2,'BASE OF'!$L:$L,CENTRALISATIONS!$L$2,'BASE OF'!$I:$I,CENTRALISATIONS!$O72))</f>
        <v/>
      </c>
      <c r="S72" t="str">
        <f>IF(CONSTANTES!A69="","",CONSTANTES!A69)</f>
        <v/>
      </c>
      <c r="T72" s="1" t="str">
        <f>IF(S72="","",SUMIFS('BASE OF'!$H:$H,'BASE OF'!$A:$A,CENTRALISATIONS!$V$2,'BASE OF'!$L:$L,CENTRALISATIONS!$T$2,'BASE OF'!$E:$E,CENTRALISATIONS!$S72))</f>
        <v/>
      </c>
      <c r="U72" s="3" t="str">
        <f>IF(S72="","",SUMIFS('BASE OF'!$F:$F,'BASE OF'!$A:$A,CENTRALISATIONS!$V$2,'BASE OF'!$L:$L,CENTRALISATIONS!$T$2,'BASE OF'!$E:$E,CENTRALISATIONS!$S72))</f>
        <v/>
      </c>
      <c r="W72" t="str">
        <f>IF(CONSTANTES!E69="","",CONSTANTES!E69)</f>
        <v/>
      </c>
      <c r="X72" s="1" t="str">
        <f>IF(W72="","",SUMIFS('BASE OF'!$K:$K,'BASE OF'!$A:$A,CENTRALISATIONS!$V$2,'BASE OF'!$L:$L,CENTRALISATIONS!$T$2,'BASE OF'!$I:$I,CENTRALISATIONS!$W72))</f>
        <v/>
      </c>
      <c r="Y72" s="2" t="str">
        <f>IF(W72="","",SUMIFS('BASE OF'!$J:$J,'BASE OF'!$A:$A,CENTRALISATIONS!$V$2,'BASE OF'!$L:$L,CENTRALISATIONS!$T$2,'BASE OF'!$I:$I,CENTRALISATIONS!$W72))</f>
        <v/>
      </c>
    </row>
    <row r="73" spans="1:25">
      <c r="A73" t="str">
        <f>IF(CONSTANTES!A70="","",CONSTANTES!A70)</f>
        <v/>
      </c>
      <c r="B73" s="1" t="str">
        <f>IF(A73="","",SUMIFS('BASE OF'!$H:$H,'BASE OF'!$B:$B,CENTRALISATIONS!$B$2,'BASE OF'!$E:$E,CENTRALISATIONS!$A73))</f>
        <v/>
      </c>
      <c r="C73" s="3" t="str">
        <f>IF(B73="","",SUMIFS('BASE OF'!$F:$F,'BASE OF'!$B:$B,CENTRALISATIONS!$B$2,'BASE OF'!$E:$E,CENTRALISATIONS!$A73))</f>
        <v/>
      </c>
      <c r="D73" s="66" t="str">
        <f t="shared" si="1"/>
        <v/>
      </c>
      <c r="G73" t="str">
        <f>IF(CONSTANTES!E70="","",CONSTANTES!E70)</f>
        <v/>
      </c>
      <c r="H73" s="1" t="str">
        <f>IF(G73="","",SUMIFS('BASE OF'!$K:$K,'BASE OF'!$B:$B,CENTRALISATIONS!$B$2,'BASE OF'!$I:$I,CENTRALISATIONS!$G73))</f>
        <v/>
      </c>
      <c r="I73" s="2" t="str">
        <f>IF(G73="","",IF(SUMIFS('BASE OF'!$J:$J,'BASE OF'!$B:$B,CENTRALISATIONS!$B$2,'BASE OF'!$I:$I,CENTRALISATIONS!$G73)=0,"-",SUMIFS('BASE OF'!$J:$J,'BASE OF'!$B:$B,CENTRALISATIONS!$B$2,'BASE OF'!$I:$I,CENTRALISATIONS!$G73)))</f>
        <v/>
      </c>
      <c r="K73" t="str">
        <f>IF(CONSTANTES!A70="","",CONSTANTES!A70)</f>
        <v/>
      </c>
      <c r="L73" s="1" t="str">
        <f>IF(K73="","",SUMIFS('BASE OF'!$H:$H,'BASE OF'!$M:$M,CENTRALISATIONS!$N$2,'BASE OF'!$L:$L,CENTRALISATIONS!$L$2,'BASE OF'!$E:$E,CENTRALISATIONS!$K73))</f>
        <v/>
      </c>
      <c r="M73" s="3" t="str">
        <f>IF(K73="","",SUMIFS('BASE OF'!$F:$F,'BASE OF'!$M:$M,CENTRALISATIONS!$N$2,'BASE OF'!$L:$L,CENTRALISATIONS!$L$2,'BASE OF'!$E:$E,CENTRALISATIONS!$K73))</f>
        <v/>
      </c>
      <c r="O73" t="str">
        <f>IF(CONSTANTES!E70="","",CONSTANTES!E70)</f>
        <v/>
      </c>
      <c r="P73" s="1" t="str">
        <f>IF(O73="","",SUMIFS('BASE OF'!$K:$K,'BASE OF'!$M:$M,CENTRALISATIONS!$N$2,'BASE OF'!$L:$L,CENTRALISATIONS!$L$2,'BASE OF'!$I:$I,CENTRALISATIONS!$O73))</f>
        <v/>
      </c>
      <c r="Q73" s="2" t="str">
        <f>IF(O73="","",SUMIFS('BASE OF'!$J:$J,'BASE OF'!$M:$M,CENTRALISATIONS!$N$2,'BASE OF'!$L:$L,CENTRALISATIONS!$L$2,'BASE OF'!$I:$I,CENTRALISATIONS!$O73))</f>
        <v/>
      </c>
      <c r="S73" t="str">
        <f>IF(CONSTANTES!A70="","",CONSTANTES!A70)</f>
        <v/>
      </c>
      <c r="T73" s="1" t="str">
        <f>IF(S73="","",SUMIFS('BASE OF'!$H:$H,'BASE OF'!$A:$A,CENTRALISATIONS!$V$2,'BASE OF'!$L:$L,CENTRALISATIONS!$T$2,'BASE OF'!$E:$E,CENTRALISATIONS!$S73))</f>
        <v/>
      </c>
      <c r="U73" s="3" t="str">
        <f>IF(S73="","",SUMIFS('BASE OF'!$F:$F,'BASE OF'!$A:$A,CENTRALISATIONS!$V$2,'BASE OF'!$L:$L,CENTRALISATIONS!$T$2,'BASE OF'!$E:$E,CENTRALISATIONS!$S73))</f>
        <v/>
      </c>
      <c r="W73" t="str">
        <f>IF(CONSTANTES!E70="","",CONSTANTES!E70)</f>
        <v/>
      </c>
      <c r="X73" s="1" t="str">
        <f>IF(W73="","",SUMIFS('BASE OF'!$K:$K,'BASE OF'!$A:$A,CENTRALISATIONS!$V$2,'BASE OF'!$L:$L,CENTRALISATIONS!$T$2,'BASE OF'!$I:$I,CENTRALISATIONS!$W73))</f>
        <v/>
      </c>
      <c r="Y73" s="2" t="str">
        <f>IF(W73="","",SUMIFS('BASE OF'!$J:$J,'BASE OF'!$A:$A,CENTRALISATIONS!$V$2,'BASE OF'!$L:$L,CENTRALISATIONS!$T$2,'BASE OF'!$I:$I,CENTRALISATIONS!$W73))</f>
        <v/>
      </c>
    </row>
    <row r="74" spans="1:25">
      <c r="A74" t="str">
        <f>IF(CONSTANTES!A71="","",CONSTANTES!A71)</f>
        <v/>
      </c>
      <c r="B74" s="1" t="str">
        <f>IF(A74="","",SUMIFS('BASE OF'!$H:$H,'BASE OF'!$B:$B,CENTRALISATIONS!$B$2,'BASE OF'!$E:$E,CENTRALISATIONS!$A74))</f>
        <v/>
      </c>
      <c r="C74" s="3" t="str">
        <f>IF(B74="","",SUMIFS('BASE OF'!$F:$F,'BASE OF'!$B:$B,CENTRALISATIONS!$B$2,'BASE OF'!$E:$E,CENTRALISATIONS!$A74))</f>
        <v/>
      </c>
      <c r="D74" s="66" t="str">
        <f t="shared" si="1"/>
        <v/>
      </c>
      <c r="G74" t="str">
        <f>IF(CONSTANTES!E71="","",CONSTANTES!E71)</f>
        <v/>
      </c>
      <c r="H74" s="1" t="str">
        <f>IF(G74="","",SUMIFS('BASE OF'!$K:$K,'BASE OF'!$B:$B,CENTRALISATIONS!$B$2,'BASE OF'!$I:$I,CENTRALISATIONS!$G74))</f>
        <v/>
      </c>
      <c r="I74" s="2" t="str">
        <f>IF(G74="","",IF(SUMIFS('BASE OF'!$J:$J,'BASE OF'!$B:$B,CENTRALISATIONS!$B$2,'BASE OF'!$I:$I,CENTRALISATIONS!$G74)=0,"-",SUMIFS('BASE OF'!$J:$J,'BASE OF'!$B:$B,CENTRALISATIONS!$B$2,'BASE OF'!$I:$I,CENTRALISATIONS!$G74)))</f>
        <v/>
      </c>
      <c r="K74" t="str">
        <f>IF(CONSTANTES!A71="","",CONSTANTES!A71)</f>
        <v/>
      </c>
      <c r="L74" s="1" t="str">
        <f>IF(K74="","",SUMIFS('BASE OF'!$H:$H,'BASE OF'!$M:$M,CENTRALISATIONS!$N$2,'BASE OF'!$L:$L,CENTRALISATIONS!$L$2,'BASE OF'!$E:$E,CENTRALISATIONS!$K74))</f>
        <v/>
      </c>
      <c r="M74" s="3" t="str">
        <f>IF(K74="","",SUMIFS('BASE OF'!$F:$F,'BASE OF'!$M:$M,CENTRALISATIONS!$N$2,'BASE OF'!$L:$L,CENTRALISATIONS!$L$2,'BASE OF'!$E:$E,CENTRALISATIONS!$K74))</f>
        <v/>
      </c>
      <c r="O74" t="str">
        <f>IF(CONSTANTES!E71="","",CONSTANTES!E71)</f>
        <v/>
      </c>
      <c r="P74" s="1" t="str">
        <f>IF(O74="","",SUMIFS('BASE OF'!$K:$K,'BASE OF'!$M:$M,CENTRALISATIONS!$N$2,'BASE OF'!$L:$L,CENTRALISATIONS!$L$2,'BASE OF'!$I:$I,CENTRALISATIONS!$O74))</f>
        <v/>
      </c>
      <c r="Q74" s="2" t="str">
        <f>IF(O74="","",SUMIFS('BASE OF'!$J:$J,'BASE OF'!$M:$M,CENTRALISATIONS!$N$2,'BASE OF'!$L:$L,CENTRALISATIONS!$L$2,'BASE OF'!$I:$I,CENTRALISATIONS!$O74))</f>
        <v/>
      </c>
      <c r="S74" t="str">
        <f>IF(CONSTANTES!A71="","",CONSTANTES!A71)</f>
        <v/>
      </c>
      <c r="T74" s="1" t="str">
        <f>IF(S74="","",SUMIFS('BASE OF'!$H:$H,'BASE OF'!$A:$A,CENTRALISATIONS!$V$2,'BASE OF'!$L:$L,CENTRALISATIONS!$T$2,'BASE OF'!$E:$E,CENTRALISATIONS!$S74))</f>
        <v/>
      </c>
      <c r="U74" s="3" t="str">
        <f>IF(S74="","",SUMIFS('BASE OF'!$F:$F,'BASE OF'!$A:$A,CENTRALISATIONS!$V$2,'BASE OF'!$L:$L,CENTRALISATIONS!$T$2,'BASE OF'!$E:$E,CENTRALISATIONS!$S74))</f>
        <v/>
      </c>
      <c r="W74" t="str">
        <f>IF(CONSTANTES!E71="","",CONSTANTES!E71)</f>
        <v/>
      </c>
      <c r="X74" s="1" t="str">
        <f>IF(W74="","",SUMIFS('BASE OF'!$K:$K,'BASE OF'!$A:$A,CENTRALISATIONS!$V$2,'BASE OF'!$L:$L,CENTRALISATIONS!$T$2,'BASE OF'!$I:$I,CENTRALISATIONS!$W74))</f>
        <v/>
      </c>
      <c r="Y74" s="2" t="str">
        <f>IF(W74="","",SUMIFS('BASE OF'!$J:$J,'BASE OF'!$A:$A,CENTRALISATIONS!$V$2,'BASE OF'!$L:$L,CENTRALISATIONS!$T$2,'BASE OF'!$I:$I,CENTRALISATIONS!$W74))</f>
        <v/>
      </c>
    </row>
    <row r="75" spans="1:25">
      <c r="A75" t="str">
        <f>IF(CONSTANTES!A72="","",CONSTANTES!A72)</f>
        <v/>
      </c>
      <c r="B75" s="1" t="str">
        <f>IF(A75="","",SUMIFS('BASE OF'!$H:$H,'BASE OF'!$B:$B,CENTRALISATIONS!$B$2,'BASE OF'!$E:$E,CENTRALISATIONS!$A75))</f>
        <v/>
      </c>
      <c r="C75" s="3" t="str">
        <f>IF(B75="","",SUMIFS('BASE OF'!$F:$F,'BASE OF'!$B:$B,CENTRALISATIONS!$B$2,'BASE OF'!$E:$E,CENTRALISATIONS!$A75))</f>
        <v/>
      </c>
      <c r="D75" s="66" t="str">
        <f t="shared" si="1"/>
        <v/>
      </c>
      <c r="G75" t="str">
        <f>IF(CONSTANTES!E72="","",CONSTANTES!E72)</f>
        <v/>
      </c>
      <c r="H75" s="1" t="str">
        <f>IF(G75="","",SUMIFS('BASE OF'!$K:$K,'BASE OF'!$B:$B,CENTRALISATIONS!$B$2,'BASE OF'!$I:$I,CENTRALISATIONS!$G75))</f>
        <v/>
      </c>
      <c r="I75" s="2" t="str">
        <f>IF(G75="","",IF(SUMIFS('BASE OF'!$J:$J,'BASE OF'!$B:$B,CENTRALISATIONS!$B$2,'BASE OF'!$I:$I,CENTRALISATIONS!$G75)=0,"-",SUMIFS('BASE OF'!$J:$J,'BASE OF'!$B:$B,CENTRALISATIONS!$B$2,'BASE OF'!$I:$I,CENTRALISATIONS!$G75)))</f>
        <v/>
      </c>
      <c r="K75" t="str">
        <f>IF(CONSTANTES!A72="","",CONSTANTES!A72)</f>
        <v/>
      </c>
      <c r="L75" s="1" t="str">
        <f>IF(K75="","",SUMIFS('BASE OF'!$H:$H,'BASE OF'!$M:$M,CENTRALISATIONS!$N$2,'BASE OF'!$L:$L,CENTRALISATIONS!$L$2,'BASE OF'!$E:$E,CENTRALISATIONS!$K75))</f>
        <v/>
      </c>
      <c r="M75" s="3" t="str">
        <f>IF(K75="","",SUMIFS('BASE OF'!$F:$F,'BASE OF'!$M:$M,CENTRALISATIONS!$N$2,'BASE OF'!$L:$L,CENTRALISATIONS!$L$2,'BASE OF'!$E:$E,CENTRALISATIONS!$K75))</f>
        <v/>
      </c>
      <c r="O75" t="str">
        <f>IF(CONSTANTES!E72="","",CONSTANTES!E72)</f>
        <v/>
      </c>
      <c r="P75" s="1" t="str">
        <f>IF(O75="","",SUMIFS('BASE OF'!$K:$K,'BASE OF'!$M:$M,CENTRALISATIONS!$N$2,'BASE OF'!$L:$L,CENTRALISATIONS!$L$2,'BASE OF'!$I:$I,CENTRALISATIONS!$O75))</f>
        <v/>
      </c>
      <c r="Q75" s="2" t="str">
        <f>IF(O75="","",SUMIFS('BASE OF'!$J:$J,'BASE OF'!$M:$M,CENTRALISATIONS!$N$2,'BASE OF'!$L:$L,CENTRALISATIONS!$L$2,'BASE OF'!$I:$I,CENTRALISATIONS!$O75))</f>
        <v/>
      </c>
      <c r="S75" t="str">
        <f>IF(CONSTANTES!A72="","",CONSTANTES!A72)</f>
        <v/>
      </c>
      <c r="T75" s="1" t="str">
        <f>IF(S75="","",SUMIFS('BASE OF'!$H:$H,'BASE OF'!$A:$A,CENTRALISATIONS!$V$2,'BASE OF'!$L:$L,CENTRALISATIONS!$T$2,'BASE OF'!$E:$E,CENTRALISATIONS!$S75))</f>
        <v/>
      </c>
      <c r="U75" s="3" t="str">
        <f>IF(S75="","",SUMIFS('BASE OF'!$F:$F,'BASE OF'!$A:$A,CENTRALISATIONS!$V$2,'BASE OF'!$L:$L,CENTRALISATIONS!$T$2,'BASE OF'!$E:$E,CENTRALISATIONS!$S75))</f>
        <v/>
      </c>
      <c r="W75" t="str">
        <f>IF(CONSTANTES!E72="","",CONSTANTES!E72)</f>
        <v/>
      </c>
      <c r="X75" s="1" t="str">
        <f>IF(W75="","",SUMIFS('BASE OF'!$K:$K,'BASE OF'!$A:$A,CENTRALISATIONS!$V$2,'BASE OF'!$L:$L,CENTRALISATIONS!$T$2,'BASE OF'!$I:$I,CENTRALISATIONS!$W75))</f>
        <v/>
      </c>
      <c r="Y75" s="2" t="str">
        <f>IF(W75="","",SUMIFS('BASE OF'!$J:$J,'BASE OF'!$A:$A,CENTRALISATIONS!$V$2,'BASE OF'!$L:$L,CENTRALISATIONS!$T$2,'BASE OF'!$I:$I,CENTRALISATIONS!$W75))</f>
        <v/>
      </c>
    </row>
    <row r="76" spans="1:25">
      <c r="A76" t="str">
        <f>IF(CONSTANTES!A73="","",CONSTANTES!A73)</f>
        <v/>
      </c>
      <c r="B76" s="1" t="str">
        <f>IF(A76="","",SUMIFS('BASE OF'!$H:$H,'BASE OF'!$B:$B,CENTRALISATIONS!$B$2,'BASE OF'!$E:$E,CENTRALISATIONS!$A76))</f>
        <v/>
      </c>
      <c r="C76" s="3" t="str">
        <f>IF(B76="","",SUMIFS('BASE OF'!$F:$F,'BASE OF'!$B:$B,CENTRALISATIONS!$B$2,'BASE OF'!$E:$E,CENTRALISATIONS!$A76))</f>
        <v/>
      </c>
      <c r="D76" s="66" t="str">
        <f t="shared" si="1"/>
        <v/>
      </c>
      <c r="G76" t="str">
        <f>IF(CONSTANTES!E73="","",CONSTANTES!E73)</f>
        <v/>
      </c>
      <c r="H76" s="1" t="str">
        <f>IF(G76="","",SUMIFS('BASE OF'!$K:$K,'BASE OF'!$B:$B,CENTRALISATIONS!$B$2,'BASE OF'!$I:$I,CENTRALISATIONS!$G76))</f>
        <v/>
      </c>
      <c r="I76" s="2" t="str">
        <f>IF(G76="","",IF(SUMIFS('BASE OF'!$J:$J,'BASE OF'!$B:$B,CENTRALISATIONS!$B$2,'BASE OF'!$I:$I,CENTRALISATIONS!$G76)=0,"-",SUMIFS('BASE OF'!$J:$J,'BASE OF'!$B:$B,CENTRALISATIONS!$B$2,'BASE OF'!$I:$I,CENTRALISATIONS!$G76)))</f>
        <v/>
      </c>
      <c r="K76" t="str">
        <f>IF(CONSTANTES!A73="","",CONSTANTES!A73)</f>
        <v/>
      </c>
      <c r="L76" s="1" t="str">
        <f>IF(K76="","",SUMIFS('BASE OF'!$H:$H,'BASE OF'!$M:$M,CENTRALISATIONS!$N$2,'BASE OF'!$L:$L,CENTRALISATIONS!$L$2,'BASE OF'!$E:$E,CENTRALISATIONS!$K76))</f>
        <v/>
      </c>
      <c r="M76" s="3" t="str">
        <f>IF(K76="","",SUMIFS('BASE OF'!$F:$F,'BASE OF'!$M:$M,CENTRALISATIONS!$N$2,'BASE OF'!$L:$L,CENTRALISATIONS!$L$2,'BASE OF'!$E:$E,CENTRALISATIONS!$K76))</f>
        <v/>
      </c>
      <c r="O76" t="str">
        <f>IF(CONSTANTES!E73="","",CONSTANTES!E73)</f>
        <v/>
      </c>
      <c r="P76" s="1" t="str">
        <f>IF(O76="","",SUMIFS('BASE OF'!$K:$K,'BASE OF'!$M:$M,CENTRALISATIONS!$N$2,'BASE OF'!$L:$L,CENTRALISATIONS!$L$2,'BASE OF'!$I:$I,CENTRALISATIONS!$O76))</f>
        <v/>
      </c>
      <c r="Q76" s="2" t="str">
        <f>IF(O76="","",SUMIFS('BASE OF'!$J:$J,'BASE OF'!$M:$M,CENTRALISATIONS!$N$2,'BASE OF'!$L:$L,CENTRALISATIONS!$L$2,'BASE OF'!$I:$I,CENTRALISATIONS!$O76))</f>
        <v/>
      </c>
      <c r="S76" t="str">
        <f>IF(CONSTANTES!A73="","",CONSTANTES!A73)</f>
        <v/>
      </c>
      <c r="T76" s="1" t="str">
        <f>IF(S76="","",SUMIFS('BASE OF'!$H:$H,'BASE OF'!$A:$A,CENTRALISATIONS!$V$2,'BASE OF'!$L:$L,CENTRALISATIONS!$T$2,'BASE OF'!$E:$E,CENTRALISATIONS!$S76))</f>
        <v/>
      </c>
      <c r="U76" s="3" t="str">
        <f>IF(S76="","",SUMIFS('BASE OF'!$F:$F,'BASE OF'!$A:$A,CENTRALISATIONS!$V$2,'BASE OF'!$L:$L,CENTRALISATIONS!$T$2,'BASE OF'!$E:$E,CENTRALISATIONS!$S76))</f>
        <v/>
      </c>
      <c r="W76" t="str">
        <f>IF(CONSTANTES!E73="","",CONSTANTES!E73)</f>
        <v/>
      </c>
      <c r="X76" s="1" t="str">
        <f>IF(W76="","",SUMIFS('BASE OF'!$K:$K,'BASE OF'!$A:$A,CENTRALISATIONS!$V$2,'BASE OF'!$L:$L,CENTRALISATIONS!$T$2,'BASE OF'!$I:$I,CENTRALISATIONS!$W76))</f>
        <v/>
      </c>
      <c r="Y76" s="2" t="str">
        <f>IF(W76="","",SUMIFS('BASE OF'!$J:$J,'BASE OF'!$A:$A,CENTRALISATIONS!$V$2,'BASE OF'!$L:$L,CENTRALISATIONS!$T$2,'BASE OF'!$I:$I,CENTRALISATIONS!$W76))</f>
        <v/>
      </c>
    </row>
    <row r="77" spans="1:25">
      <c r="A77" t="str">
        <f>IF(CONSTANTES!A74="","",CONSTANTES!A74)</f>
        <v/>
      </c>
      <c r="B77" s="1" t="str">
        <f>IF(A77="","",SUMIFS('BASE OF'!$H:$H,'BASE OF'!$B:$B,CENTRALISATIONS!$B$2,'BASE OF'!$E:$E,CENTRALISATIONS!$A77))</f>
        <v/>
      </c>
      <c r="C77" s="3" t="str">
        <f>IF(B77="","",SUMIFS('BASE OF'!$F:$F,'BASE OF'!$B:$B,CENTRALISATIONS!$B$2,'BASE OF'!$E:$E,CENTRALISATIONS!$A77))</f>
        <v/>
      </c>
      <c r="D77" s="66" t="str">
        <f t="shared" si="1"/>
        <v/>
      </c>
      <c r="G77" t="str">
        <f>IF(CONSTANTES!E74="","",CONSTANTES!E74)</f>
        <v/>
      </c>
      <c r="H77" s="1" t="str">
        <f>IF(G77="","",SUMIFS('BASE OF'!$K:$K,'BASE OF'!$B:$B,CENTRALISATIONS!$B$2,'BASE OF'!$I:$I,CENTRALISATIONS!$G77))</f>
        <v/>
      </c>
      <c r="I77" s="2" t="str">
        <f>IF(G77="","",IF(SUMIFS('BASE OF'!$J:$J,'BASE OF'!$B:$B,CENTRALISATIONS!$B$2,'BASE OF'!$I:$I,CENTRALISATIONS!$G77)=0,"-",SUMIFS('BASE OF'!$J:$J,'BASE OF'!$B:$B,CENTRALISATIONS!$B$2,'BASE OF'!$I:$I,CENTRALISATIONS!$G77)))</f>
        <v/>
      </c>
      <c r="K77" t="str">
        <f>IF(CONSTANTES!A74="","",CONSTANTES!A74)</f>
        <v/>
      </c>
      <c r="L77" s="1" t="str">
        <f>IF(K77="","",SUMIFS('BASE OF'!$H:$H,'BASE OF'!$M:$M,CENTRALISATIONS!$N$2,'BASE OF'!$L:$L,CENTRALISATIONS!$L$2,'BASE OF'!$E:$E,CENTRALISATIONS!$K77))</f>
        <v/>
      </c>
      <c r="M77" s="3" t="str">
        <f>IF(K77="","",SUMIFS('BASE OF'!$F:$F,'BASE OF'!$M:$M,CENTRALISATIONS!$N$2,'BASE OF'!$L:$L,CENTRALISATIONS!$L$2,'BASE OF'!$E:$E,CENTRALISATIONS!$K77))</f>
        <v/>
      </c>
      <c r="O77" t="str">
        <f>IF(CONSTANTES!E74="","",CONSTANTES!E74)</f>
        <v/>
      </c>
      <c r="P77" s="1" t="str">
        <f>IF(O77="","",SUMIFS('BASE OF'!$K:$K,'BASE OF'!$M:$M,CENTRALISATIONS!$N$2,'BASE OF'!$L:$L,CENTRALISATIONS!$L$2,'BASE OF'!$I:$I,CENTRALISATIONS!$O77))</f>
        <v/>
      </c>
      <c r="Q77" s="2" t="str">
        <f>IF(O77="","",SUMIFS('BASE OF'!$J:$J,'BASE OF'!$M:$M,CENTRALISATIONS!$N$2,'BASE OF'!$L:$L,CENTRALISATIONS!$L$2,'BASE OF'!$I:$I,CENTRALISATIONS!$O77))</f>
        <v/>
      </c>
      <c r="S77" t="str">
        <f>IF(CONSTANTES!A74="","",CONSTANTES!A74)</f>
        <v/>
      </c>
      <c r="T77" s="1" t="str">
        <f>IF(S77="","",SUMIFS('BASE OF'!$H:$H,'BASE OF'!$A:$A,CENTRALISATIONS!$V$2,'BASE OF'!$L:$L,CENTRALISATIONS!$T$2,'BASE OF'!$E:$E,CENTRALISATIONS!$S77))</f>
        <v/>
      </c>
      <c r="U77" s="3" t="str">
        <f>IF(S77="","",SUMIFS('BASE OF'!$F:$F,'BASE OF'!$A:$A,CENTRALISATIONS!$V$2,'BASE OF'!$L:$L,CENTRALISATIONS!$T$2,'BASE OF'!$E:$E,CENTRALISATIONS!$S77))</f>
        <v/>
      </c>
      <c r="W77" t="str">
        <f>IF(CONSTANTES!E74="","",CONSTANTES!E74)</f>
        <v/>
      </c>
      <c r="X77" s="1" t="str">
        <f>IF(W77="","",SUMIFS('BASE OF'!$K:$K,'BASE OF'!$A:$A,CENTRALISATIONS!$V$2,'BASE OF'!$L:$L,CENTRALISATIONS!$T$2,'BASE OF'!$I:$I,CENTRALISATIONS!$W77))</f>
        <v/>
      </c>
      <c r="Y77" s="2" t="str">
        <f>IF(W77="","",SUMIFS('BASE OF'!$J:$J,'BASE OF'!$A:$A,CENTRALISATIONS!$V$2,'BASE OF'!$L:$L,CENTRALISATIONS!$T$2,'BASE OF'!$I:$I,CENTRALISATIONS!$W77))</f>
        <v/>
      </c>
    </row>
    <row r="78" spans="1:25">
      <c r="A78" t="str">
        <f>IF(CONSTANTES!A75="","",CONSTANTES!A75)</f>
        <v/>
      </c>
      <c r="B78" s="1" t="str">
        <f>IF(A78="","",SUMIFS('BASE OF'!$H:$H,'BASE OF'!$B:$B,CENTRALISATIONS!$B$2,'BASE OF'!$E:$E,CENTRALISATIONS!$A78))</f>
        <v/>
      </c>
      <c r="C78" s="3" t="str">
        <f>IF(B78="","",SUMIFS('BASE OF'!$F:$F,'BASE OF'!$B:$B,CENTRALISATIONS!$B$2,'BASE OF'!$E:$E,CENTRALISATIONS!$A78))</f>
        <v/>
      </c>
      <c r="D78" s="66" t="str">
        <f t="shared" si="1"/>
        <v/>
      </c>
      <c r="G78" t="str">
        <f>IF(CONSTANTES!E75="","",CONSTANTES!E75)</f>
        <v/>
      </c>
      <c r="H78" s="1" t="str">
        <f>IF(G78="","",SUMIFS('BASE OF'!$K:$K,'BASE OF'!$B:$B,CENTRALISATIONS!$B$2,'BASE OF'!$I:$I,CENTRALISATIONS!$G78))</f>
        <v/>
      </c>
      <c r="I78" s="2" t="str">
        <f>IF(G78="","",IF(SUMIFS('BASE OF'!$J:$J,'BASE OF'!$B:$B,CENTRALISATIONS!$B$2,'BASE OF'!$I:$I,CENTRALISATIONS!$G78)=0,"-",SUMIFS('BASE OF'!$J:$J,'BASE OF'!$B:$B,CENTRALISATIONS!$B$2,'BASE OF'!$I:$I,CENTRALISATIONS!$G78)))</f>
        <v/>
      </c>
      <c r="K78" t="str">
        <f>IF(CONSTANTES!A75="","",CONSTANTES!A75)</f>
        <v/>
      </c>
      <c r="L78" s="1" t="str">
        <f>IF(K78="","",SUMIFS('BASE OF'!$H:$H,'BASE OF'!$M:$M,CENTRALISATIONS!$N$2,'BASE OF'!$L:$L,CENTRALISATIONS!$L$2,'BASE OF'!$E:$E,CENTRALISATIONS!$K78))</f>
        <v/>
      </c>
      <c r="M78" s="3" t="str">
        <f>IF(K78="","",SUMIFS('BASE OF'!$F:$F,'BASE OF'!$M:$M,CENTRALISATIONS!$N$2,'BASE OF'!$L:$L,CENTRALISATIONS!$L$2,'BASE OF'!$E:$E,CENTRALISATIONS!$K78))</f>
        <v/>
      </c>
      <c r="O78" t="str">
        <f>IF(CONSTANTES!E75="","",CONSTANTES!E75)</f>
        <v/>
      </c>
      <c r="P78" s="1" t="str">
        <f>IF(O78="","",SUMIFS('BASE OF'!$K:$K,'BASE OF'!$M:$M,CENTRALISATIONS!$N$2,'BASE OF'!$L:$L,CENTRALISATIONS!$L$2,'BASE OF'!$I:$I,CENTRALISATIONS!$O78))</f>
        <v/>
      </c>
      <c r="Q78" s="2" t="str">
        <f>IF(O78="","",SUMIFS('BASE OF'!$J:$J,'BASE OF'!$M:$M,CENTRALISATIONS!$N$2,'BASE OF'!$L:$L,CENTRALISATIONS!$L$2,'BASE OF'!$I:$I,CENTRALISATIONS!$O78))</f>
        <v/>
      </c>
      <c r="S78" t="str">
        <f>IF(CONSTANTES!A75="","",CONSTANTES!A75)</f>
        <v/>
      </c>
      <c r="T78" s="1" t="str">
        <f>IF(S78="","",SUMIFS('BASE OF'!$H:$H,'BASE OF'!$A:$A,CENTRALISATIONS!$V$2,'BASE OF'!$L:$L,CENTRALISATIONS!$T$2,'BASE OF'!$E:$E,CENTRALISATIONS!$S78))</f>
        <v/>
      </c>
      <c r="U78" s="3" t="str">
        <f>IF(S78="","",SUMIFS('BASE OF'!$F:$F,'BASE OF'!$A:$A,CENTRALISATIONS!$V$2,'BASE OF'!$L:$L,CENTRALISATIONS!$T$2,'BASE OF'!$E:$E,CENTRALISATIONS!$S78))</f>
        <v/>
      </c>
      <c r="W78" t="str">
        <f>IF(CONSTANTES!E75="","",CONSTANTES!E75)</f>
        <v/>
      </c>
      <c r="X78" s="1" t="str">
        <f>IF(W78="","",SUMIFS('BASE OF'!$K:$K,'BASE OF'!$A:$A,CENTRALISATIONS!$V$2,'BASE OF'!$L:$L,CENTRALISATIONS!$T$2,'BASE OF'!$I:$I,CENTRALISATIONS!$W78))</f>
        <v/>
      </c>
      <c r="Y78" s="2" t="str">
        <f>IF(W78="","",SUMIFS('BASE OF'!$J:$J,'BASE OF'!$A:$A,CENTRALISATIONS!$V$2,'BASE OF'!$L:$L,CENTRALISATIONS!$T$2,'BASE OF'!$I:$I,CENTRALISATIONS!$W78))</f>
        <v/>
      </c>
    </row>
    <row r="79" spans="1:25">
      <c r="A79" t="str">
        <f>IF(CONSTANTES!A76="","",CONSTANTES!A76)</f>
        <v/>
      </c>
      <c r="B79" s="1" t="str">
        <f>IF(A79="","",SUMIFS('BASE OF'!$H:$H,'BASE OF'!$B:$B,CENTRALISATIONS!$B$2,'BASE OF'!$E:$E,CENTRALISATIONS!$A79))</f>
        <v/>
      </c>
      <c r="C79" s="3" t="str">
        <f>IF(B79="","",SUMIFS('BASE OF'!$F:$F,'BASE OF'!$B:$B,CENTRALISATIONS!$B$2,'BASE OF'!$E:$E,CENTRALISATIONS!$A79))</f>
        <v/>
      </c>
      <c r="D79" s="66" t="str">
        <f t="shared" si="1"/>
        <v/>
      </c>
      <c r="G79" t="str">
        <f>IF(CONSTANTES!E76="","",CONSTANTES!E76)</f>
        <v/>
      </c>
      <c r="H79" s="1" t="str">
        <f>IF(G79="","",SUMIFS('BASE OF'!$K:$K,'BASE OF'!$B:$B,CENTRALISATIONS!$B$2,'BASE OF'!$I:$I,CENTRALISATIONS!$G79))</f>
        <v/>
      </c>
      <c r="I79" s="2" t="str">
        <f>IF(G79="","",IF(SUMIFS('BASE OF'!$J:$J,'BASE OF'!$B:$B,CENTRALISATIONS!$B$2,'BASE OF'!$I:$I,CENTRALISATIONS!$G79)=0,"-",SUMIFS('BASE OF'!$J:$J,'BASE OF'!$B:$B,CENTRALISATIONS!$B$2,'BASE OF'!$I:$I,CENTRALISATIONS!$G79)))</f>
        <v/>
      </c>
      <c r="K79" t="str">
        <f>IF(CONSTANTES!A76="","",CONSTANTES!A76)</f>
        <v/>
      </c>
      <c r="L79" s="1" t="str">
        <f>IF(K79="","",SUMIFS('BASE OF'!$H:$H,'BASE OF'!$M:$M,CENTRALISATIONS!$N$2,'BASE OF'!$L:$L,CENTRALISATIONS!$L$2,'BASE OF'!$E:$E,CENTRALISATIONS!$K79))</f>
        <v/>
      </c>
      <c r="M79" s="3" t="str">
        <f>IF(K79="","",SUMIFS('BASE OF'!$F:$F,'BASE OF'!$M:$M,CENTRALISATIONS!$N$2,'BASE OF'!$L:$L,CENTRALISATIONS!$L$2,'BASE OF'!$E:$E,CENTRALISATIONS!$K79))</f>
        <v/>
      </c>
      <c r="O79" t="str">
        <f>IF(CONSTANTES!E76="","",CONSTANTES!E76)</f>
        <v/>
      </c>
      <c r="P79" s="1" t="str">
        <f>IF(O79="","",SUMIFS('BASE OF'!$K:$K,'BASE OF'!$M:$M,CENTRALISATIONS!$N$2,'BASE OF'!$L:$L,CENTRALISATIONS!$L$2,'BASE OF'!$I:$I,CENTRALISATIONS!$O79))</f>
        <v/>
      </c>
      <c r="Q79" s="2" t="str">
        <f>IF(O79="","",SUMIFS('BASE OF'!$J:$J,'BASE OF'!$M:$M,CENTRALISATIONS!$N$2,'BASE OF'!$L:$L,CENTRALISATIONS!$L$2,'BASE OF'!$I:$I,CENTRALISATIONS!$O79))</f>
        <v/>
      </c>
      <c r="S79" t="str">
        <f>IF(CONSTANTES!A76="","",CONSTANTES!A76)</f>
        <v/>
      </c>
      <c r="T79" s="1" t="str">
        <f>IF(S79="","",SUMIFS('BASE OF'!$H:$H,'BASE OF'!$A:$A,CENTRALISATIONS!$V$2,'BASE OF'!$L:$L,CENTRALISATIONS!$T$2,'BASE OF'!$E:$E,CENTRALISATIONS!$S79))</f>
        <v/>
      </c>
      <c r="U79" s="3" t="str">
        <f>IF(S79="","",SUMIFS('BASE OF'!$F:$F,'BASE OF'!$A:$A,CENTRALISATIONS!$V$2,'BASE OF'!$L:$L,CENTRALISATIONS!$T$2,'BASE OF'!$E:$E,CENTRALISATIONS!$S79))</f>
        <v/>
      </c>
      <c r="W79" t="str">
        <f>IF(CONSTANTES!E76="","",CONSTANTES!E76)</f>
        <v/>
      </c>
      <c r="X79" s="1" t="str">
        <f>IF(W79="","",SUMIFS('BASE OF'!$K:$K,'BASE OF'!$A:$A,CENTRALISATIONS!$V$2,'BASE OF'!$L:$L,CENTRALISATIONS!$T$2,'BASE OF'!$I:$I,CENTRALISATIONS!$W79))</f>
        <v/>
      </c>
      <c r="Y79" s="2" t="str">
        <f>IF(W79="","",SUMIFS('BASE OF'!$J:$J,'BASE OF'!$A:$A,CENTRALISATIONS!$V$2,'BASE OF'!$L:$L,CENTRALISATIONS!$T$2,'BASE OF'!$I:$I,CENTRALISATIONS!$W79))</f>
        <v/>
      </c>
    </row>
    <row r="80" spans="1:25">
      <c r="A80" t="str">
        <f>IF(CONSTANTES!A77="","",CONSTANTES!A77)</f>
        <v/>
      </c>
      <c r="B80" s="1" t="str">
        <f>IF(A80="","",SUMIFS('BASE OF'!$H:$H,'BASE OF'!$B:$B,CENTRALISATIONS!$B$2,'BASE OF'!$E:$E,CENTRALISATIONS!$A80))</f>
        <v/>
      </c>
      <c r="C80" s="3" t="str">
        <f>IF(B80="","",SUMIFS('BASE OF'!$F:$F,'BASE OF'!$B:$B,CENTRALISATIONS!$B$2,'BASE OF'!$E:$E,CENTRALISATIONS!$A80))</f>
        <v/>
      </c>
      <c r="D80" s="66" t="str">
        <f t="shared" si="1"/>
        <v/>
      </c>
      <c r="G80" t="str">
        <f>IF(CONSTANTES!E77="","",CONSTANTES!E77)</f>
        <v/>
      </c>
      <c r="H80" s="1" t="str">
        <f>IF(G80="","",SUMIFS('BASE OF'!$K:$K,'BASE OF'!$B:$B,CENTRALISATIONS!$B$2,'BASE OF'!$I:$I,CENTRALISATIONS!$G80))</f>
        <v/>
      </c>
      <c r="I80" s="2" t="str">
        <f>IF(G80="","",IF(SUMIFS('BASE OF'!$J:$J,'BASE OF'!$B:$B,CENTRALISATIONS!$B$2,'BASE OF'!$I:$I,CENTRALISATIONS!$G80)=0,"-",SUMIFS('BASE OF'!$J:$J,'BASE OF'!$B:$B,CENTRALISATIONS!$B$2,'BASE OF'!$I:$I,CENTRALISATIONS!$G80)))</f>
        <v/>
      </c>
      <c r="K80" t="str">
        <f>IF(CONSTANTES!A77="","",CONSTANTES!A77)</f>
        <v/>
      </c>
      <c r="L80" s="1" t="str">
        <f>IF(K80="","",SUMIFS('BASE OF'!$H:$H,'BASE OF'!$M:$M,CENTRALISATIONS!$N$2,'BASE OF'!$L:$L,CENTRALISATIONS!$L$2,'BASE OF'!$E:$E,CENTRALISATIONS!$K80))</f>
        <v/>
      </c>
      <c r="M80" s="3" t="str">
        <f>IF(K80="","",SUMIFS('BASE OF'!$F:$F,'BASE OF'!$M:$M,CENTRALISATIONS!$N$2,'BASE OF'!$L:$L,CENTRALISATIONS!$L$2,'BASE OF'!$E:$E,CENTRALISATIONS!$K80))</f>
        <v/>
      </c>
      <c r="O80" t="str">
        <f>IF(CONSTANTES!E77="","",CONSTANTES!E77)</f>
        <v/>
      </c>
      <c r="P80" s="1" t="str">
        <f>IF(O80="","",SUMIFS('BASE OF'!$K:$K,'BASE OF'!$M:$M,CENTRALISATIONS!$N$2,'BASE OF'!$L:$L,CENTRALISATIONS!$L$2,'BASE OF'!$I:$I,CENTRALISATIONS!$O80))</f>
        <v/>
      </c>
      <c r="Q80" s="2" t="str">
        <f>IF(O80="","",SUMIFS('BASE OF'!$J:$J,'BASE OF'!$M:$M,CENTRALISATIONS!$N$2,'BASE OF'!$L:$L,CENTRALISATIONS!$L$2,'BASE OF'!$I:$I,CENTRALISATIONS!$O80))</f>
        <v/>
      </c>
      <c r="S80" t="str">
        <f>IF(CONSTANTES!A77="","",CONSTANTES!A77)</f>
        <v/>
      </c>
      <c r="T80" s="1" t="str">
        <f>IF(S80="","",SUMIFS('BASE OF'!$H:$H,'BASE OF'!$A:$A,CENTRALISATIONS!$V$2,'BASE OF'!$L:$L,CENTRALISATIONS!$T$2,'BASE OF'!$E:$E,CENTRALISATIONS!$S80))</f>
        <v/>
      </c>
      <c r="U80" s="3" t="str">
        <f>IF(S80="","",SUMIFS('BASE OF'!$F:$F,'BASE OF'!$A:$A,CENTRALISATIONS!$V$2,'BASE OF'!$L:$L,CENTRALISATIONS!$T$2,'BASE OF'!$E:$E,CENTRALISATIONS!$S80))</f>
        <v/>
      </c>
      <c r="W80" t="str">
        <f>IF(CONSTANTES!E77="","",CONSTANTES!E77)</f>
        <v/>
      </c>
      <c r="X80" s="1" t="str">
        <f>IF(W80="","",SUMIFS('BASE OF'!$K:$K,'BASE OF'!$A:$A,CENTRALISATIONS!$V$2,'BASE OF'!$L:$L,CENTRALISATIONS!$T$2,'BASE OF'!$I:$I,CENTRALISATIONS!$W80))</f>
        <v/>
      </c>
      <c r="Y80" s="2" t="str">
        <f>IF(W80="","",SUMIFS('BASE OF'!$J:$J,'BASE OF'!$A:$A,CENTRALISATIONS!$V$2,'BASE OF'!$L:$L,CENTRALISATIONS!$T$2,'BASE OF'!$I:$I,CENTRALISATIONS!$W80))</f>
        <v/>
      </c>
    </row>
    <row r="81" spans="1:25">
      <c r="A81" t="str">
        <f>IF(CONSTANTES!A78="","",CONSTANTES!A78)</f>
        <v/>
      </c>
      <c r="B81" s="1" t="str">
        <f>IF(A81="","",SUMIFS('BASE OF'!$H:$H,'BASE OF'!$B:$B,CENTRALISATIONS!$B$2,'BASE OF'!$E:$E,CENTRALISATIONS!$A81))</f>
        <v/>
      </c>
      <c r="C81" s="3" t="str">
        <f>IF(B81="","",SUMIFS('BASE OF'!$F:$F,'BASE OF'!$B:$B,CENTRALISATIONS!$B$2,'BASE OF'!$E:$E,CENTRALISATIONS!$A81))</f>
        <v/>
      </c>
      <c r="D81" s="66" t="str">
        <f t="shared" si="1"/>
        <v/>
      </c>
      <c r="G81" t="str">
        <f>IF(CONSTANTES!E78="","",CONSTANTES!E78)</f>
        <v/>
      </c>
      <c r="H81" s="1" t="str">
        <f>IF(G81="","",SUMIFS('BASE OF'!$K:$K,'BASE OF'!$B:$B,CENTRALISATIONS!$B$2,'BASE OF'!$I:$I,CENTRALISATIONS!$G81))</f>
        <v/>
      </c>
      <c r="I81" s="2" t="str">
        <f>IF(G81="","",IF(SUMIFS('BASE OF'!$J:$J,'BASE OF'!$B:$B,CENTRALISATIONS!$B$2,'BASE OF'!$I:$I,CENTRALISATIONS!$G81)=0,"-",SUMIFS('BASE OF'!$J:$J,'BASE OF'!$B:$B,CENTRALISATIONS!$B$2,'BASE OF'!$I:$I,CENTRALISATIONS!$G81)))</f>
        <v/>
      </c>
      <c r="K81" t="str">
        <f>IF(CONSTANTES!A78="","",CONSTANTES!A78)</f>
        <v/>
      </c>
      <c r="L81" s="1" t="str">
        <f>IF(K81="","",SUMIFS('BASE OF'!$H:$H,'BASE OF'!$M:$M,CENTRALISATIONS!$N$2,'BASE OF'!$L:$L,CENTRALISATIONS!$L$2,'BASE OF'!$E:$E,CENTRALISATIONS!$K81))</f>
        <v/>
      </c>
      <c r="M81" s="3" t="str">
        <f>IF(K81="","",SUMIFS('BASE OF'!$F:$F,'BASE OF'!$M:$M,CENTRALISATIONS!$N$2,'BASE OF'!$L:$L,CENTRALISATIONS!$L$2,'BASE OF'!$E:$E,CENTRALISATIONS!$K81))</f>
        <v/>
      </c>
      <c r="O81" t="str">
        <f>IF(CONSTANTES!E78="","",CONSTANTES!E78)</f>
        <v/>
      </c>
      <c r="P81" s="1" t="str">
        <f>IF(O81="","",SUMIFS('BASE OF'!$K:$K,'BASE OF'!$M:$M,CENTRALISATIONS!$N$2,'BASE OF'!$L:$L,CENTRALISATIONS!$L$2,'BASE OF'!$I:$I,CENTRALISATIONS!$O81))</f>
        <v/>
      </c>
      <c r="Q81" s="2" t="str">
        <f>IF(O81="","",SUMIFS('BASE OF'!$J:$J,'BASE OF'!$M:$M,CENTRALISATIONS!$N$2,'BASE OF'!$L:$L,CENTRALISATIONS!$L$2,'BASE OF'!$I:$I,CENTRALISATIONS!$O81))</f>
        <v/>
      </c>
      <c r="S81" t="str">
        <f>IF(CONSTANTES!A78="","",CONSTANTES!A78)</f>
        <v/>
      </c>
      <c r="T81" s="1" t="str">
        <f>IF(S81="","",SUMIFS('BASE OF'!$H:$H,'BASE OF'!$A:$A,CENTRALISATIONS!$V$2,'BASE OF'!$L:$L,CENTRALISATIONS!$T$2,'BASE OF'!$E:$E,CENTRALISATIONS!$S81))</f>
        <v/>
      </c>
      <c r="U81" s="3" t="str">
        <f>IF(S81="","",SUMIFS('BASE OF'!$F:$F,'BASE OF'!$A:$A,CENTRALISATIONS!$V$2,'BASE OF'!$L:$L,CENTRALISATIONS!$T$2,'BASE OF'!$E:$E,CENTRALISATIONS!$S81))</f>
        <v/>
      </c>
      <c r="W81" t="str">
        <f>IF(CONSTANTES!E78="","",CONSTANTES!E78)</f>
        <v/>
      </c>
      <c r="X81" s="1" t="str">
        <f>IF(W81="","",SUMIFS('BASE OF'!$K:$K,'BASE OF'!$A:$A,CENTRALISATIONS!$V$2,'BASE OF'!$L:$L,CENTRALISATIONS!$T$2,'BASE OF'!$I:$I,CENTRALISATIONS!$W81))</f>
        <v/>
      </c>
      <c r="Y81" s="2" t="str">
        <f>IF(W81="","",SUMIFS('BASE OF'!$J:$J,'BASE OF'!$A:$A,CENTRALISATIONS!$V$2,'BASE OF'!$L:$L,CENTRALISATIONS!$T$2,'BASE OF'!$I:$I,CENTRALISATIONS!$W81))</f>
        <v/>
      </c>
    </row>
    <row r="82" spans="1:25">
      <c r="A82" t="str">
        <f>IF(CONSTANTES!A79="","",CONSTANTES!A79)</f>
        <v/>
      </c>
      <c r="B82" s="1" t="str">
        <f>IF(A82="","",SUMIFS('BASE OF'!$H:$H,'BASE OF'!$B:$B,CENTRALISATIONS!$B$2,'BASE OF'!$E:$E,CENTRALISATIONS!$A82))</f>
        <v/>
      </c>
      <c r="C82" s="3" t="str">
        <f>IF(B82="","",SUMIFS('BASE OF'!$F:$F,'BASE OF'!$B:$B,CENTRALISATIONS!$B$2,'BASE OF'!$E:$E,CENTRALISATIONS!$A82))</f>
        <v/>
      </c>
      <c r="D82" s="66" t="str">
        <f t="shared" si="1"/>
        <v/>
      </c>
      <c r="G82" t="str">
        <f>IF(CONSTANTES!E79="","",CONSTANTES!E79)</f>
        <v/>
      </c>
      <c r="H82" s="1" t="str">
        <f>IF(G82="","",SUMIFS('BASE OF'!$K:$K,'BASE OF'!$B:$B,CENTRALISATIONS!$B$2,'BASE OF'!$I:$I,CENTRALISATIONS!$G82))</f>
        <v/>
      </c>
      <c r="I82" s="2" t="str">
        <f>IF(G82="","",IF(SUMIFS('BASE OF'!$J:$J,'BASE OF'!$B:$B,CENTRALISATIONS!$B$2,'BASE OF'!$I:$I,CENTRALISATIONS!$G82)=0,"-",SUMIFS('BASE OF'!$J:$J,'BASE OF'!$B:$B,CENTRALISATIONS!$B$2,'BASE OF'!$I:$I,CENTRALISATIONS!$G82)))</f>
        <v/>
      </c>
      <c r="K82" t="str">
        <f>IF(CONSTANTES!A79="","",CONSTANTES!A79)</f>
        <v/>
      </c>
      <c r="L82" s="1" t="str">
        <f>IF(K82="","",SUMIFS('BASE OF'!$H:$H,'BASE OF'!$M:$M,CENTRALISATIONS!$N$2,'BASE OF'!$L:$L,CENTRALISATIONS!$L$2,'BASE OF'!$E:$E,CENTRALISATIONS!$K82))</f>
        <v/>
      </c>
      <c r="M82" s="3" t="str">
        <f>IF(K82="","",SUMIFS('BASE OF'!$F:$F,'BASE OF'!$M:$M,CENTRALISATIONS!$N$2,'BASE OF'!$L:$L,CENTRALISATIONS!$L$2,'BASE OF'!$E:$E,CENTRALISATIONS!$K82))</f>
        <v/>
      </c>
      <c r="O82" t="str">
        <f>IF(CONSTANTES!E79="","",CONSTANTES!E79)</f>
        <v/>
      </c>
      <c r="P82" s="1" t="str">
        <f>IF(O82="","",SUMIFS('BASE OF'!$K:$K,'BASE OF'!$M:$M,CENTRALISATIONS!$N$2,'BASE OF'!$L:$L,CENTRALISATIONS!$L$2,'BASE OF'!$I:$I,CENTRALISATIONS!$O82))</f>
        <v/>
      </c>
      <c r="Q82" s="2" t="str">
        <f>IF(O82="","",SUMIFS('BASE OF'!$J:$J,'BASE OF'!$M:$M,CENTRALISATIONS!$N$2,'BASE OF'!$L:$L,CENTRALISATIONS!$L$2,'BASE OF'!$I:$I,CENTRALISATIONS!$O82))</f>
        <v/>
      </c>
      <c r="S82" t="str">
        <f>IF(CONSTANTES!A79="","",CONSTANTES!A79)</f>
        <v/>
      </c>
      <c r="T82" s="1" t="str">
        <f>IF(S82="","",SUMIFS('BASE OF'!$H:$H,'BASE OF'!$A:$A,CENTRALISATIONS!$V$2,'BASE OF'!$L:$L,CENTRALISATIONS!$T$2,'BASE OF'!$E:$E,CENTRALISATIONS!$S82))</f>
        <v/>
      </c>
      <c r="U82" s="3" t="str">
        <f>IF(S82="","",SUMIFS('BASE OF'!$F:$F,'BASE OF'!$A:$A,CENTRALISATIONS!$V$2,'BASE OF'!$L:$L,CENTRALISATIONS!$T$2,'BASE OF'!$E:$E,CENTRALISATIONS!$S82))</f>
        <v/>
      </c>
      <c r="W82" t="str">
        <f>IF(CONSTANTES!E79="","",CONSTANTES!E79)</f>
        <v/>
      </c>
      <c r="X82" s="1" t="str">
        <f>IF(W82="","",SUMIFS('BASE OF'!$K:$K,'BASE OF'!$A:$A,CENTRALISATIONS!$V$2,'BASE OF'!$L:$L,CENTRALISATIONS!$T$2,'BASE OF'!$I:$I,CENTRALISATIONS!$W82))</f>
        <v/>
      </c>
      <c r="Y82" s="2" t="str">
        <f>IF(W82="","",SUMIFS('BASE OF'!$J:$J,'BASE OF'!$A:$A,CENTRALISATIONS!$V$2,'BASE OF'!$L:$L,CENTRALISATIONS!$T$2,'BASE OF'!$I:$I,CENTRALISATIONS!$W82))</f>
        <v/>
      </c>
    </row>
    <row r="83" spans="1:25">
      <c r="A83" t="str">
        <f>IF(CONSTANTES!A80="","",CONSTANTES!A80)</f>
        <v/>
      </c>
      <c r="B83" s="1" t="str">
        <f>IF(A83="","",SUMIFS('BASE OF'!$H:$H,'BASE OF'!$B:$B,CENTRALISATIONS!$B$2,'BASE OF'!$E:$E,CENTRALISATIONS!$A83))</f>
        <v/>
      </c>
      <c r="C83" s="3" t="str">
        <f>IF(B83="","",SUMIFS('BASE OF'!$F:$F,'BASE OF'!$B:$B,CENTRALISATIONS!$B$2,'BASE OF'!$E:$E,CENTRALISATIONS!$A83))</f>
        <v/>
      </c>
      <c r="D83" s="66" t="str">
        <f t="shared" si="1"/>
        <v/>
      </c>
      <c r="G83" t="str">
        <f>IF(CONSTANTES!E80="","",CONSTANTES!E80)</f>
        <v/>
      </c>
      <c r="H83" s="1" t="str">
        <f>IF(G83="","",SUMIFS('BASE OF'!$K:$K,'BASE OF'!$B:$B,CENTRALISATIONS!$B$2,'BASE OF'!$I:$I,CENTRALISATIONS!$G83))</f>
        <v/>
      </c>
      <c r="I83" s="2" t="str">
        <f>IF(G83="","",IF(SUMIFS('BASE OF'!$J:$J,'BASE OF'!$B:$B,CENTRALISATIONS!$B$2,'BASE OF'!$I:$I,CENTRALISATIONS!$G83)=0,"-",SUMIFS('BASE OF'!$J:$J,'BASE OF'!$B:$B,CENTRALISATIONS!$B$2,'BASE OF'!$I:$I,CENTRALISATIONS!$G83)))</f>
        <v/>
      </c>
      <c r="K83" t="str">
        <f>IF(CONSTANTES!A80="","",CONSTANTES!A80)</f>
        <v/>
      </c>
      <c r="L83" s="1" t="str">
        <f>IF(K83="","",SUMIFS('BASE OF'!$H:$H,'BASE OF'!$M:$M,CENTRALISATIONS!$N$2,'BASE OF'!$L:$L,CENTRALISATIONS!$L$2,'BASE OF'!$E:$E,CENTRALISATIONS!$K83))</f>
        <v/>
      </c>
      <c r="M83" s="3" t="str">
        <f>IF(K83="","",SUMIFS('BASE OF'!$F:$F,'BASE OF'!$M:$M,CENTRALISATIONS!$N$2,'BASE OF'!$L:$L,CENTRALISATIONS!$L$2,'BASE OF'!$E:$E,CENTRALISATIONS!$K83))</f>
        <v/>
      </c>
      <c r="O83" t="str">
        <f>IF(CONSTANTES!E80="","",CONSTANTES!E80)</f>
        <v/>
      </c>
      <c r="P83" s="1" t="str">
        <f>IF(O83="","",SUMIFS('BASE OF'!$K:$K,'BASE OF'!$M:$M,CENTRALISATIONS!$N$2,'BASE OF'!$L:$L,CENTRALISATIONS!$L$2,'BASE OF'!$I:$I,CENTRALISATIONS!$O83))</f>
        <v/>
      </c>
      <c r="Q83" s="2" t="str">
        <f>IF(O83="","",SUMIFS('BASE OF'!$J:$J,'BASE OF'!$M:$M,CENTRALISATIONS!$N$2,'BASE OF'!$L:$L,CENTRALISATIONS!$L$2,'BASE OF'!$I:$I,CENTRALISATIONS!$O83))</f>
        <v/>
      </c>
      <c r="S83" t="str">
        <f>IF(CONSTANTES!A80="","",CONSTANTES!A80)</f>
        <v/>
      </c>
      <c r="T83" s="1" t="str">
        <f>IF(S83="","",SUMIFS('BASE OF'!$H:$H,'BASE OF'!$A:$A,CENTRALISATIONS!$V$2,'BASE OF'!$L:$L,CENTRALISATIONS!$T$2,'BASE OF'!$E:$E,CENTRALISATIONS!$S83))</f>
        <v/>
      </c>
      <c r="U83" s="3" t="str">
        <f>IF(S83="","",SUMIFS('BASE OF'!$F:$F,'BASE OF'!$A:$A,CENTRALISATIONS!$V$2,'BASE OF'!$L:$L,CENTRALISATIONS!$T$2,'BASE OF'!$E:$E,CENTRALISATIONS!$S83))</f>
        <v/>
      </c>
      <c r="W83" t="str">
        <f>IF(CONSTANTES!E80="","",CONSTANTES!E80)</f>
        <v/>
      </c>
      <c r="X83" s="1" t="str">
        <f>IF(W83="","",SUMIFS('BASE OF'!$K:$K,'BASE OF'!$A:$A,CENTRALISATIONS!$V$2,'BASE OF'!$L:$L,CENTRALISATIONS!$T$2,'BASE OF'!$I:$I,CENTRALISATIONS!$W83))</f>
        <v/>
      </c>
      <c r="Y83" s="2" t="str">
        <f>IF(W83="","",SUMIFS('BASE OF'!$J:$J,'BASE OF'!$A:$A,CENTRALISATIONS!$V$2,'BASE OF'!$L:$L,CENTRALISATIONS!$T$2,'BASE OF'!$I:$I,CENTRALISATIONS!$W83))</f>
        <v/>
      </c>
    </row>
    <row r="84" spans="1:25">
      <c r="A84" t="str">
        <f>IF(CONSTANTES!A81="","",CONSTANTES!A81)</f>
        <v/>
      </c>
      <c r="B84" s="1" t="str">
        <f>IF(A84="","",SUMIFS('BASE OF'!$H:$H,'BASE OF'!$B:$B,CENTRALISATIONS!$B$2,'BASE OF'!$E:$E,CENTRALISATIONS!$A84))</f>
        <v/>
      </c>
      <c r="C84" s="3" t="str">
        <f>IF(B84="","",SUMIFS('BASE OF'!$F:$F,'BASE OF'!$B:$B,CENTRALISATIONS!$B$2,'BASE OF'!$E:$E,CENTRALISATIONS!$A84))</f>
        <v/>
      </c>
      <c r="D84" s="66" t="str">
        <f t="shared" si="1"/>
        <v/>
      </c>
      <c r="G84" t="str">
        <f>IF(CONSTANTES!E81="","",CONSTANTES!E81)</f>
        <v/>
      </c>
      <c r="H84" s="1" t="str">
        <f>IF(G84="","",SUMIFS('BASE OF'!$K:$K,'BASE OF'!$B:$B,CENTRALISATIONS!$B$2,'BASE OF'!$I:$I,CENTRALISATIONS!$G84))</f>
        <v/>
      </c>
      <c r="I84" s="2" t="str">
        <f>IF(G84="","",IF(SUMIFS('BASE OF'!$J:$J,'BASE OF'!$B:$B,CENTRALISATIONS!$B$2,'BASE OF'!$I:$I,CENTRALISATIONS!$G84)=0,"-",SUMIFS('BASE OF'!$J:$J,'BASE OF'!$B:$B,CENTRALISATIONS!$B$2,'BASE OF'!$I:$I,CENTRALISATIONS!$G84)))</f>
        <v/>
      </c>
      <c r="K84" t="str">
        <f>IF(CONSTANTES!A81="","",CONSTANTES!A81)</f>
        <v/>
      </c>
      <c r="L84" s="1" t="str">
        <f>IF(K84="","",SUMIFS('BASE OF'!$H:$H,'BASE OF'!$M:$M,CENTRALISATIONS!$N$2,'BASE OF'!$L:$L,CENTRALISATIONS!$L$2,'BASE OF'!$E:$E,CENTRALISATIONS!$K84))</f>
        <v/>
      </c>
      <c r="M84" s="3" t="str">
        <f>IF(K84="","",SUMIFS('BASE OF'!$F:$F,'BASE OF'!$M:$M,CENTRALISATIONS!$N$2,'BASE OF'!$L:$L,CENTRALISATIONS!$L$2,'BASE OF'!$E:$E,CENTRALISATIONS!$K84))</f>
        <v/>
      </c>
      <c r="O84" t="str">
        <f>IF(CONSTANTES!E81="","",CONSTANTES!E81)</f>
        <v/>
      </c>
      <c r="P84" s="1" t="str">
        <f>IF(O84="","",SUMIFS('BASE OF'!$K:$K,'BASE OF'!$M:$M,CENTRALISATIONS!$N$2,'BASE OF'!$L:$L,CENTRALISATIONS!$L$2,'BASE OF'!$I:$I,CENTRALISATIONS!$O84))</f>
        <v/>
      </c>
      <c r="Q84" s="2" t="str">
        <f>IF(O84="","",SUMIFS('BASE OF'!$J:$J,'BASE OF'!$M:$M,CENTRALISATIONS!$N$2,'BASE OF'!$L:$L,CENTRALISATIONS!$L$2,'BASE OF'!$I:$I,CENTRALISATIONS!$O84))</f>
        <v/>
      </c>
      <c r="S84" t="str">
        <f>IF(CONSTANTES!A81="","",CONSTANTES!A81)</f>
        <v/>
      </c>
      <c r="T84" s="1" t="str">
        <f>IF(S84="","",SUMIFS('BASE OF'!$H:$H,'BASE OF'!$A:$A,CENTRALISATIONS!$V$2,'BASE OF'!$L:$L,CENTRALISATIONS!$T$2,'BASE OF'!$E:$E,CENTRALISATIONS!$S84))</f>
        <v/>
      </c>
      <c r="U84" s="3" t="str">
        <f>IF(S84="","",SUMIFS('BASE OF'!$F:$F,'BASE OF'!$A:$A,CENTRALISATIONS!$V$2,'BASE OF'!$L:$L,CENTRALISATIONS!$T$2,'BASE OF'!$E:$E,CENTRALISATIONS!$S84))</f>
        <v/>
      </c>
      <c r="W84" t="str">
        <f>IF(CONSTANTES!E81="","",CONSTANTES!E81)</f>
        <v/>
      </c>
      <c r="X84" s="1" t="str">
        <f>IF(W84="","",SUMIFS('BASE OF'!$K:$K,'BASE OF'!$A:$A,CENTRALISATIONS!$V$2,'BASE OF'!$L:$L,CENTRALISATIONS!$T$2,'BASE OF'!$I:$I,CENTRALISATIONS!$W84))</f>
        <v/>
      </c>
      <c r="Y84" s="2" t="str">
        <f>IF(W84="","",SUMIFS('BASE OF'!$J:$J,'BASE OF'!$A:$A,CENTRALISATIONS!$V$2,'BASE OF'!$L:$L,CENTRALISATIONS!$T$2,'BASE OF'!$I:$I,CENTRALISATIONS!$W84))</f>
        <v/>
      </c>
    </row>
    <row r="85" spans="1:25">
      <c r="A85" t="str">
        <f>IF(CONSTANTES!A82="","",CONSTANTES!A82)</f>
        <v/>
      </c>
      <c r="B85" s="1" t="str">
        <f>IF(A85="","",SUMIFS('BASE OF'!$H:$H,'BASE OF'!$B:$B,CENTRALISATIONS!$B$2,'BASE OF'!$E:$E,CENTRALISATIONS!$A85))</f>
        <v/>
      </c>
      <c r="C85" s="3" t="str">
        <f>IF(B85="","",SUMIFS('BASE OF'!$F:$F,'BASE OF'!$B:$B,CENTRALISATIONS!$B$2,'BASE OF'!$E:$E,CENTRALISATIONS!$A85))</f>
        <v/>
      </c>
      <c r="D85" s="66" t="str">
        <f t="shared" si="1"/>
        <v/>
      </c>
      <c r="G85" t="str">
        <f>IF(CONSTANTES!E82="","",CONSTANTES!E82)</f>
        <v/>
      </c>
      <c r="H85" s="1" t="str">
        <f>IF(G85="","",SUMIFS('BASE OF'!$K:$K,'BASE OF'!$B:$B,CENTRALISATIONS!$B$2,'BASE OF'!$I:$I,CENTRALISATIONS!$G85))</f>
        <v/>
      </c>
      <c r="I85" s="2" t="str">
        <f>IF(G85="","",IF(SUMIFS('BASE OF'!$J:$J,'BASE OF'!$B:$B,CENTRALISATIONS!$B$2,'BASE OF'!$I:$I,CENTRALISATIONS!$G85)=0,"-",SUMIFS('BASE OF'!$J:$J,'BASE OF'!$B:$B,CENTRALISATIONS!$B$2,'BASE OF'!$I:$I,CENTRALISATIONS!$G85)))</f>
        <v/>
      </c>
      <c r="K85" t="str">
        <f>IF(CONSTANTES!A82="","",CONSTANTES!A82)</f>
        <v/>
      </c>
      <c r="L85" s="1" t="str">
        <f>IF(K85="","",SUMIFS('BASE OF'!$H:$H,'BASE OF'!$M:$M,CENTRALISATIONS!$N$2,'BASE OF'!$L:$L,CENTRALISATIONS!$L$2,'BASE OF'!$E:$E,CENTRALISATIONS!$K85))</f>
        <v/>
      </c>
      <c r="M85" s="3" t="str">
        <f>IF(K85="","",SUMIFS('BASE OF'!$F:$F,'BASE OF'!$M:$M,CENTRALISATIONS!$N$2,'BASE OF'!$L:$L,CENTRALISATIONS!$L$2,'BASE OF'!$E:$E,CENTRALISATIONS!$K85))</f>
        <v/>
      </c>
      <c r="O85" t="str">
        <f>IF(CONSTANTES!E82="","",CONSTANTES!E82)</f>
        <v/>
      </c>
      <c r="P85" s="1" t="str">
        <f>IF(O85="","",SUMIFS('BASE OF'!$K:$K,'BASE OF'!$M:$M,CENTRALISATIONS!$N$2,'BASE OF'!$L:$L,CENTRALISATIONS!$L$2,'BASE OF'!$I:$I,CENTRALISATIONS!$O85))</f>
        <v/>
      </c>
      <c r="Q85" s="2" t="str">
        <f>IF(O85="","",SUMIFS('BASE OF'!$J:$J,'BASE OF'!$M:$M,CENTRALISATIONS!$N$2,'BASE OF'!$L:$L,CENTRALISATIONS!$L$2,'BASE OF'!$I:$I,CENTRALISATIONS!$O85))</f>
        <v/>
      </c>
      <c r="S85" t="str">
        <f>IF(CONSTANTES!A82="","",CONSTANTES!A82)</f>
        <v/>
      </c>
      <c r="T85" s="1" t="str">
        <f>IF(S85="","",SUMIFS('BASE OF'!$H:$H,'BASE OF'!$A:$A,CENTRALISATIONS!$V$2,'BASE OF'!$L:$L,CENTRALISATIONS!$T$2,'BASE OF'!$E:$E,CENTRALISATIONS!$S85))</f>
        <v/>
      </c>
      <c r="U85" s="3" t="str">
        <f>IF(S85="","",SUMIFS('BASE OF'!$F:$F,'BASE OF'!$A:$A,CENTRALISATIONS!$V$2,'BASE OF'!$L:$L,CENTRALISATIONS!$T$2,'BASE OF'!$E:$E,CENTRALISATIONS!$S85))</f>
        <v/>
      </c>
      <c r="W85" t="str">
        <f>IF(CONSTANTES!E82="","",CONSTANTES!E82)</f>
        <v/>
      </c>
      <c r="X85" s="1" t="str">
        <f>IF(W85="","",SUMIFS('BASE OF'!$K:$K,'BASE OF'!$A:$A,CENTRALISATIONS!$V$2,'BASE OF'!$L:$L,CENTRALISATIONS!$T$2,'BASE OF'!$I:$I,CENTRALISATIONS!$W85))</f>
        <v/>
      </c>
      <c r="Y85" s="2" t="str">
        <f>IF(W85="","",SUMIFS('BASE OF'!$J:$J,'BASE OF'!$A:$A,CENTRALISATIONS!$V$2,'BASE OF'!$L:$L,CENTRALISATIONS!$T$2,'BASE OF'!$I:$I,CENTRALISATIONS!$W85))</f>
        <v/>
      </c>
    </row>
    <row r="86" spans="1:25">
      <c r="A86" t="str">
        <f>IF(CONSTANTES!A83="","",CONSTANTES!A83)</f>
        <v/>
      </c>
      <c r="B86" s="1" t="str">
        <f>IF(A86="","",SUMIFS('BASE OF'!$H:$H,'BASE OF'!$B:$B,CENTRALISATIONS!$B$2,'BASE OF'!$E:$E,CENTRALISATIONS!$A86))</f>
        <v/>
      </c>
      <c r="C86" s="3" t="str">
        <f>IF(B86="","",SUMIFS('BASE OF'!$F:$F,'BASE OF'!$B:$B,CENTRALISATIONS!$B$2,'BASE OF'!$E:$E,CENTRALISATIONS!$A86))</f>
        <v/>
      </c>
      <c r="D86" s="66" t="str">
        <f t="shared" si="1"/>
        <v/>
      </c>
      <c r="G86" t="str">
        <f>IF(CONSTANTES!E83="","",CONSTANTES!E83)</f>
        <v/>
      </c>
      <c r="H86" s="1" t="str">
        <f>IF(G86="","",SUMIFS('BASE OF'!$K:$K,'BASE OF'!$B:$B,CENTRALISATIONS!$B$2,'BASE OF'!$I:$I,CENTRALISATIONS!$G86))</f>
        <v/>
      </c>
      <c r="I86" s="2" t="str">
        <f>IF(G86="","",IF(SUMIFS('BASE OF'!$J:$J,'BASE OF'!$B:$B,CENTRALISATIONS!$B$2,'BASE OF'!$I:$I,CENTRALISATIONS!$G86)=0,"-",SUMIFS('BASE OF'!$J:$J,'BASE OF'!$B:$B,CENTRALISATIONS!$B$2,'BASE OF'!$I:$I,CENTRALISATIONS!$G86)))</f>
        <v/>
      </c>
      <c r="K86" t="str">
        <f>IF(CONSTANTES!A83="","",CONSTANTES!A83)</f>
        <v/>
      </c>
      <c r="L86" s="1" t="str">
        <f>IF(K86="","",SUMIFS('BASE OF'!$H:$H,'BASE OF'!$M:$M,CENTRALISATIONS!$N$2,'BASE OF'!$L:$L,CENTRALISATIONS!$L$2,'BASE OF'!$E:$E,CENTRALISATIONS!$K86))</f>
        <v/>
      </c>
      <c r="M86" s="3" t="str">
        <f>IF(K86="","",SUMIFS('BASE OF'!$F:$F,'BASE OF'!$M:$M,CENTRALISATIONS!$N$2,'BASE OF'!$L:$L,CENTRALISATIONS!$L$2,'BASE OF'!$E:$E,CENTRALISATIONS!$K86))</f>
        <v/>
      </c>
      <c r="O86" t="str">
        <f>IF(CONSTANTES!E83="","",CONSTANTES!E83)</f>
        <v/>
      </c>
      <c r="P86" s="1" t="str">
        <f>IF(O86="","",SUMIFS('BASE OF'!$K:$K,'BASE OF'!$M:$M,CENTRALISATIONS!$N$2,'BASE OF'!$L:$L,CENTRALISATIONS!$L$2,'BASE OF'!$I:$I,CENTRALISATIONS!$O86))</f>
        <v/>
      </c>
      <c r="Q86" s="2" t="str">
        <f>IF(O86="","",SUMIFS('BASE OF'!$J:$J,'BASE OF'!$M:$M,CENTRALISATIONS!$N$2,'BASE OF'!$L:$L,CENTRALISATIONS!$L$2,'BASE OF'!$I:$I,CENTRALISATIONS!$O86))</f>
        <v/>
      </c>
      <c r="S86" t="str">
        <f>IF(CONSTANTES!A83="","",CONSTANTES!A83)</f>
        <v/>
      </c>
      <c r="T86" s="1" t="str">
        <f>IF(S86="","",SUMIFS('BASE OF'!$H:$H,'BASE OF'!$A:$A,CENTRALISATIONS!$V$2,'BASE OF'!$L:$L,CENTRALISATIONS!$T$2,'BASE OF'!$E:$E,CENTRALISATIONS!$S86))</f>
        <v/>
      </c>
      <c r="U86" s="3" t="str">
        <f>IF(S86="","",SUMIFS('BASE OF'!$F:$F,'BASE OF'!$A:$A,CENTRALISATIONS!$V$2,'BASE OF'!$L:$L,CENTRALISATIONS!$T$2,'BASE OF'!$E:$E,CENTRALISATIONS!$S86))</f>
        <v/>
      </c>
      <c r="W86" t="str">
        <f>IF(CONSTANTES!E83="","",CONSTANTES!E83)</f>
        <v/>
      </c>
      <c r="X86" s="1" t="str">
        <f>IF(W86="","",SUMIFS('BASE OF'!$K:$K,'BASE OF'!$A:$A,CENTRALISATIONS!$V$2,'BASE OF'!$L:$L,CENTRALISATIONS!$T$2,'BASE OF'!$I:$I,CENTRALISATIONS!$W86))</f>
        <v/>
      </c>
      <c r="Y86" s="2" t="str">
        <f>IF(W86="","",SUMIFS('BASE OF'!$J:$J,'BASE OF'!$A:$A,CENTRALISATIONS!$V$2,'BASE OF'!$L:$L,CENTRALISATIONS!$T$2,'BASE OF'!$I:$I,CENTRALISATIONS!$W86))</f>
        <v/>
      </c>
    </row>
    <row r="87" spans="1:25">
      <c r="A87" t="str">
        <f>IF(CONSTANTES!A84="","",CONSTANTES!A84)</f>
        <v/>
      </c>
      <c r="B87" s="1" t="str">
        <f>IF(A87="","",SUMIFS('BASE OF'!$H:$H,'BASE OF'!$B:$B,CENTRALISATIONS!$B$2,'BASE OF'!$E:$E,CENTRALISATIONS!$A87))</f>
        <v/>
      </c>
      <c r="C87" s="3" t="str">
        <f>IF(B87="","",SUMIFS('BASE OF'!$F:$F,'BASE OF'!$B:$B,CENTRALISATIONS!$B$2,'BASE OF'!$E:$E,CENTRALISATIONS!$A87))</f>
        <v/>
      </c>
      <c r="D87" s="66" t="str">
        <f t="shared" si="1"/>
        <v/>
      </c>
      <c r="G87" t="str">
        <f>IF(CONSTANTES!E84="","",CONSTANTES!E84)</f>
        <v/>
      </c>
      <c r="H87" s="1" t="str">
        <f>IF(G87="","",SUMIFS('BASE OF'!$K:$K,'BASE OF'!$B:$B,CENTRALISATIONS!$B$2,'BASE OF'!$I:$I,CENTRALISATIONS!$G87))</f>
        <v/>
      </c>
      <c r="I87" s="2" t="str">
        <f>IF(G87="","",IF(SUMIFS('BASE OF'!$J:$J,'BASE OF'!$B:$B,CENTRALISATIONS!$B$2,'BASE OF'!$I:$I,CENTRALISATIONS!$G87)=0,"-",SUMIFS('BASE OF'!$J:$J,'BASE OF'!$B:$B,CENTRALISATIONS!$B$2,'BASE OF'!$I:$I,CENTRALISATIONS!$G87)))</f>
        <v/>
      </c>
      <c r="K87" t="str">
        <f>IF(CONSTANTES!A84="","",CONSTANTES!A84)</f>
        <v/>
      </c>
      <c r="L87" s="1" t="str">
        <f>IF(K87="","",SUMIFS('BASE OF'!$H:$H,'BASE OF'!$M:$M,CENTRALISATIONS!$N$2,'BASE OF'!$L:$L,CENTRALISATIONS!$L$2,'BASE OF'!$E:$E,CENTRALISATIONS!$K87))</f>
        <v/>
      </c>
      <c r="M87" s="3" t="str">
        <f>IF(K87="","",SUMIFS('BASE OF'!$F:$F,'BASE OF'!$M:$M,CENTRALISATIONS!$N$2,'BASE OF'!$L:$L,CENTRALISATIONS!$L$2,'BASE OF'!$E:$E,CENTRALISATIONS!$K87))</f>
        <v/>
      </c>
      <c r="O87" t="str">
        <f>IF(CONSTANTES!E84="","",CONSTANTES!E84)</f>
        <v/>
      </c>
      <c r="P87" s="1" t="str">
        <f>IF(O87="","",SUMIFS('BASE OF'!$K:$K,'BASE OF'!$M:$M,CENTRALISATIONS!$N$2,'BASE OF'!$L:$L,CENTRALISATIONS!$L$2,'BASE OF'!$I:$I,CENTRALISATIONS!$O87))</f>
        <v/>
      </c>
      <c r="Q87" s="2" t="str">
        <f>IF(O87="","",SUMIFS('BASE OF'!$J:$J,'BASE OF'!$M:$M,CENTRALISATIONS!$N$2,'BASE OF'!$L:$L,CENTRALISATIONS!$L$2,'BASE OF'!$I:$I,CENTRALISATIONS!$O87))</f>
        <v/>
      </c>
      <c r="S87" t="str">
        <f>IF(CONSTANTES!A84="","",CONSTANTES!A84)</f>
        <v/>
      </c>
      <c r="T87" s="1" t="str">
        <f>IF(S87="","",SUMIFS('BASE OF'!$H:$H,'BASE OF'!$A:$A,CENTRALISATIONS!$V$2,'BASE OF'!$L:$L,CENTRALISATIONS!$T$2,'BASE OF'!$E:$E,CENTRALISATIONS!$S87))</f>
        <v/>
      </c>
      <c r="U87" s="3" t="str">
        <f>IF(S87="","",SUMIFS('BASE OF'!$F:$F,'BASE OF'!$A:$A,CENTRALISATIONS!$V$2,'BASE OF'!$L:$L,CENTRALISATIONS!$T$2,'BASE OF'!$E:$E,CENTRALISATIONS!$S87))</f>
        <v/>
      </c>
      <c r="W87" t="str">
        <f>IF(CONSTANTES!E84="","",CONSTANTES!E84)</f>
        <v/>
      </c>
      <c r="X87" s="1" t="str">
        <f>IF(W87="","",SUMIFS('BASE OF'!$K:$K,'BASE OF'!$A:$A,CENTRALISATIONS!$V$2,'BASE OF'!$L:$L,CENTRALISATIONS!$T$2,'BASE OF'!$I:$I,CENTRALISATIONS!$W87))</f>
        <v/>
      </c>
      <c r="Y87" s="2" t="str">
        <f>IF(W87="","",SUMIFS('BASE OF'!$J:$J,'BASE OF'!$A:$A,CENTRALISATIONS!$V$2,'BASE OF'!$L:$L,CENTRALISATIONS!$T$2,'BASE OF'!$I:$I,CENTRALISATIONS!$W87))</f>
        <v/>
      </c>
    </row>
    <row r="88" spans="1:25">
      <c r="A88" t="str">
        <f>IF(CONSTANTES!A85="","",CONSTANTES!A85)</f>
        <v/>
      </c>
      <c r="B88" s="1" t="str">
        <f>IF(A88="","",SUMIFS('BASE OF'!$H:$H,'BASE OF'!$B:$B,CENTRALISATIONS!$B$2,'BASE OF'!$E:$E,CENTRALISATIONS!$A88))</f>
        <v/>
      </c>
      <c r="C88" s="3" t="str">
        <f>IF(B88="","",SUMIFS('BASE OF'!$F:$F,'BASE OF'!$B:$B,CENTRALISATIONS!$B$2,'BASE OF'!$E:$E,CENTRALISATIONS!$A88))</f>
        <v/>
      </c>
      <c r="D88" s="66" t="str">
        <f t="shared" si="1"/>
        <v/>
      </c>
      <c r="G88" t="str">
        <f>IF(CONSTANTES!E85="","",CONSTANTES!E85)</f>
        <v/>
      </c>
      <c r="H88" s="1" t="str">
        <f>IF(G88="","",SUMIFS('BASE OF'!$K:$K,'BASE OF'!$B:$B,CENTRALISATIONS!$B$2,'BASE OF'!$I:$I,CENTRALISATIONS!$G88))</f>
        <v/>
      </c>
      <c r="I88" s="2" t="str">
        <f>IF(G88="","",IF(SUMIFS('BASE OF'!$J:$J,'BASE OF'!$B:$B,CENTRALISATIONS!$B$2,'BASE OF'!$I:$I,CENTRALISATIONS!$G88)=0,"-",SUMIFS('BASE OF'!$J:$J,'BASE OF'!$B:$B,CENTRALISATIONS!$B$2,'BASE OF'!$I:$I,CENTRALISATIONS!$G88)))</f>
        <v/>
      </c>
      <c r="K88" t="str">
        <f>IF(CONSTANTES!A85="","",CONSTANTES!A85)</f>
        <v/>
      </c>
      <c r="L88" s="1" t="str">
        <f>IF(K88="","",SUMIFS('BASE OF'!$H:$H,'BASE OF'!$M:$M,CENTRALISATIONS!$N$2,'BASE OF'!$L:$L,CENTRALISATIONS!$L$2,'BASE OF'!$E:$E,CENTRALISATIONS!$K88))</f>
        <v/>
      </c>
      <c r="M88" s="3" t="str">
        <f>IF(K88="","",SUMIFS('BASE OF'!$F:$F,'BASE OF'!$M:$M,CENTRALISATIONS!$N$2,'BASE OF'!$L:$L,CENTRALISATIONS!$L$2,'BASE OF'!$E:$E,CENTRALISATIONS!$K88))</f>
        <v/>
      </c>
      <c r="O88" t="str">
        <f>IF(CONSTANTES!E85="","",CONSTANTES!E85)</f>
        <v/>
      </c>
      <c r="P88" s="1" t="str">
        <f>IF(O88="","",SUMIFS('BASE OF'!$K:$K,'BASE OF'!$M:$M,CENTRALISATIONS!$N$2,'BASE OF'!$L:$L,CENTRALISATIONS!$L$2,'BASE OF'!$I:$I,CENTRALISATIONS!$O88))</f>
        <v/>
      </c>
      <c r="Q88" s="2" t="str">
        <f>IF(O88="","",SUMIFS('BASE OF'!$J:$J,'BASE OF'!$M:$M,CENTRALISATIONS!$N$2,'BASE OF'!$L:$L,CENTRALISATIONS!$L$2,'BASE OF'!$I:$I,CENTRALISATIONS!$O88))</f>
        <v/>
      </c>
      <c r="S88" t="str">
        <f>IF(CONSTANTES!A85="","",CONSTANTES!A85)</f>
        <v/>
      </c>
      <c r="T88" s="1" t="str">
        <f>IF(S88="","",SUMIFS('BASE OF'!$H:$H,'BASE OF'!$A:$A,CENTRALISATIONS!$V$2,'BASE OF'!$L:$L,CENTRALISATIONS!$T$2,'BASE OF'!$E:$E,CENTRALISATIONS!$S88))</f>
        <v/>
      </c>
      <c r="U88" s="3" t="str">
        <f>IF(S88="","",SUMIFS('BASE OF'!$F:$F,'BASE OF'!$A:$A,CENTRALISATIONS!$V$2,'BASE OF'!$L:$L,CENTRALISATIONS!$T$2,'BASE OF'!$E:$E,CENTRALISATIONS!$S88))</f>
        <v/>
      </c>
      <c r="W88" t="str">
        <f>IF(CONSTANTES!E85="","",CONSTANTES!E85)</f>
        <v/>
      </c>
      <c r="X88" s="1" t="str">
        <f>IF(W88="","",SUMIFS('BASE OF'!$K:$K,'BASE OF'!$A:$A,CENTRALISATIONS!$V$2,'BASE OF'!$L:$L,CENTRALISATIONS!$T$2,'BASE OF'!$I:$I,CENTRALISATIONS!$W88))</f>
        <v/>
      </c>
      <c r="Y88" s="2" t="str">
        <f>IF(W88="","",SUMIFS('BASE OF'!$J:$J,'BASE OF'!$A:$A,CENTRALISATIONS!$V$2,'BASE OF'!$L:$L,CENTRALISATIONS!$T$2,'BASE OF'!$I:$I,CENTRALISATIONS!$W88))</f>
        <v/>
      </c>
    </row>
    <row r="89" spans="1:25">
      <c r="A89" t="str">
        <f>IF(CONSTANTES!A86="","",CONSTANTES!A86)</f>
        <v/>
      </c>
      <c r="B89" s="1" t="str">
        <f>IF(A89="","",SUMIFS('BASE OF'!$H:$H,'BASE OF'!$B:$B,CENTRALISATIONS!$B$2,'BASE OF'!$E:$E,CENTRALISATIONS!$A89))</f>
        <v/>
      </c>
      <c r="C89" s="3" t="str">
        <f>IF(B89="","",SUMIFS('BASE OF'!$F:$F,'BASE OF'!$B:$B,CENTRALISATIONS!$B$2,'BASE OF'!$E:$E,CENTRALISATIONS!$A89))</f>
        <v/>
      </c>
      <c r="D89" s="66" t="str">
        <f t="shared" si="1"/>
        <v/>
      </c>
      <c r="G89" t="str">
        <f>IF(CONSTANTES!E86="","",CONSTANTES!E86)</f>
        <v/>
      </c>
      <c r="H89" s="1" t="str">
        <f>IF(G89="","",SUMIFS('BASE OF'!$K:$K,'BASE OF'!$B:$B,CENTRALISATIONS!$B$2,'BASE OF'!$I:$I,CENTRALISATIONS!$G89))</f>
        <v/>
      </c>
      <c r="I89" s="2" t="str">
        <f>IF(G89="","",IF(SUMIFS('BASE OF'!$J:$J,'BASE OF'!$B:$B,CENTRALISATIONS!$B$2,'BASE OF'!$I:$I,CENTRALISATIONS!$G89)=0,"-",SUMIFS('BASE OF'!$J:$J,'BASE OF'!$B:$B,CENTRALISATIONS!$B$2,'BASE OF'!$I:$I,CENTRALISATIONS!$G89)))</f>
        <v/>
      </c>
      <c r="K89" t="str">
        <f>IF(CONSTANTES!A86="","",CONSTANTES!A86)</f>
        <v/>
      </c>
      <c r="L89" s="1" t="str">
        <f>IF(K89="","",SUMIFS('BASE OF'!$H:$H,'BASE OF'!$M:$M,CENTRALISATIONS!$N$2,'BASE OF'!$L:$L,CENTRALISATIONS!$L$2,'BASE OF'!$E:$E,CENTRALISATIONS!$K89))</f>
        <v/>
      </c>
      <c r="M89" s="3" t="str">
        <f>IF(K89="","",SUMIFS('BASE OF'!$F:$F,'BASE OF'!$M:$M,CENTRALISATIONS!$N$2,'BASE OF'!$L:$L,CENTRALISATIONS!$L$2,'BASE OF'!$E:$E,CENTRALISATIONS!$K89))</f>
        <v/>
      </c>
      <c r="O89" t="str">
        <f>IF(CONSTANTES!E86="","",CONSTANTES!E86)</f>
        <v/>
      </c>
      <c r="P89" s="1" t="str">
        <f>IF(O89="","",SUMIFS('BASE OF'!$K:$K,'BASE OF'!$M:$M,CENTRALISATIONS!$N$2,'BASE OF'!$L:$L,CENTRALISATIONS!$L$2,'BASE OF'!$I:$I,CENTRALISATIONS!$O89))</f>
        <v/>
      </c>
      <c r="Q89" s="2" t="str">
        <f>IF(O89="","",SUMIFS('BASE OF'!$J:$J,'BASE OF'!$M:$M,CENTRALISATIONS!$N$2,'BASE OF'!$L:$L,CENTRALISATIONS!$L$2,'BASE OF'!$I:$I,CENTRALISATIONS!$O89))</f>
        <v/>
      </c>
      <c r="S89" t="str">
        <f>IF(CONSTANTES!A86="","",CONSTANTES!A86)</f>
        <v/>
      </c>
      <c r="T89" s="1" t="str">
        <f>IF(S89="","",SUMIFS('BASE OF'!$H:$H,'BASE OF'!$A:$A,CENTRALISATIONS!$V$2,'BASE OF'!$L:$L,CENTRALISATIONS!$T$2,'BASE OF'!$E:$E,CENTRALISATIONS!$S89))</f>
        <v/>
      </c>
      <c r="U89" s="3" t="str">
        <f>IF(S89="","",SUMIFS('BASE OF'!$F:$F,'BASE OF'!$A:$A,CENTRALISATIONS!$V$2,'BASE OF'!$L:$L,CENTRALISATIONS!$T$2,'BASE OF'!$E:$E,CENTRALISATIONS!$S89))</f>
        <v/>
      </c>
      <c r="W89" t="str">
        <f>IF(CONSTANTES!E86="","",CONSTANTES!E86)</f>
        <v/>
      </c>
      <c r="X89" s="1" t="str">
        <f>IF(W89="","",SUMIFS('BASE OF'!$K:$K,'BASE OF'!$A:$A,CENTRALISATIONS!$V$2,'BASE OF'!$L:$L,CENTRALISATIONS!$T$2,'BASE OF'!$I:$I,CENTRALISATIONS!$W89))</f>
        <v/>
      </c>
      <c r="Y89" s="2" t="str">
        <f>IF(W89="","",SUMIFS('BASE OF'!$J:$J,'BASE OF'!$A:$A,CENTRALISATIONS!$V$2,'BASE OF'!$L:$L,CENTRALISATIONS!$T$2,'BASE OF'!$I:$I,CENTRALISATIONS!$W89))</f>
        <v/>
      </c>
    </row>
    <row r="90" spans="1:25">
      <c r="A90" t="str">
        <f>IF(CONSTANTES!A87="","",CONSTANTES!A87)</f>
        <v/>
      </c>
      <c r="B90" s="1" t="str">
        <f>IF(A90="","",SUMIFS('BASE OF'!$H:$H,'BASE OF'!$B:$B,CENTRALISATIONS!$B$2,'BASE OF'!$E:$E,CENTRALISATIONS!$A90))</f>
        <v/>
      </c>
      <c r="C90" s="3" t="str">
        <f>IF(B90="","",SUMIFS('BASE OF'!$F:$F,'BASE OF'!$B:$B,CENTRALISATIONS!$B$2,'BASE OF'!$E:$E,CENTRALISATIONS!$A90))</f>
        <v/>
      </c>
      <c r="D90" s="66" t="str">
        <f t="shared" si="1"/>
        <v/>
      </c>
      <c r="G90" t="str">
        <f>IF(CONSTANTES!E87="","",CONSTANTES!E87)</f>
        <v/>
      </c>
      <c r="H90" s="1" t="str">
        <f>IF(G90="","",SUMIFS('BASE OF'!$K:$K,'BASE OF'!$B:$B,CENTRALISATIONS!$B$2,'BASE OF'!$I:$I,CENTRALISATIONS!$G90))</f>
        <v/>
      </c>
      <c r="I90" s="2" t="str">
        <f>IF(G90="","",IF(SUMIFS('BASE OF'!$J:$J,'BASE OF'!$B:$B,CENTRALISATIONS!$B$2,'BASE OF'!$I:$I,CENTRALISATIONS!$G90)=0,"-",SUMIFS('BASE OF'!$J:$J,'BASE OF'!$B:$B,CENTRALISATIONS!$B$2,'BASE OF'!$I:$I,CENTRALISATIONS!$G90)))</f>
        <v/>
      </c>
      <c r="K90" t="str">
        <f>IF(CONSTANTES!A87="","",CONSTANTES!A87)</f>
        <v/>
      </c>
      <c r="L90" s="1" t="str">
        <f>IF(K90="","",SUMIFS('BASE OF'!$H:$H,'BASE OF'!$M:$M,CENTRALISATIONS!$N$2,'BASE OF'!$L:$L,CENTRALISATIONS!$L$2,'BASE OF'!$E:$E,CENTRALISATIONS!$K90))</f>
        <v/>
      </c>
      <c r="M90" s="3" t="str">
        <f>IF(K90="","",SUMIFS('BASE OF'!$F:$F,'BASE OF'!$M:$M,CENTRALISATIONS!$N$2,'BASE OF'!$L:$L,CENTRALISATIONS!$L$2,'BASE OF'!$E:$E,CENTRALISATIONS!$K90))</f>
        <v/>
      </c>
      <c r="O90" t="str">
        <f>IF(CONSTANTES!E87="","",CONSTANTES!E87)</f>
        <v/>
      </c>
      <c r="P90" s="1" t="str">
        <f>IF(O90="","",SUMIFS('BASE OF'!$K:$K,'BASE OF'!$M:$M,CENTRALISATIONS!$N$2,'BASE OF'!$L:$L,CENTRALISATIONS!$L$2,'BASE OF'!$I:$I,CENTRALISATIONS!$O90))</f>
        <v/>
      </c>
      <c r="Q90" s="2" t="str">
        <f>IF(O90="","",SUMIFS('BASE OF'!$J:$J,'BASE OF'!$M:$M,CENTRALISATIONS!$N$2,'BASE OF'!$L:$L,CENTRALISATIONS!$L$2,'BASE OF'!$I:$I,CENTRALISATIONS!$O90))</f>
        <v/>
      </c>
      <c r="S90" t="str">
        <f>IF(CONSTANTES!A87="","",CONSTANTES!A87)</f>
        <v/>
      </c>
      <c r="T90" s="1" t="str">
        <f>IF(S90="","",SUMIFS('BASE OF'!$H:$H,'BASE OF'!$A:$A,CENTRALISATIONS!$V$2,'BASE OF'!$L:$L,CENTRALISATIONS!$T$2,'BASE OF'!$E:$E,CENTRALISATIONS!$S90))</f>
        <v/>
      </c>
      <c r="U90" s="3" t="str">
        <f>IF(S90="","",SUMIFS('BASE OF'!$F:$F,'BASE OF'!$A:$A,CENTRALISATIONS!$V$2,'BASE OF'!$L:$L,CENTRALISATIONS!$T$2,'BASE OF'!$E:$E,CENTRALISATIONS!$S90))</f>
        <v/>
      </c>
      <c r="W90" t="str">
        <f>IF(CONSTANTES!E87="","",CONSTANTES!E87)</f>
        <v/>
      </c>
      <c r="X90" s="1" t="str">
        <f>IF(W90="","",SUMIFS('BASE OF'!$K:$K,'BASE OF'!$A:$A,CENTRALISATIONS!$V$2,'BASE OF'!$L:$L,CENTRALISATIONS!$T$2,'BASE OF'!$I:$I,CENTRALISATIONS!$W90))</f>
        <v/>
      </c>
      <c r="Y90" s="2" t="str">
        <f>IF(W90="","",SUMIFS('BASE OF'!$J:$J,'BASE OF'!$A:$A,CENTRALISATIONS!$V$2,'BASE OF'!$L:$L,CENTRALISATIONS!$T$2,'BASE OF'!$I:$I,CENTRALISATIONS!$W90))</f>
        <v/>
      </c>
    </row>
    <row r="91" spans="1:25">
      <c r="A91" t="str">
        <f>IF(CONSTANTES!A88="","",CONSTANTES!A88)</f>
        <v/>
      </c>
      <c r="B91" s="1" t="str">
        <f>IF(A91="","",SUMIFS('BASE OF'!$H:$H,'BASE OF'!$B:$B,CENTRALISATIONS!$B$2,'BASE OF'!$E:$E,CENTRALISATIONS!$A91))</f>
        <v/>
      </c>
      <c r="C91" s="3" t="str">
        <f>IF(B91="","",SUMIFS('BASE OF'!$F:$F,'BASE OF'!$B:$B,CENTRALISATIONS!$B$2,'BASE OF'!$E:$E,CENTRALISATIONS!$A91))</f>
        <v/>
      </c>
      <c r="D91" s="66" t="str">
        <f t="shared" si="1"/>
        <v/>
      </c>
      <c r="G91" t="str">
        <f>IF(CONSTANTES!E88="","",CONSTANTES!E88)</f>
        <v/>
      </c>
      <c r="H91" s="1" t="str">
        <f>IF(G91="","",SUMIFS('BASE OF'!$K:$K,'BASE OF'!$B:$B,CENTRALISATIONS!$B$2,'BASE OF'!$I:$I,CENTRALISATIONS!$G91))</f>
        <v/>
      </c>
      <c r="I91" s="2" t="str">
        <f>IF(G91="","",IF(SUMIFS('BASE OF'!$J:$J,'BASE OF'!$B:$B,CENTRALISATIONS!$B$2,'BASE OF'!$I:$I,CENTRALISATIONS!$G91)=0,"-",SUMIFS('BASE OF'!$J:$J,'BASE OF'!$B:$B,CENTRALISATIONS!$B$2,'BASE OF'!$I:$I,CENTRALISATIONS!$G91)))</f>
        <v/>
      </c>
      <c r="K91" t="str">
        <f>IF(CONSTANTES!A88="","",CONSTANTES!A88)</f>
        <v/>
      </c>
      <c r="L91" s="1" t="str">
        <f>IF(K91="","",SUMIFS('BASE OF'!$H:$H,'BASE OF'!$M:$M,CENTRALISATIONS!$N$2,'BASE OF'!$L:$L,CENTRALISATIONS!$L$2,'BASE OF'!$E:$E,CENTRALISATIONS!$K91))</f>
        <v/>
      </c>
      <c r="M91" s="3" t="str">
        <f>IF(K91="","",SUMIFS('BASE OF'!$F:$F,'BASE OF'!$M:$M,CENTRALISATIONS!$N$2,'BASE OF'!$L:$L,CENTRALISATIONS!$L$2,'BASE OF'!$E:$E,CENTRALISATIONS!$K91))</f>
        <v/>
      </c>
      <c r="O91" t="str">
        <f>IF(CONSTANTES!E88="","",CONSTANTES!E88)</f>
        <v/>
      </c>
      <c r="P91" s="1" t="str">
        <f>IF(O91="","",SUMIFS('BASE OF'!$K:$K,'BASE OF'!$M:$M,CENTRALISATIONS!$N$2,'BASE OF'!$L:$L,CENTRALISATIONS!$L$2,'BASE OF'!$I:$I,CENTRALISATIONS!$O91))</f>
        <v/>
      </c>
      <c r="Q91" s="2" t="str">
        <f>IF(O91="","",SUMIFS('BASE OF'!$J:$J,'BASE OF'!$M:$M,CENTRALISATIONS!$N$2,'BASE OF'!$L:$L,CENTRALISATIONS!$L$2,'BASE OF'!$I:$I,CENTRALISATIONS!$O91))</f>
        <v/>
      </c>
      <c r="S91" t="str">
        <f>IF(CONSTANTES!A88="","",CONSTANTES!A88)</f>
        <v/>
      </c>
      <c r="T91" s="1" t="str">
        <f>IF(S91="","",SUMIFS('BASE OF'!$H:$H,'BASE OF'!$A:$A,CENTRALISATIONS!$V$2,'BASE OF'!$L:$L,CENTRALISATIONS!$T$2,'BASE OF'!$E:$E,CENTRALISATIONS!$S91))</f>
        <v/>
      </c>
      <c r="U91" s="3" t="str">
        <f>IF(S91="","",SUMIFS('BASE OF'!$F:$F,'BASE OF'!$A:$A,CENTRALISATIONS!$V$2,'BASE OF'!$L:$L,CENTRALISATIONS!$T$2,'BASE OF'!$E:$E,CENTRALISATIONS!$S91))</f>
        <v/>
      </c>
      <c r="W91" t="str">
        <f>IF(CONSTANTES!E88="","",CONSTANTES!E88)</f>
        <v/>
      </c>
      <c r="X91" s="1" t="str">
        <f>IF(W91="","",SUMIFS('BASE OF'!$K:$K,'BASE OF'!$A:$A,CENTRALISATIONS!$V$2,'BASE OF'!$L:$L,CENTRALISATIONS!$T$2,'BASE OF'!$I:$I,CENTRALISATIONS!$W91))</f>
        <v/>
      </c>
      <c r="Y91" s="2" t="str">
        <f>IF(W91="","",SUMIFS('BASE OF'!$J:$J,'BASE OF'!$A:$A,CENTRALISATIONS!$V$2,'BASE OF'!$L:$L,CENTRALISATIONS!$T$2,'BASE OF'!$I:$I,CENTRALISATIONS!$W91))</f>
        <v/>
      </c>
    </row>
    <row r="92" spans="1:25">
      <c r="A92" t="str">
        <f>IF(CONSTANTES!A89="","",CONSTANTES!A89)</f>
        <v/>
      </c>
      <c r="B92" s="1" t="str">
        <f>IF(A92="","",SUMIFS('BASE OF'!$H:$H,'BASE OF'!$B:$B,CENTRALISATIONS!$B$2,'BASE OF'!$E:$E,CENTRALISATIONS!$A92))</f>
        <v/>
      </c>
      <c r="C92" s="3" t="str">
        <f>IF(B92="","",SUMIFS('BASE OF'!$F:$F,'BASE OF'!$B:$B,CENTRALISATIONS!$B$2,'BASE OF'!$E:$E,CENTRALISATIONS!$A92))</f>
        <v/>
      </c>
      <c r="D92" s="66" t="str">
        <f t="shared" si="1"/>
        <v/>
      </c>
      <c r="G92" t="str">
        <f>IF(CONSTANTES!E89="","",CONSTANTES!E89)</f>
        <v/>
      </c>
      <c r="H92" s="1" t="str">
        <f>IF(G92="","",SUMIFS('BASE OF'!$K:$K,'BASE OF'!$B:$B,CENTRALISATIONS!$B$2,'BASE OF'!$I:$I,CENTRALISATIONS!$G92))</f>
        <v/>
      </c>
      <c r="I92" s="2" t="str">
        <f>IF(G92="","",IF(SUMIFS('BASE OF'!$J:$J,'BASE OF'!$B:$B,CENTRALISATIONS!$B$2,'BASE OF'!$I:$I,CENTRALISATIONS!$G92)=0,"-",SUMIFS('BASE OF'!$J:$J,'BASE OF'!$B:$B,CENTRALISATIONS!$B$2,'BASE OF'!$I:$I,CENTRALISATIONS!$G92)))</f>
        <v/>
      </c>
      <c r="K92" t="str">
        <f>IF(CONSTANTES!A89="","",CONSTANTES!A89)</f>
        <v/>
      </c>
      <c r="L92" s="1" t="str">
        <f>IF(K92="","",SUMIFS('BASE OF'!$H:$H,'BASE OF'!$M:$M,CENTRALISATIONS!$N$2,'BASE OF'!$L:$L,CENTRALISATIONS!$L$2,'BASE OF'!$E:$E,CENTRALISATIONS!$K92))</f>
        <v/>
      </c>
      <c r="M92" s="3" t="str">
        <f>IF(K92="","",SUMIFS('BASE OF'!$F:$F,'BASE OF'!$M:$M,CENTRALISATIONS!$N$2,'BASE OF'!$L:$L,CENTRALISATIONS!$L$2,'BASE OF'!$E:$E,CENTRALISATIONS!$K92))</f>
        <v/>
      </c>
      <c r="O92" t="str">
        <f>IF(CONSTANTES!E89="","",CONSTANTES!E89)</f>
        <v/>
      </c>
      <c r="P92" s="1" t="str">
        <f>IF(O92="","",SUMIFS('BASE OF'!$K:$K,'BASE OF'!$M:$M,CENTRALISATIONS!$N$2,'BASE OF'!$L:$L,CENTRALISATIONS!$L$2,'BASE OF'!$I:$I,CENTRALISATIONS!$O92))</f>
        <v/>
      </c>
      <c r="Q92" s="2" t="str">
        <f>IF(O92="","",SUMIFS('BASE OF'!$J:$J,'BASE OF'!$M:$M,CENTRALISATIONS!$N$2,'BASE OF'!$L:$L,CENTRALISATIONS!$L$2,'BASE OF'!$I:$I,CENTRALISATIONS!$O92))</f>
        <v/>
      </c>
      <c r="S92" t="str">
        <f>IF(CONSTANTES!A89="","",CONSTANTES!A89)</f>
        <v/>
      </c>
      <c r="T92" s="1" t="str">
        <f>IF(S92="","",SUMIFS('BASE OF'!$H:$H,'BASE OF'!$A:$A,CENTRALISATIONS!$V$2,'BASE OF'!$L:$L,CENTRALISATIONS!$T$2,'BASE OF'!$E:$E,CENTRALISATIONS!$S92))</f>
        <v/>
      </c>
      <c r="U92" s="3" t="str">
        <f>IF(S92="","",SUMIFS('BASE OF'!$F:$F,'BASE OF'!$A:$A,CENTRALISATIONS!$V$2,'BASE OF'!$L:$L,CENTRALISATIONS!$T$2,'BASE OF'!$E:$E,CENTRALISATIONS!$S92))</f>
        <v/>
      </c>
      <c r="W92" t="str">
        <f>IF(CONSTANTES!E89="","",CONSTANTES!E89)</f>
        <v/>
      </c>
      <c r="X92" s="1" t="str">
        <f>IF(W92="","",SUMIFS('BASE OF'!$K:$K,'BASE OF'!$A:$A,CENTRALISATIONS!$V$2,'BASE OF'!$L:$L,CENTRALISATIONS!$T$2,'BASE OF'!$I:$I,CENTRALISATIONS!$W92))</f>
        <v/>
      </c>
      <c r="Y92" s="2" t="str">
        <f>IF(W92="","",SUMIFS('BASE OF'!$J:$J,'BASE OF'!$A:$A,CENTRALISATIONS!$V$2,'BASE OF'!$L:$L,CENTRALISATIONS!$T$2,'BASE OF'!$I:$I,CENTRALISATIONS!$W92))</f>
        <v/>
      </c>
    </row>
    <row r="93" spans="1:25">
      <c r="A93" t="str">
        <f>IF(CONSTANTES!A90="","",CONSTANTES!A90)</f>
        <v/>
      </c>
      <c r="B93" s="1" t="str">
        <f>IF(A93="","",SUMIFS('BASE OF'!$H:$H,'BASE OF'!$B:$B,CENTRALISATIONS!$B$2,'BASE OF'!$E:$E,CENTRALISATIONS!$A93))</f>
        <v/>
      </c>
      <c r="C93" s="3" t="str">
        <f>IF(B93="","",SUMIFS('BASE OF'!$F:$F,'BASE OF'!$B:$B,CENTRALISATIONS!$B$2,'BASE OF'!$E:$E,CENTRALISATIONS!$A93))</f>
        <v/>
      </c>
      <c r="D93" s="66" t="str">
        <f t="shared" si="1"/>
        <v/>
      </c>
      <c r="G93" t="str">
        <f>IF(CONSTANTES!E90="","",CONSTANTES!E90)</f>
        <v/>
      </c>
      <c r="H93" s="1" t="str">
        <f>IF(G93="","",SUMIFS('BASE OF'!$K:$K,'BASE OF'!$B:$B,CENTRALISATIONS!$B$2,'BASE OF'!$I:$I,CENTRALISATIONS!$G93))</f>
        <v/>
      </c>
      <c r="I93" s="2" t="str">
        <f>IF(G93="","",IF(SUMIFS('BASE OF'!$J:$J,'BASE OF'!$B:$B,CENTRALISATIONS!$B$2,'BASE OF'!$I:$I,CENTRALISATIONS!$G93)=0,"-",SUMIFS('BASE OF'!$J:$J,'BASE OF'!$B:$B,CENTRALISATIONS!$B$2,'BASE OF'!$I:$I,CENTRALISATIONS!$G93)))</f>
        <v/>
      </c>
      <c r="K93" t="str">
        <f>IF(CONSTANTES!A90="","",CONSTANTES!A90)</f>
        <v/>
      </c>
      <c r="L93" s="1" t="str">
        <f>IF(K93="","",SUMIFS('BASE OF'!$H:$H,'BASE OF'!$M:$M,CENTRALISATIONS!$N$2,'BASE OF'!$L:$L,CENTRALISATIONS!$L$2,'BASE OF'!$E:$E,CENTRALISATIONS!$K93))</f>
        <v/>
      </c>
      <c r="M93" s="3" t="str">
        <f>IF(K93="","",SUMIFS('BASE OF'!$F:$F,'BASE OF'!$M:$M,CENTRALISATIONS!$N$2,'BASE OF'!$L:$L,CENTRALISATIONS!$L$2,'BASE OF'!$E:$E,CENTRALISATIONS!$K93))</f>
        <v/>
      </c>
      <c r="O93" t="str">
        <f>IF(CONSTANTES!E90="","",CONSTANTES!E90)</f>
        <v/>
      </c>
      <c r="P93" s="1" t="str">
        <f>IF(O93="","",SUMIFS('BASE OF'!$K:$K,'BASE OF'!$M:$M,CENTRALISATIONS!$N$2,'BASE OF'!$L:$L,CENTRALISATIONS!$L$2,'BASE OF'!$I:$I,CENTRALISATIONS!$O93))</f>
        <v/>
      </c>
      <c r="Q93" s="2" t="str">
        <f>IF(O93="","",SUMIFS('BASE OF'!$J:$J,'BASE OF'!$M:$M,CENTRALISATIONS!$N$2,'BASE OF'!$L:$L,CENTRALISATIONS!$L$2,'BASE OF'!$I:$I,CENTRALISATIONS!$O93))</f>
        <v/>
      </c>
      <c r="S93" t="str">
        <f>IF(CONSTANTES!A90="","",CONSTANTES!A90)</f>
        <v/>
      </c>
      <c r="T93" s="1" t="str">
        <f>IF(S93="","",SUMIFS('BASE OF'!$H:$H,'BASE OF'!$A:$A,CENTRALISATIONS!$V$2,'BASE OF'!$L:$L,CENTRALISATIONS!$T$2,'BASE OF'!$E:$E,CENTRALISATIONS!$S93))</f>
        <v/>
      </c>
      <c r="U93" s="3" t="str">
        <f>IF(S93="","",SUMIFS('BASE OF'!$F:$F,'BASE OF'!$A:$A,CENTRALISATIONS!$V$2,'BASE OF'!$L:$L,CENTRALISATIONS!$T$2,'BASE OF'!$E:$E,CENTRALISATIONS!$S93))</f>
        <v/>
      </c>
      <c r="W93" t="str">
        <f>IF(CONSTANTES!E90="","",CONSTANTES!E90)</f>
        <v/>
      </c>
      <c r="X93" s="1" t="str">
        <f>IF(W93="","",SUMIFS('BASE OF'!$K:$K,'BASE OF'!$A:$A,CENTRALISATIONS!$V$2,'BASE OF'!$L:$L,CENTRALISATIONS!$T$2,'BASE OF'!$I:$I,CENTRALISATIONS!$W93))</f>
        <v/>
      </c>
      <c r="Y93" s="2" t="str">
        <f>IF(W93="","",SUMIFS('BASE OF'!$J:$J,'BASE OF'!$A:$A,CENTRALISATIONS!$V$2,'BASE OF'!$L:$L,CENTRALISATIONS!$T$2,'BASE OF'!$I:$I,CENTRALISATIONS!$W93))</f>
        <v/>
      </c>
    </row>
    <row r="94" spans="1:25">
      <c r="A94" t="str">
        <f>IF(CONSTANTES!A91="","",CONSTANTES!A91)</f>
        <v/>
      </c>
      <c r="B94" s="1" t="str">
        <f>IF(A94="","",SUMIFS('BASE OF'!$H:$H,'BASE OF'!$B:$B,CENTRALISATIONS!$B$2,'BASE OF'!$E:$E,CENTRALISATIONS!$A94))</f>
        <v/>
      </c>
      <c r="C94" s="3" t="str">
        <f>IF(B94="","",SUMIFS('BASE OF'!$F:$F,'BASE OF'!$B:$B,CENTRALISATIONS!$B$2,'BASE OF'!$E:$E,CENTRALISATIONS!$A94))</f>
        <v/>
      </c>
      <c r="D94" s="66" t="str">
        <f t="shared" si="1"/>
        <v/>
      </c>
      <c r="G94" t="str">
        <f>IF(CONSTANTES!E91="","",CONSTANTES!E91)</f>
        <v/>
      </c>
      <c r="H94" s="1" t="str">
        <f>IF(G94="","",SUMIFS('BASE OF'!$K:$K,'BASE OF'!$B:$B,CENTRALISATIONS!$B$2,'BASE OF'!$I:$I,CENTRALISATIONS!$G94))</f>
        <v/>
      </c>
      <c r="I94" s="2" t="str">
        <f>IF(G94="","",IF(SUMIFS('BASE OF'!$J:$J,'BASE OF'!$B:$B,CENTRALISATIONS!$B$2,'BASE OF'!$I:$I,CENTRALISATIONS!$G94)=0,"-",SUMIFS('BASE OF'!$J:$J,'BASE OF'!$B:$B,CENTRALISATIONS!$B$2,'BASE OF'!$I:$I,CENTRALISATIONS!$G94)))</f>
        <v/>
      </c>
      <c r="K94" t="str">
        <f>IF(CONSTANTES!A91="","",CONSTANTES!A91)</f>
        <v/>
      </c>
      <c r="L94" s="1" t="str">
        <f>IF(K94="","",SUMIFS('BASE OF'!$H:$H,'BASE OF'!$M:$M,CENTRALISATIONS!$N$2,'BASE OF'!$L:$L,CENTRALISATIONS!$L$2,'BASE OF'!$E:$E,CENTRALISATIONS!$K94))</f>
        <v/>
      </c>
      <c r="M94" s="3" t="str">
        <f>IF(K94="","",SUMIFS('BASE OF'!$F:$F,'BASE OF'!$M:$M,CENTRALISATIONS!$N$2,'BASE OF'!$L:$L,CENTRALISATIONS!$L$2,'BASE OF'!$E:$E,CENTRALISATIONS!$K94))</f>
        <v/>
      </c>
      <c r="O94" t="str">
        <f>IF(CONSTANTES!E91="","",CONSTANTES!E91)</f>
        <v/>
      </c>
      <c r="P94" s="1" t="str">
        <f>IF(O94="","",SUMIFS('BASE OF'!$K:$K,'BASE OF'!$M:$M,CENTRALISATIONS!$N$2,'BASE OF'!$L:$L,CENTRALISATIONS!$L$2,'BASE OF'!$I:$I,CENTRALISATIONS!$O94))</f>
        <v/>
      </c>
      <c r="Q94" s="2" t="str">
        <f>IF(O94="","",SUMIFS('BASE OF'!$J:$J,'BASE OF'!$M:$M,CENTRALISATIONS!$N$2,'BASE OF'!$L:$L,CENTRALISATIONS!$L$2,'BASE OF'!$I:$I,CENTRALISATIONS!$O94))</f>
        <v/>
      </c>
      <c r="S94" t="str">
        <f>IF(CONSTANTES!A91="","",CONSTANTES!A91)</f>
        <v/>
      </c>
      <c r="T94" s="1" t="str">
        <f>IF(S94="","",SUMIFS('BASE OF'!$H:$H,'BASE OF'!$A:$A,CENTRALISATIONS!$V$2,'BASE OF'!$L:$L,CENTRALISATIONS!$T$2,'BASE OF'!$E:$E,CENTRALISATIONS!$S94))</f>
        <v/>
      </c>
      <c r="U94" s="3" t="str">
        <f>IF(S94="","",SUMIFS('BASE OF'!$F:$F,'BASE OF'!$A:$A,CENTRALISATIONS!$V$2,'BASE OF'!$L:$L,CENTRALISATIONS!$T$2,'BASE OF'!$E:$E,CENTRALISATIONS!$S94))</f>
        <v/>
      </c>
      <c r="W94" t="str">
        <f>IF(CONSTANTES!E91="","",CONSTANTES!E91)</f>
        <v/>
      </c>
      <c r="X94" s="1" t="str">
        <f>IF(W94="","",SUMIFS('BASE OF'!$K:$K,'BASE OF'!$A:$A,CENTRALISATIONS!$V$2,'BASE OF'!$L:$L,CENTRALISATIONS!$T$2,'BASE OF'!$I:$I,CENTRALISATIONS!$W94))</f>
        <v/>
      </c>
      <c r="Y94" s="2" t="str">
        <f>IF(W94="","",SUMIFS('BASE OF'!$J:$J,'BASE OF'!$A:$A,CENTRALISATIONS!$V$2,'BASE OF'!$L:$L,CENTRALISATIONS!$T$2,'BASE OF'!$I:$I,CENTRALISATIONS!$W94))</f>
        <v/>
      </c>
    </row>
    <row r="95" spans="1:25">
      <c r="A95" t="str">
        <f>IF(CONSTANTES!A92="","",CONSTANTES!A92)</f>
        <v/>
      </c>
      <c r="B95" s="1" t="str">
        <f>IF(A95="","",SUMIFS('BASE OF'!$H:$H,'BASE OF'!$B:$B,CENTRALISATIONS!$B$2,'BASE OF'!$E:$E,CENTRALISATIONS!$A95))</f>
        <v/>
      </c>
      <c r="C95" s="3" t="str">
        <f>IF(B95="","",SUMIFS('BASE OF'!$F:$F,'BASE OF'!$B:$B,CENTRALISATIONS!$B$2,'BASE OF'!$E:$E,CENTRALISATIONS!$A95))</f>
        <v/>
      </c>
      <c r="D95" s="66" t="str">
        <f t="shared" si="1"/>
        <v/>
      </c>
      <c r="G95" t="str">
        <f>IF(CONSTANTES!E92="","",CONSTANTES!E92)</f>
        <v/>
      </c>
      <c r="H95" s="1" t="str">
        <f>IF(G95="","",SUMIFS('BASE OF'!$K:$K,'BASE OF'!$B:$B,CENTRALISATIONS!$B$2,'BASE OF'!$I:$I,CENTRALISATIONS!$G95))</f>
        <v/>
      </c>
      <c r="I95" s="2" t="str">
        <f>IF(G95="","",IF(SUMIFS('BASE OF'!$J:$J,'BASE OF'!$B:$B,CENTRALISATIONS!$B$2,'BASE OF'!$I:$I,CENTRALISATIONS!$G95)=0,"-",SUMIFS('BASE OF'!$J:$J,'BASE OF'!$B:$B,CENTRALISATIONS!$B$2,'BASE OF'!$I:$I,CENTRALISATIONS!$G95)))</f>
        <v/>
      </c>
      <c r="K95" t="str">
        <f>IF(CONSTANTES!A92="","",CONSTANTES!A92)</f>
        <v/>
      </c>
      <c r="L95" s="1" t="str">
        <f>IF(K95="","",SUMIFS('BASE OF'!$H:$H,'BASE OF'!$M:$M,CENTRALISATIONS!$N$2,'BASE OF'!$L:$L,CENTRALISATIONS!$L$2,'BASE OF'!$E:$E,CENTRALISATIONS!$K95))</f>
        <v/>
      </c>
      <c r="M95" s="3" t="str">
        <f>IF(K95="","",SUMIFS('BASE OF'!$F:$F,'BASE OF'!$M:$M,CENTRALISATIONS!$N$2,'BASE OF'!$L:$L,CENTRALISATIONS!$L$2,'BASE OF'!$E:$E,CENTRALISATIONS!$K95))</f>
        <v/>
      </c>
      <c r="O95" t="str">
        <f>IF(CONSTANTES!E92="","",CONSTANTES!E92)</f>
        <v/>
      </c>
      <c r="P95" s="1" t="str">
        <f>IF(O95="","",SUMIFS('BASE OF'!$K:$K,'BASE OF'!$M:$M,CENTRALISATIONS!$N$2,'BASE OF'!$L:$L,CENTRALISATIONS!$L$2,'BASE OF'!$I:$I,CENTRALISATIONS!$O95))</f>
        <v/>
      </c>
      <c r="Q95" s="2" t="str">
        <f>IF(O95="","",SUMIFS('BASE OF'!$J:$J,'BASE OF'!$M:$M,CENTRALISATIONS!$N$2,'BASE OF'!$L:$L,CENTRALISATIONS!$L$2,'BASE OF'!$I:$I,CENTRALISATIONS!$O95))</f>
        <v/>
      </c>
      <c r="S95" t="str">
        <f>IF(CONSTANTES!A92="","",CONSTANTES!A92)</f>
        <v/>
      </c>
      <c r="T95" s="1" t="str">
        <f>IF(S95="","",SUMIFS('BASE OF'!$H:$H,'BASE OF'!$A:$A,CENTRALISATIONS!$V$2,'BASE OF'!$L:$L,CENTRALISATIONS!$T$2,'BASE OF'!$E:$E,CENTRALISATIONS!$S95))</f>
        <v/>
      </c>
      <c r="U95" s="3" t="str">
        <f>IF(S95="","",SUMIFS('BASE OF'!$F:$F,'BASE OF'!$A:$A,CENTRALISATIONS!$V$2,'BASE OF'!$L:$L,CENTRALISATIONS!$T$2,'BASE OF'!$E:$E,CENTRALISATIONS!$S95))</f>
        <v/>
      </c>
      <c r="W95" t="str">
        <f>IF(CONSTANTES!E92="","",CONSTANTES!E92)</f>
        <v/>
      </c>
      <c r="X95" s="1" t="str">
        <f>IF(W95="","",SUMIFS('BASE OF'!$K:$K,'BASE OF'!$A:$A,CENTRALISATIONS!$V$2,'BASE OF'!$L:$L,CENTRALISATIONS!$T$2,'BASE OF'!$I:$I,CENTRALISATIONS!$W95))</f>
        <v/>
      </c>
      <c r="Y95" s="2" t="str">
        <f>IF(W95="","",SUMIFS('BASE OF'!$J:$J,'BASE OF'!$A:$A,CENTRALISATIONS!$V$2,'BASE OF'!$L:$L,CENTRALISATIONS!$T$2,'BASE OF'!$I:$I,CENTRALISATIONS!$W95))</f>
        <v/>
      </c>
    </row>
    <row r="96" spans="1:25">
      <c r="A96" t="str">
        <f>IF(CONSTANTES!A93="","",CONSTANTES!A93)</f>
        <v/>
      </c>
      <c r="B96" s="1" t="str">
        <f>IF(A96="","",SUMIFS('BASE OF'!$H:$H,'BASE OF'!$B:$B,CENTRALISATIONS!$B$2,'BASE OF'!$E:$E,CENTRALISATIONS!$A96))</f>
        <v/>
      </c>
      <c r="C96" s="3" t="str">
        <f>IF(B96="","",SUMIFS('BASE OF'!$F:$F,'BASE OF'!$B:$B,CENTRALISATIONS!$B$2,'BASE OF'!$E:$E,CENTRALISATIONS!$A96))</f>
        <v/>
      </c>
      <c r="D96" s="66" t="str">
        <f t="shared" si="1"/>
        <v/>
      </c>
      <c r="G96" t="str">
        <f>IF(CONSTANTES!E93="","",CONSTANTES!E93)</f>
        <v/>
      </c>
      <c r="H96" s="1" t="str">
        <f>IF(G96="","",SUMIFS('BASE OF'!$K:$K,'BASE OF'!$B:$B,CENTRALISATIONS!$B$2,'BASE OF'!$I:$I,CENTRALISATIONS!$G96))</f>
        <v/>
      </c>
      <c r="I96" s="2" t="str">
        <f>IF(G96="","",IF(SUMIFS('BASE OF'!$J:$J,'BASE OF'!$B:$B,CENTRALISATIONS!$B$2,'BASE OF'!$I:$I,CENTRALISATIONS!$G96)=0,"-",SUMIFS('BASE OF'!$J:$J,'BASE OF'!$B:$B,CENTRALISATIONS!$B$2,'BASE OF'!$I:$I,CENTRALISATIONS!$G96)))</f>
        <v/>
      </c>
      <c r="K96" t="str">
        <f>IF(CONSTANTES!A93="","",CONSTANTES!A93)</f>
        <v/>
      </c>
      <c r="L96" s="1" t="str">
        <f>IF(K96="","",SUMIFS('BASE OF'!$H:$H,'BASE OF'!$M:$M,CENTRALISATIONS!$N$2,'BASE OF'!$L:$L,CENTRALISATIONS!$L$2,'BASE OF'!$E:$E,CENTRALISATIONS!$K96))</f>
        <v/>
      </c>
      <c r="M96" s="3" t="str">
        <f>IF(K96="","",SUMIFS('BASE OF'!$F:$F,'BASE OF'!$M:$M,CENTRALISATIONS!$N$2,'BASE OF'!$L:$L,CENTRALISATIONS!$L$2,'BASE OF'!$E:$E,CENTRALISATIONS!$K96))</f>
        <v/>
      </c>
      <c r="O96" t="str">
        <f>IF(CONSTANTES!E93="","",CONSTANTES!E93)</f>
        <v/>
      </c>
      <c r="P96" s="1" t="str">
        <f>IF(O96="","",SUMIFS('BASE OF'!$K:$K,'BASE OF'!$M:$M,CENTRALISATIONS!$N$2,'BASE OF'!$L:$L,CENTRALISATIONS!$L$2,'BASE OF'!$I:$I,CENTRALISATIONS!$O96))</f>
        <v/>
      </c>
      <c r="Q96" s="2" t="str">
        <f>IF(O96="","",SUMIFS('BASE OF'!$J:$J,'BASE OF'!$M:$M,CENTRALISATIONS!$N$2,'BASE OF'!$L:$L,CENTRALISATIONS!$L$2,'BASE OF'!$I:$I,CENTRALISATIONS!$O96))</f>
        <v/>
      </c>
      <c r="S96" t="str">
        <f>IF(CONSTANTES!A93="","",CONSTANTES!A93)</f>
        <v/>
      </c>
      <c r="T96" s="1" t="str">
        <f>IF(S96="","",SUMIFS('BASE OF'!$H:$H,'BASE OF'!$A:$A,CENTRALISATIONS!$V$2,'BASE OF'!$L:$L,CENTRALISATIONS!$T$2,'BASE OF'!$E:$E,CENTRALISATIONS!$S96))</f>
        <v/>
      </c>
      <c r="U96" s="3" t="str">
        <f>IF(S96="","",SUMIFS('BASE OF'!$F:$F,'BASE OF'!$A:$A,CENTRALISATIONS!$V$2,'BASE OF'!$L:$L,CENTRALISATIONS!$T$2,'BASE OF'!$E:$E,CENTRALISATIONS!$S96))</f>
        <v/>
      </c>
      <c r="W96" t="str">
        <f>IF(CONSTANTES!E93="","",CONSTANTES!E93)</f>
        <v/>
      </c>
      <c r="X96" s="1" t="str">
        <f>IF(W96="","",SUMIFS('BASE OF'!$K:$K,'BASE OF'!$A:$A,CENTRALISATIONS!$V$2,'BASE OF'!$L:$L,CENTRALISATIONS!$T$2,'BASE OF'!$I:$I,CENTRALISATIONS!$W96))</f>
        <v/>
      </c>
      <c r="Y96" s="2" t="str">
        <f>IF(W96="","",SUMIFS('BASE OF'!$J:$J,'BASE OF'!$A:$A,CENTRALISATIONS!$V$2,'BASE OF'!$L:$L,CENTRALISATIONS!$T$2,'BASE OF'!$I:$I,CENTRALISATIONS!$W96))</f>
        <v/>
      </c>
    </row>
    <row r="97" spans="1:25">
      <c r="A97" t="str">
        <f>IF(CONSTANTES!A94="","",CONSTANTES!A94)</f>
        <v/>
      </c>
      <c r="B97" s="1" t="str">
        <f>IF(A97="","",SUMIFS('BASE OF'!$H:$H,'BASE OF'!$B:$B,CENTRALISATIONS!$B$2,'BASE OF'!$E:$E,CENTRALISATIONS!$A97))</f>
        <v/>
      </c>
      <c r="C97" s="3" t="str">
        <f>IF(B97="","",SUMIFS('BASE OF'!$F:$F,'BASE OF'!$B:$B,CENTRALISATIONS!$B$2,'BASE OF'!$E:$E,CENTRALISATIONS!$A97))</f>
        <v/>
      </c>
      <c r="D97" s="66" t="str">
        <f t="shared" si="1"/>
        <v/>
      </c>
      <c r="G97" t="str">
        <f>IF(CONSTANTES!E94="","",CONSTANTES!E94)</f>
        <v/>
      </c>
      <c r="H97" s="1" t="str">
        <f>IF(G97="","",SUMIFS('BASE OF'!$K:$K,'BASE OF'!$B:$B,CENTRALISATIONS!$B$2,'BASE OF'!$I:$I,CENTRALISATIONS!$G97))</f>
        <v/>
      </c>
      <c r="I97" s="2" t="str">
        <f>IF(G97="","",IF(SUMIFS('BASE OF'!$J:$J,'BASE OF'!$B:$B,CENTRALISATIONS!$B$2,'BASE OF'!$I:$I,CENTRALISATIONS!$G97)=0,"-",SUMIFS('BASE OF'!$J:$J,'BASE OF'!$B:$B,CENTRALISATIONS!$B$2,'BASE OF'!$I:$I,CENTRALISATIONS!$G97)))</f>
        <v/>
      </c>
      <c r="K97" t="str">
        <f>IF(CONSTANTES!A94="","",CONSTANTES!A94)</f>
        <v/>
      </c>
      <c r="L97" s="1" t="str">
        <f>IF(K97="","",SUMIFS('BASE OF'!$H:$H,'BASE OF'!$M:$M,CENTRALISATIONS!$N$2,'BASE OF'!$L:$L,CENTRALISATIONS!$L$2,'BASE OF'!$E:$E,CENTRALISATIONS!$K97))</f>
        <v/>
      </c>
      <c r="M97" s="3" t="str">
        <f>IF(K97="","",SUMIFS('BASE OF'!$F:$F,'BASE OF'!$M:$M,CENTRALISATIONS!$N$2,'BASE OF'!$L:$L,CENTRALISATIONS!$L$2,'BASE OF'!$E:$E,CENTRALISATIONS!$K97))</f>
        <v/>
      </c>
      <c r="O97" t="str">
        <f>IF(CONSTANTES!E94="","",CONSTANTES!E94)</f>
        <v/>
      </c>
      <c r="P97" s="1" t="str">
        <f>IF(O97="","",SUMIFS('BASE OF'!$K:$K,'BASE OF'!$M:$M,CENTRALISATIONS!$N$2,'BASE OF'!$L:$L,CENTRALISATIONS!$L$2,'BASE OF'!$I:$I,CENTRALISATIONS!$O97))</f>
        <v/>
      </c>
      <c r="Q97" s="2" t="str">
        <f>IF(O97="","",SUMIFS('BASE OF'!$J:$J,'BASE OF'!$M:$M,CENTRALISATIONS!$N$2,'BASE OF'!$L:$L,CENTRALISATIONS!$L$2,'BASE OF'!$I:$I,CENTRALISATIONS!$O97))</f>
        <v/>
      </c>
      <c r="S97" t="str">
        <f>IF(CONSTANTES!A94="","",CONSTANTES!A94)</f>
        <v/>
      </c>
      <c r="T97" s="1" t="str">
        <f>IF(S97="","",SUMIFS('BASE OF'!$H:$H,'BASE OF'!$A:$A,CENTRALISATIONS!$V$2,'BASE OF'!$L:$L,CENTRALISATIONS!$T$2,'BASE OF'!$E:$E,CENTRALISATIONS!$S97))</f>
        <v/>
      </c>
      <c r="U97" s="3" t="str">
        <f>IF(S97="","",SUMIFS('BASE OF'!$F:$F,'BASE OF'!$A:$A,CENTRALISATIONS!$V$2,'BASE OF'!$L:$L,CENTRALISATIONS!$T$2,'BASE OF'!$E:$E,CENTRALISATIONS!$S97))</f>
        <v/>
      </c>
      <c r="W97" t="str">
        <f>IF(CONSTANTES!E94="","",CONSTANTES!E94)</f>
        <v/>
      </c>
      <c r="X97" s="1" t="str">
        <f>IF(W97="","",SUMIFS('BASE OF'!$K:$K,'BASE OF'!$A:$A,CENTRALISATIONS!$V$2,'BASE OF'!$L:$L,CENTRALISATIONS!$T$2,'BASE OF'!$I:$I,CENTRALISATIONS!$W97))</f>
        <v/>
      </c>
      <c r="Y97" s="2" t="str">
        <f>IF(W97="","",SUMIFS('BASE OF'!$J:$J,'BASE OF'!$A:$A,CENTRALISATIONS!$V$2,'BASE OF'!$L:$L,CENTRALISATIONS!$T$2,'BASE OF'!$I:$I,CENTRALISATIONS!$W97))</f>
        <v/>
      </c>
    </row>
    <row r="98" spans="1:25">
      <c r="A98" t="str">
        <f>IF(CONSTANTES!A95="","",CONSTANTES!A95)</f>
        <v/>
      </c>
      <c r="B98" s="1" t="str">
        <f>IF(A98="","",SUMIFS('BASE OF'!$H:$H,'BASE OF'!$B:$B,CENTRALISATIONS!$B$2,'BASE OF'!$E:$E,CENTRALISATIONS!$A98))</f>
        <v/>
      </c>
      <c r="C98" s="3" t="str">
        <f>IF(B98="","",SUMIFS('BASE OF'!$F:$F,'BASE OF'!$B:$B,CENTRALISATIONS!$B$2,'BASE OF'!$E:$E,CENTRALISATIONS!$A98))</f>
        <v/>
      </c>
      <c r="D98" s="66" t="str">
        <f t="shared" si="1"/>
        <v/>
      </c>
      <c r="G98" t="str">
        <f>IF(CONSTANTES!E95="","",CONSTANTES!E95)</f>
        <v/>
      </c>
      <c r="H98" s="1" t="str">
        <f>IF(G98="","",SUMIFS('BASE OF'!$K:$K,'BASE OF'!$B:$B,CENTRALISATIONS!$B$2,'BASE OF'!$I:$I,CENTRALISATIONS!$G98))</f>
        <v/>
      </c>
      <c r="I98" s="2" t="str">
        <f>IF(G98="","",IF(SUMIFS('BASE OF'!$J:$J,'BASE OF'!$B:$B,CENTRALISATIONS!$B$2,'BASE OF'!$I:$I,CENTRALISATIONS!$G98)=0,"-",SUMIFS('BASE OF'!$J:$J,'BASE OF'!$B:$B,CENTRALISATIONS!$B$2,'BASE OF'!$I:$I,CENTRALISATIONS!$G98)))</f>
        <v/>
      </c>
      <c r="K98" t="str">
        <f>IF(CONSTANTES!A95="","",CONSTANTES!A95)</f>
        <v/>
      </c>
      <c r="L98" s="1" t="str">
        <f>IF(K98="","",SUMIFS('BASE OF'!$H:$H,'BASE OF'!$M:$M,CENTRALISATIONS!$N$2,'BASE OF'!$L:$L,CENTRALISATIONS!$L$2,'BASE OF'!$E:$E,CENTRALISATIONS!$K98))</f>
        <v/>
      </c>
      <c r="M98" s="3" t="str">
        <f>IF(K98="","",SUMIFS('BASE OF'!$F:$F,'BASE OF'!$M:$M,CENTRALISATIONS!$N$2,'BASE OF'!$L:$L,CENTRALISATIONS!$L$2,'BASE OF'!$E:$E,CENTRALISATIONS!$K98))</f>
        <v/>
      </c>
      <c r="O98" t="str">
        <f>IF(CONSTANTES!E95="","",CONSTANTES!E95)</f>
        <v/>
      </c>
      <c r="P98" s="1" t="str">
        <f>IF(O98="","",SUMIFS('BASE OF'!$K:$K,'BASE OF'!$M:$M,CENTRALISATIONS!$N$2,'BASE OF'!$L:$L,CENTRALISATIONS!$L$2,'BASE OF'!$I:$I,CENTRALISATIONS!$O98))</f>
        <v/>
      </c>
      <c r="Q98" s="2" t="str">
        <f>IF(O98="","",SUMIFS('BASE OF'!$J:$J,'BASE OF'!$M:$M,CENTRALISATIONS!$N$2,'BASE OF'!$L:$L,CENTRALISATIONS!$L$2,'BASE OF'!$I:$I,CENTRALISATIONS!$O98))</f>
        <v/>
      </c>
      <c r="S98" t="str">
        <f>IF(CONSTANTES!A95="","",CONSTANTES!A95)</f>
        <v/>
      </c>
      <c r="T98" s="1" t="str">
        <f>IF(S98="","",SUMIFS('BASE OF'!$H:$H,'BASE OF'!$A:$A,CENTRALISATIONS!$V$2,'BASE OF'!$L:$L,CENTRALISATIONS!$T$2,'BASE OF'!$E:$E,CENTRALISATIONS!$S98))</f>
        <v/>
      </c>
      <c r="U98" s="3" t="str">
        <f>IF(S98="","",SUMIFS('BASE OF'!$F:$F,'BASE OF'!$A:$A,CENTRALISATIONS!$V$2,'BASE OF'!$L:$L,CENTRALISATIONS!$T$2,'BASE OF'!$E:$E,CENTRALISATIONS!$S98))</f>
        <v/>
      </c>
      <c r="W98" t="str">
        <f>IF(CONSTANTES!E95="","",CONSTANTES!E95)</f>
        <v/>
      </c>
      <c r="X98" s="1" t="str">
        <f>IF(W98="","",SUMIFS('BASE OF'!$K:$K,'BASE OF'!$A:$A,CENTRALISATIONS!$V$2,'BASE OF'!$L:$L,CENTRALISATIONS!$T$2,'BASE OF'!$I:$I,CENTRALISATIONS!$W98))</f>
        <v/>
      </c>
      <c r="Y98" s="2" t="str">
        <f>IF(W98="","",SUMIFS('BASE OF'!$J:$J,'BASE OF'!$A:$A,CENTRALISATIONS!$V$2,'BASE OF'!$L:$L,CENTRALISATIONS!$T$2,'BASE OF'!$I:$I,CENTRALISATIONS!$W98))</f>
        <v/>
      </c>
    </row>
    <row r="99" spans="1:25">
      <c r="A99" t="str">
        <f>IF(CONSTANTES!A96="","",CONSTANTES!A96)</f>
        <v/>
      </c>
      <c r="B99" s="1" t="str">
        <f>IF(A99="","",SUMIFS('BASE OF'!$H:$H,'BASE OF'!$B:$B,CENTRALISATIONS!$B$2,'BASE OF'!$E:$E,CENTRALISATIONS!$A99))</f>
        <v/>
      </c>
      <c r="C99" s="3" t="str">
        <f>IF(B99="","",SUMIFS('BASE OF'!$F:$F,'BASE OF'!$B:$B,CENTRALISATIONS!$B$2,'BASE OF'!$E:$E,CENTRALISATIONS!$A99))</f>
        <v/>
      </c>
      <c r="D99" s="66" t="str">
        <f t="shared" si="1"/>
        <v/>
      </c>
      <c r="G99" t="str">
        <f>IF(CONSTANTES!E96="","",CONSTANTES!E96)</f>
        <v/>
      </c>
      <c r="H99" s="1" t="str">
        <f>IF(G99="","",SUMIFS('BASE OF'!$K:$K,'BASE OF'!$B:$B,CENTRALISATIONS!$B$2,'BASE OF'!$I:$I,CENTRALISATIONS!$G99))</f>
        <v/>
      </c>
      <c r="I99" s="2" t="str">
        <f>IF(G99="","",IF(SUMIFS('BASE OF'!$J:$J,'BASE OF'!$B:$B,CENTRALISATIONS!$B$2,'BASE OF'!$I:$I,CENTRALISATIONS!$G99)=0,"-",SUMIFS('BASE OF'!$J:$J,'BASE OF'!$B:$B,CENTRALISATIONS!$B$2,'BASE OF'!$I:$I,CENTRALISATIONS!$G99)))</f>
        <v/>
      </c>
      <c r="K99" t="str">
        <f>IF(CONSTANTES!A96="","",CONSTANTES!A96)</f>
        <v/>
      </c>
      <c r="L99" s="1" t="str">
        <f>IF(K99="","",SUMIFS('BASE OF'!$H:$H,'BASE OF'!$M:$M,CENTRALISATIONS!$N$2,'BASE OF'!$L:$L,CENTRALISATIONS!$L$2,'BASE OF'!$E:$E,CENTRALISATIONS!$K99))</f>
        <v/>
      </c>
      <c r="M99" s="3" t="str">
        <f>IF(K99="","",SUMIFS('BASE OF'!$F:$F,'BASE OF'!$M:$M,CENTRALISATIONS!$N$2,'BASE OF'!$L:$L,CENTRALISATIONS!$L$2,'BASE OF'!$E:$E,CENTRALISATIONS!$K99))</f>
        <v/>
      </c>
      <c r="O99" t="str">
        <f>IF(CONSTANTES!E96="","",CONSTANTES!E96)</f>
        <v/>
      </c>
      <c r="P99" s="1" t="str">
        <f>IF(O99="","",SUMIFS('BASE OF'!$K:$K,'BASE OF'!$M:$M,CENTRALISATIONS!$N$2,'BASE OF'!$L:$L,CENTRALISATIONS!$L$2,'BASE OF'!$I:$I,CENTRALISATIONS!$O99))</f>
        <v/>
      </c>
      <c r="Q99" s="2" t="str">
        <f>IF(O99="","",SUMIFS('BASE OF'!$J:$J,'BASE OF'!$M:$M,CENTRALISATIONS!$N$2,'BASE OF'!$L:$L,CENTRALISATIONS!$L$2,'BASE OF'!$I:$I,CENTRALISATIONS!$O99))</f>
        <v/>
      </c>
      <c r="S99" t="str">
        <f>IF(CONSTANTES!A96="","",CONSTANTES!A96)</f>
        <v/>
      </c>
      <c r="T99" s="1" t="str">
        <f>IF(S99="","",SUMIFS('BASE OF'!$H:$H,'BASE OF'!$A:$A,CENTRALISATIONS!$V$2,'BASE OF'!$L:$L,CENTRALISATIONS!$T$2,'BASE OF'!$E:$E,CENTRALISATIONS!$S99))</f>
        <v/>
      </c>
      <c r="U99" s="3" t="str">
        <f>IF(S99="","",SUMIFS('BASE OF'!$F:$F,'BASE OF'!$A:$A,CENTRALISATIONS!$V$2,'BASE OF'!$L:$L,CENTRALISATIONS!$T$2,'BASE OF'!$E:$E,CENTRALISATIONS!$S99))</f>
        <v/>
      </c>
      <c r="W99" t="str">
        <f>IF(CONSTANTES!E96="","",CONSTANTES!E96)</f>
        <v/>
      </c>
      <c r="X99" s="1" t="str">
        <f>IF(W99="","",SUMIFS('BASE OF'!$K:$K,'BASE OF'!$A:$A,CENTRALISATIONS!$V$2,'BASE OF'!$L:$L,CENTRALISATIONS!$T$2,'BASE OF'!$I:$I,CENTRALISATIONS!$W99))</f>
        <v/>
      </c>
      <c r="Y99" s="2" t="str">
        <f>IF(W99="","",SUMIFS('BASE OF'!$J:$J,'BASE OF'!$A:$A,CENTRALISATIONS!$V$2,'BASE OF'!$L:$L,CENTRALISATIONS!$T$2,'BASE OF'!$I:$I,CENTRALISATIONS!$W99))</f>
        <v/>
      </c>
    </row>
    <row r="100" spans="1:25">
      <c r="A100" t="str">
        <f>IF(CONSTANTES!A97="","",CONSTANTES!A97)</f>
        <v/>
      </c>
      <c r="B100" s="1" t="str">
        <f>IF(A100="","",SUMIFS('BASE OF'!$H:$H,'BASE OF'!$B:$B,CENTRALISATIONS!$B$2,'BASE OF'!$E:$E,CENTRALISATIONS!$A100))</f>
        <v/>
      </c>
      <c r="C100" s="3" t="str">
        <f>IF(B100="","",SUMIFS('BASE OF'!$F:$F,'BASE OF'!$B:$B,CENTRALISATIONS!$B$2,'BASE OF'!$E:$E,CENTRALISATIONS!$A100))</f>
        <v/>
      </c>
      <c r="D100" s="66" t="str">
        <f t="shared" si="1"/>
        <v/>
      </c>
      <c r="G100" t="str">
        <f>IF(CONSTANTES!E97="","",CONSTANTES!E97)</f>
        <v/>
      </c>
      <c r="H100" s="1" t="str">
        <f>IF(G100="","",SUMIFS('BASE OF'!$K:$K,'BASE OF'!$B:$B,CENTRALISATIONS!$B$2,'BASE OF'!$I:$I,CENTRALISATIONS!$G100))</f>
        <v/>
      </c>
      <c r="I100" s="2" t="str">
        <f>IF(G100="","",IF(SUMIFS('BASE OF'!$J:$J,'BASE OF'!$B:$B,CENTRALISATIONS!$B$2,'BASE OF'!$I:$I,CENTRALISATIONS!$G100)=0,"-",SUMIFS('BASE OF'!$J:$J,'BASE OF'!$B:$B,CENTRALISATIONS!$B$2,'BASE OF'!$I:$I,CENTRALISATIONS!$G100)))</f>
        <v/>
      </c>
      <c r="K100" t="str">
        <f>IF(CONSTANTES!A97="","",CONSTANTES!A97)</f>
        <v/>
      </c>
      <c r="L100" s="1" t="str">
        <f>IF(K100="","",SUMIFS('BASE OF'!$H:$H,'BASE OF'!$M:$M,CENTRALISATIONS!$N$2,'BASE OF'!$L:$L,CENTRALISATIONS!$L$2,'BASE OF'!$E:$E,CENTRALISATIONS!$K100))</f>
        <v/>
      </c>
      <c r="M100" s="3" t="str">
        <f>IF(K100="","",SUMIFS('BASE OF'!$F:$F,'BASE OF'!$M:$M,CENTRALISATIONS!$N$2,'BASE OF'!$L:$L,CENTRALISATIONS!$L$2,'BASE OF'!$E:$E,CENTRALISATIONS!$K100))</f>
        <v/>
      </c>
      <c r="O100" t="str">
        <f>IF(CONSTANTES!E97="","",CONSTANTES!E97)</f>
        <v/>
      </c>
      <c r="P100" s="1" t="str">
        <f>IF(O100="","",SUMIFS('BASE OF'!$K:$K,'BASE OF'!$M:$M,CENTRALISATIONS!$N$2,'BASE OF'!$L:$L,CENTRALISATIONS!$L$2,'BASE OF'!$I:$I,CENTRALISATIONS!$O100))</f>
        <v/>
      </c>
      <c r="Q100" s="2" t="str">
        <f>IF(O100="","",SUMIFS('BASE OF'!$J:$J,'BASE OF'!$M:$M,CENTRALISATIONS!$N$2,'BASE OF'!$L:$L,CENTRALISATIONS!$L$2,'BASE OF'!$I:$I,CENTRALISATIONS!$O100))</f>
        <v/>
      </c>
      <c r="S100" t="str">
        <f>IF(CONSTANTES!A97="","",CONSTANTES!A97)</f>
        <v/>
      </c>
      <c r="T100" s="1" t="str">
        <f>IF(S100="","",SUMIFS('BASE OF'!$H:$H,'BASE OF'!$A:$A,CENTRALISATIONS!$V$2,'BASE OF'!$L:$L,CENTRALISATIONS!$T$2,'BASE OF'!$E:$E,CENTRALISATIONS!$S100))</f>
        <v/>
      </c>
      <c r="U100" s="3" t="str">
        <f>IF(S100="","",SUMIFS('BASE OF'!$F:$F,'BASE OF'!$A:$A,CENTRALISATIONS!$V$2,'BASE OF'!$L:$L,CENTRALISATIONS!$T$2,'BASE OF'!$E:$E,CENTRALISATIONS!$S100))</f>
        <v/>
      </c>
      <c r="W100" t="str">
        <f>IF(CONSTANTES!E97="","",CONSTANTES!E97)</f>
        <v/>
      </c>
      <c r="X100" s="1" t="str">
        <f>IF(W100="","",SUMIFS('BASE OF'!$K:$K,'BASE OF'!$A:$A,CENTRALISATIONS!$V$2,'BASE OF'!$L:$L,CENTRALISATIONS!$T$2,'BASE OF'!$I:$I,CENTRALISATIONS!$W100))</f>
        <v/>
      </c>
      <c r="Y100" s="2" t="str">
        <f>IF(W100="","",SUMIFS('BASE OF'!$J:$J,'BASE OF'!$A:$A,CENTRALISATIONS!$V$2,'BASE OF'!$L:$L,CENTRALISATIONS!$T$2,'BASE OF'!$I:$I,CENTRALISATIONS!$W100))</f>
        <v/>
      </c>
    </row>
    <row r="101" spans="1:25">
      <c r="A101" t="str">
        <f>IF(CONSTANTES!A98="","",CONSTANTES!A98)</f>
        <v/>
      </c>
      <c r="B101" s="1" t="str">
        <f>IF(A101="","",SUMIFS('BASE OF'!$H:$H,'BASE OF'!$B:$B,CENTRALISATIONS!$B$2,'BASE OF'!$E:$E,CENTRALISATIONS!$A101))</f>
        <v/>
      </c>
      <c r="C101" s="3" t="str">
        <f>IF(B101="","",SUMIFS('BASE OF'!$F:$F,'BASE OF'!$B:$B,CENTRALISATIONS!$B$2,'BASE OF'!$E:$E,CENTRALISATIONS!$A101))</f>
        <v/>
      </c>
      <c r="D101" s="66" t="str">
        <f t="shared" si="1"/>
        <v/>
      </c>
      <c r="K101" t="str">
        <f>IF(CONSTANTES!A98="","",CONSTANTES!A98)</f>
        <v/>
      </c>
      <c r="L101" s="1" t="str">
        <f>IF(K101="","",SUMIFS('BASE OF'!$H:$H,'BASE OF'!$M:$M,CENTRALISATIONS!$N$2,'BASE OF'!$L:$L,CENTRALISATIONS!$L$2,'BASE OF'!$E:$E,CENTRALISATIONS!$K101))</f>
        <v/>
      </c>
      <c r="M101" s="3" t="str">
        <f>IF(K101="","",SUMIFS('BASE OF'!$F:$F,'BASE OF'!$M:$M,CENTRALISATIONS!$N$2,'BASE OF'!$L:$L,CENTRALISATIONS!$L$2,'BASE OF'!$E:$E,CENTRALISATIONS!$K101))</f>
        <v/>
      </c>
      <c r="S101" t="str">
        <f>IF(CONSTANTES!A98="","",CONSTANTES!A98)</f>
        <v/>
      </c>
      <c r="T101" s="1" t="str">
        <f>IF(S101="","",SUMIFS('BASE OF'!$H:$H,'BASE OF'!$A:$A,CENTRALISATIONS!$V$2,'BASE OF'!$L:$L,CENTRALISATIONS!$T$2,'BASE OF'!$E:$E,CENTRALISATIONS!$S101))</f>
        <v/>
      </c>
      <c r="U101" s="3" t="str">
        <f>IF(S101="","",SUMIFS('BASE OF'!$F:$F,'BASE OF'!$A:$A,CENTRALISATIONS!$V$2,'BASE OF'!$L:$L,CENTRALISATIONS!$T$2,'BASE OF'!$E:$E,CENTRALISATIONS!$S101))</f>
        <v/>
      </c>
    </row>
  </sheetData>
  <protectedRanges>
    <protectedRange sqref="C2:Y2" name="Données recherchées"/>
  </protectedRanges>
  <mergeCells count="3">
    <mergeCell ref="A1:I1"/>
    <mergeCell ref="K1:Q1"/>
    <mergeCell ref="S1:Y1"/>
  </mergeCells>
  <conditionalFormatting sqref="G2">
    <cfRule type="cellIs" dxfId="0" priority="1" operator="lessThan">
      <formula>0</formula>
    </cfRule>
  </conditionalFormatting>
  <dataValidations count="2">
    <dataValidation type="list" allowBlank="1" showInputMessage="1" showErrorMessage="1" sqref="B2">
      <formula1>NO_OF</formula1>
    </dataValidation>
    <dataValidation type="list" allowBlank="1" showInputMessage="1" showErrorMessage="1" sqref="V2">
      <formula1>NOM_CLIENT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00B050"/>
  </sheetPr>
  <dimension ref="A1:J23"/>
  <sheetViews>
    <sheetView workbookViewId="0">
      <selection activeCell="G1" sqref="G1"/>
    </sheetView>
  </sheetViews>
  <sheetFormatPr baseColWidth="10" defaultRowHeight="15"/>
  <cols>
    <col min="1" max="1" width="27.85546875" bestFit="1" customWidth="1"/>
    <col min="2" max="2" width="14" style="1" bestFit="1" customWidth="1"/>
    <col min="3" max="4" width="11.42578125" style="58"/>
    <col min="5" max="5" width="15.85546875" bestFit="1" customWidth="1"/>
    <col min="6" max="6" width="11.42578125" style="2"/>
    <col min="7" max="9" width="11.42578125" style="58"/>
    <col min="10" max="10" width="11.42578125" style="59"/>
    <col min="11" max="16384" width="11.42578125" style="58"/>
  </cols>
  <sheetData>
    <row r="1" spans="1:10">
      <c r="A1" s="54" t="s">
        <v>13</v>
      </c>
      <c r="B1" s="55" t="s">
        <v>14</v>
      </c>
      <c r="E1" s="56" t="s">
        <v>8</v>
      </c>
      <c r="F1" s="64" t="s">
        <v>9</v>
      </c>
      <c r="I1" s="57" t="s">
        <v>21</v>
      </c>
      <c r="J1" s="58"/>
    </row>
    <row r="2" spans="1:10">
      <c r="A2" s="61" t="s">
        <v>6</v>
      </c>
      <c r="B2" s="62">
        <v>50</v>
      </c>
      <c r="E2" s="61" t="s">
        <v>168</v>
      </c>
      <c r="F2" s="63">
        <v>44</v>
      </c>
      <c r="I2" s="60">
        <v>0.40100000000000002</v>
      </c>
      <c r="J2" s="58"/>
    </row>
    <row r="3" spans="1:10">
      <c r="A3" s="61" t="s">
        <v>0</v>
      </c>
      <c r="B3" s="62">
        <v>60</v>
      </c>
      <c r="E3" s="61" t="s">
        <v>169</v>
      </c>
      <c r="F3" s="63">
        <v>28</v>
      </c>
      <c r="J3" s="58"/>
    </row>
    <row r="4" spans="1:10">
      <c r="A4" s="61" t="s">
        <v>7</v>
      </c>
      <c r="B4" s="62">
        <v>60</v>
      </c>
      <c r="E4" s="61" t="s">
        <v>170</v>
      </c>
      <c r="F4" s="63">
        <v>31.4</v>
      </c>
      <c r="J4" s="58"/>
    </row>
    <row r="5" spans="1:10">
      <c r="A5" s="61" t="s">
        <v>1</v>
      </c>
      <c r="B5" s="62">
        <v>70</v>
      </c>
      <c r="E5" s="61" t="s">
        <v>171</v>
      </c>
      <c r="F5" s="63">
        <v>10</v>
      </c>
      <c r="J5" s="58"/>
    </row>
    <row r="6" spans="1:10">
      <c r="A6" s="61" t="s">
        <v>2</v>
      </c>
      <c r="B6" s="62">
        <v>60</v>
      </c>
      <c r="E6" s="61" t="s">
        <v>172</v>
      </c>
      <c r="F6" s="63">
        <v>31.4</v>
      </c>
      <c r="J6" s="58"/>
    </row>
    <row r="7" spans="1:10">
      <c r="A7" s="61" t="s">
        <v>103</v>
      </c>
      <c r="B7" s="62">
        <v>60</v>
      </c>
      <c r="E7" s="61" t="s">
        <v>173</v>
      </c>
      <c r="F7" s="63">
        <v>6</v>
      </c>
      <c r="J7" s="58"/>
    </row>
    <row r="8" spans="1:10">
      <c r="A8" s="61" t="s">
        <v>111</v>
      </c>
      <c r="B8" s="62">
        <v>60</v>
      </c>
      <c r="E8" s="61" t="s">
        <v>174</v>
      </c>
      <c r="F8" s="63">
        <f>5.7*2</f>
        <v>11.4</v>
      </c>
      <c r="J8" s="58"/>
    </row>
    <row r="9" spans="1:10">
      <c r="A9" s="61" t="s">
        <v>52</v>
      </c>
      <c r="B9" s="62">
        <v>50</v>
      </c>
      <c r="E9" s="61" t="s">
        <v>175</v>
      </c>
      <c r="F9" s="63">
        <f>16.5*2</f>
        <v>33</v>
      </c>
      <c r="J9" s="58"/>
    </row>
    <row r="10" spans="1:10">
      <c r="A10" s="61" t="s">
        <v>56</v>
      </c>
      <c r="B10" s="62">
        <v>50</v>
      </c>
      <c r="E10" s="61" t="s">
        <v>176</v>
      </c>
      <c r="F10" s="63">
        <f>5.7*2</f>
        <v>11.4</v>
      </c>
      <c r="J10" s="58"/>
    </row>
    <row r="11" spans="1:10">
      <c r="A11" s="61" t="s">
        <v>57</v>
      </c>
      <c r="B11" s="62">
        <v>50</v>
      </c>
      <c r="E11" s="61" t="s">
        <v>281</v>
      </c>
      <c r="F11" s="63">
        <v>300</v>
      </c>
      <c r="J11" s="58"/>
    </row>
    <row r="12" spans="1:10">
      <c r="A12" s="61" t="s">
        <v>58</v>
      </c>
      <c r="B12" s="62">
        <v>1.2</v>
      </c>
      <c r="E12" s="61" t="s">
        <v>282</v>
      </c>
      <c r="F12" s="63">
        <v>6</v>
      </c>
      <c r="J12" s="58"/>
    </row>
    <row r="13" spans="1:10">
      <c r="A13" s="61" t="s">
        <v>59</v>
      </c>
      <c r="B13" s="62">
        <v>1.2</v>
      </c>
      <c r="E13" s="61"/>
      <c r="F13" s="63"/>
      <c r="J13" s="58"/>
    </row>
    <row r="14" spans="1:10">
      <c r="A14" s="61" t="s">
        <v>60</v>
      </c>
      <c r="B14" s="62">
        <v>1.2</v>
      </c>
      <c r="E14" s="61"/>
      <c r="F14" s="63"/>
      <c r="J14" s="58"/>
    </row>
    <row r="15" spans="1:10">
      <c r="A15" s="61" t="s">
        <v>61</v>
      </c>
      <c r="B15" s="62">
        <v>1.2</v>
      </c>
      <c r="E15" s="61"/>
      <c r="F15" s="63"/>
    </row>
    <row r="16" spans="1:10">
      <c r="A16" s="61" t="s">
        <v>62</v>
      </c>
      <c r="B16" s="62">
        <v>1.2</v>
      </c>
      <c r="E16" s="61"/>
      <c r="F16" s="63"/>
    </row>
    <row r="17" spans="1:6">
      <c r="A17" s="61" t="s">
        <v>63</v>
      </c>
      <c r="B17" s="62">
        <v>1.2</v>
      </c>
      <c r="E17" s="61"/>
      <c r="F17" s="63"/>
    </row>
    <row r="18" spans="1:6">
      <c r="A18" s="61" t="s">
        <v>153</v>
      </c>
      <c r="B18" s="62">
        <v>60</v>
      </c>
      <c r="E18" s="61"/>
      <c r="F18" s="63"/>
    </row>
    <row r="19" spans="1:6">
      <c r="A19" s="61"/>
      <c r="B19" s="62"/>
      <c r="E19" s="61"/>
      <c r="F19" s="63"/>
    </row>
    <row r="20" spans="1:6">
      <c r="A20" s="61"/>
      <c r="B20" s="62"/>
      <c r="E20" s="61"/>
      <c r="F20" s="63"/>
    </row>
    <row r="21" spans="1:6">
      <c r="A21" s="61"/>
      <c r="B21" s="62"/>
      <c r="E21" s="61"/>
      <c r="F21" s="63"/>
    </row>
    <row r="22" spans="1:6">
      <c r="A22" s="61"/>
      <c r="B22" s="62"/>
      <c r="E22" s="61"/>
      <c r="F22" s="63"/>
    </row>
    <row r="23" spans="1:6">
      <c r="A23" s="61"/>
      <c r="B23" s="62"/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theme="0" tint="-0.249977111117893"/>
  </sheetPr>
  <dimension ref="A1:A14"/>
  <sheetViews>
    <sheetView workbookViewId="0">
      <selection activeCell="A15" sqref="A15"/>
    </sheetView>
  </sheetViews>
  <sheetFormatPr baseColWidth="10" defaultRowHeight="15"/>
  <cols>
    <col min="1" max="1" width="15.140625" style="65" bestFit="1" customWidth="1"/>
    <col min="2" max="16384" width="11.42578125" style="69"/>
  </cols>
  <sheetData>
    <row r="1" spans="1:1">
      <c r="A1" s="56" t="s">
        <v>26</v>
      </c>
    </row>
    <row r="2" spans="1:1">
      <c r="A2" s="65" t="s">
        <v>168</v>
      </c>
    </row>
    <row r="3" spans="1:1">
      <c r="A3" s="65" t="s">
        <v>169</v>
      </c>
    </row>
    <row r="4" spans="1:1">
      <c r="A4" s="65" t="s">
        <v>170</v>
      </c>
    </row>
    <row r="5" spans="1:1">
      <c r="A5" s="65" t="s">
        <v>171</v>
      </c>
    </row>
    <row r="6" spans="1:1">
      <c r="A6" s="65" t="s">
        <v>172</v>
      </c>
    </row>
    <row r="7" spans="1:1">
      <c r="A7" s="65" t="s">
        <v>173</v>
      </c>
    </row>
    <row r="8" spans="1:1">
      <c r="A8" s="65" t="s">
        <v>174</v>
      </c>
    </row>
    <row r="9" spans="1:1">
      <c r="A9" s="65" t="s">
        <v>175</v>
      </c>
    </row>
    <row r="10" spans="1:1">
      <c r="A10" s="65" t="s">
        <v>176</v>
      </c>
    </row>
    <row r="11" spans="1:1">
      <c r="A11" s="65" t="s">
        <v>281</v>
      </c>
    </row>
    <row r="12" spans="1:1">
      <c r="A12" s="65" t="s">
        <v>282</v>
      </c>
    </row>
    <row r="13" spans="1:1">
      <c r="A13" s="65" t="s">
        <v>283</v>
      </c>
    </row>
    <row r="14" spans="1:1">
      <c r="A14" s="65" t="s">
        <v>284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BASE OF</vt:lpstr>
      <vt:lpstr>LISTE_OF</vt:lpstr>
      <vt:lpstr>CENTRALISATIONS</vt:lpstr>
      <vt:lpstr>CONSTANTES</vt:lpstr>
      <vt:lpstr>clients</vt:lpstr>
      <vt:lpstr>ARTICLE</vt:lpstr>
      <vt:lpstr>KM_UNITAIRE</vt:lpstr>
      <vt:lpstr>NOM</vt:lpstr>
      <vt:lpstr>NOM_CLIENT</vt:lpstr>
      <vt:lpstr>ofencours</vt:lpstr>
      <vt:lpstr>POSTE</vt:lpstr>
      <vt:lpstr>POSTES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LouReeD</cp:lastModifiedBy>
  <cp:lastPrinted>2017-10-08T20:53:30Z</cp:lastPrinted>
  <dcterms:created xsi:type="dcterms:W3CDTF">2015-09-30T19:35:20Z</dcterms:created>
  <dcterms:modified xsi:type="dcterms:W3CDTF">2017-10-08T21:34:46Z</dcterms:modified>
</cp:coreProperties>
</file>