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6022462-F21E-4200-B280-8D2354C9BC4D}" xr6:coauthVersionLast="45" xr6:coauthVersionMax="45" xr10:uidLastSave="{00000000-0000-0000-0000-000000000000}"/>
  <bookViews>
    <workbookView xWindow="-120" yWindow="-120" windowWidth="24240" windowHeight="13290" activeTab="2" xr2:uid="{1445E114-AFCC-46E9-8D0F-28D01C3E35C0}"/>
  </bookViews>
  <sheets>
    <sheet name="Base clients" sheetId="2" r:id="rId1"/>
    <sheet name="Base produit" sheetId="3" r:id="rId2"/>
    <sheet name="Suivi des ventes" sheetId="8" r:id="rId3"/>
    <sheet name="Vente" sheetId="4" r:id="rId4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8" l="1"/>
  <c r="F2" i="8" s="1"/>
  <c r="D3" i="8"/>
  <c r="F3" i="8" s="1"/>
  <c r="D4" i="8"/>
  <c r="F4" i="8" s="1"/>
  <c r="D5" i="8"/>
  <c r="F5" i="8" s="1"/>
  <c r="D6" i="8"/>
  <c r="F6" i="8" s="1"/>
  <c r="D7" i="8"/>
  <c r="F7" i="8" s="1"/>
  <c r="C2" i="8"/>
  <c r="C3" i="8"/>
  <c r="C4" i="8"/>
  <c r="C5" i="8"/>
  <c r="C6" i="8"/>
  <c r="C7" i="8"/>
  <c r="E7" i="8" l="1"/>
  <c r="E5" i="8"/>
  <c r="E3" i="8"/>
  <c r="E6" i="8"/>
  <c r="E4" i="8"/>
  <c r="E2" i="8"/>
  <c r="E11" i="3"/>
  <c r="E12" i="3"/>
  <c r="E13" i="3"/>
  <c r="E14" i="3"/>
  <c r="E15" i="3"/>
  <c r="E16" i="3"/>
  <c r="E17" i="3"/>
  <c r="B8" i="4" l="1"/>
  <c r="B2" i="4" l="1"/>
  <c r="B3" i="8"/>
  <c r="B4" i="8"/>
  <c r="B5" i="8"/>
  <c r="B6" i="8"/>
  <c r="B7" i="8"/>
  <c r="B2" i="8" l="1"/>
  <c r="G2" i="8" l="1"/>
  <c r="G4" i="8"/>
  <c r="G5" i="8"/>
  <c r="G3" i="8"/>
  <c r="G7" i="8"/>
  <c r="G6" i="8"/>
</calcChain>
</file>

<file path=xl/sharedStrings.xml><?xml version="1.0" encoding="utf-8"?>
<sst xmlns="http://schemas.openxmlformats.org/spreadsheetml/2006/main" count="92" uniqueCount="53">
  <si>
    <t>Numéro client</t>
  </si>
  <si>
    <t>Type</t>
  </si>
  <si>
    <t>Adresse</t>
  </si>
  <si>
    <t>Ville</t>
  </si>
  <si>
    <t>Téléphone</t>
  </si>
  <si>
    <t>Portable</t>
  </si>
  <si>
    <t>E-mail</t>
  </si>
  <si>
    <t>Particulier</t>
  </si>
  <si>
    <t>Professionnel</t>
  </si>
  <si>
    <t>Référence produit</t>
  </si>
  <si>
    <t>Description</t>
  </si>
  <si>
    <t>Taux TVA</t>
  </si>
  <si>
    <t>Produits et services</t>
  </si>
  <si>
    <t>Quantité</t>
  </si>
  <si>
    <t>Prix de vente au colis € TTC</t>
  </si>
  <si>
    <t>Prix de vente au Kg € TTC</t>
  </si>
  <si>
    <t>Équivalent Kg vendus</t>
  </si>
  <si>
    <t>Poids du colis (en Kg)</t>
  </si>
  <si>
    <t>Équivalent en €</t>
  </si>
  <si>
    <t>Restant à vendre (en kg et par type)</t>
  </si>
  <si>
    <t>C1</t>
  </si>
  <si>
    <t>C2</t>
  </si>
  <si>
    <t>Autres</t>
  </si>
  <si>
    <t xml:space="preserve">Description produit 1 </t>
  </si>
  <si>
    <t>Description produit 2</t>
  </si>
  <si>
    <t>Description produit 3</t>
  </si>
  <si>
    <t>Description produit 4</t>
  </si>
  <si>
    <t>Description produit 5</t>
  </si>
  <si>
    <t>Description produit 6</t>
  </si>
  <si>
    <t>Description produit 7</t>
  </si>
  <si>
    <t>Poids par type</t>
  </si>
  <si>
    <t>Nb de produits vendus</t>
  </si>
  <si>
    <t>Tournevis Produit 1</t>
  </si>
  <si>
    <t>Clous Produit 6</t>
  </si>
  <si>
    <t>Tournevis Produit 2</t>
  </si>
  <si>
    <t>Tournevis Produit 3</t>
  </si>
  <si>
    <t>Tournevis Produit 4</t>
  </si>
  <si>
    <t>Clous Produit 5</t>
  </si>
  <si>
    <t>Clous Produit 7</t>
  </si>
  <si>
    <t>Nom prénom / raison sociale</t>
  </si>
  <si>
    <t>DUPONT Jean</t>
  </si>
  <si>
    <t>JACQUES Caroline</t>
  </si>
  <si>
    <t>Tournevis</t>
  </si>
  <si>
    <t>Clous</t>
  </si>
  <si>
    <t>N° facture</t>
  </si>
  <si>
    <t>Code client</t>
  </si>
  <si>
    <t>Nom clients</t>
  </si>
  <si>
    <t>Type de produit</t>
  </si>
  <si>
    <t>CP</t>
  </si>
  <si>
    <t>Référence produit avec poid</t>
  </si>
  <si>
    <t>Référence article vendu</t>
  </si>
  <si>
    <t>BV_MARS20_02</t>
  </si>
  <si>
    <t>BV_MARS20_03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</si>
</sst>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6" fillId="0" borderId="0" xfId="0" applyFont="1"/>
    <xf numFmtId="2" fontId="0" fillId="0" borderId="0" xfId="0" applyNumberFormat="1" applyAlignment="1">
      <alignment horizontal="right" vertical="center" indent="1"/>
    </xf>
    <xf numFmtId="10" fontId="0" fillId="0" borderId="0" xfId="1" applyNumberFormat="1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wrapText="1"/>
    </xf>
    <xf numFmtId="0" fontId="8" fillId="0" borderId="0" xfId="0" applyFont="1" applyFill="1" applyBorder="1" applyAlignment="1">
      <alignment horizontal="center" vertical="center" wrapText="1"/>
    </xf>
    <xf numFmtId="44" fontId="8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indent="1"/>
    </xf>
    <xf numFmtId="0" fontId="0" fillId="0" borderId="0" xfId="0" applyFill="1" applyBorder="1" applyAlignment="1" applyProtection="1">
      <alignment vertical="center"/>
      <protection locked="0"/>
    </xf>
    <xf numFmtId="44" fontId="0" fillId="0" borderId="0" xfId="2" applyFont="1" applyFill="1" applyBorder="1" applyAlignment="1" applyProtection="1">
      <alignment vertical="center"/>
      <protection locked="0"/>
    </xf>
    <xf numFmtId="165" fontId="0" fillId="0" borderId="0" xfId="0" applyNumberFormat="1" applyFill="1" applyBorder="1" applyAlignment="1" applyProtection="1">
      <alignment horizontal="right" vertical="center" indent="1"/>
      <protection locked="0"/>
    </xf>
    <xf numFmtId="10" fontId="0" fillId="0" borderId="0" xfId="1" applyNumberFormat="1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49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 wrapText="1"/>
    </xf>
    <xf numFmtId="2" fontId="10" fillId="2" borderId="1" xfId="0" applyNumberFormat="1" applyFont="1" applyFill="1" applyBorder="1" applyAlignment="1">
      <alignment horizontal="left" vertical="center" wrapText="1"/>
    </xf>
    <xf numFmtId="0" fontId="6" fillId="0" borderId="1" xfId="0" applyFont="1" applyBorder="1"/>
    <xf numFmtId="0" fontId="0" fillId="0" borderId="1" xfId="0" applyBorder="1"/>
    <xf numFmtId="0" fontId="5" fillId="0" borderId="1" xfId="0" applyFont="1" applyFill="1" applyBorder="1" applyAlignment="1">
      <alignment vertical="center" wrapText="1"/>
    </xf>
    <xf numFmtId="0" fontId="0" fillId="0" borderId="1" xfId="0" applyFill="1" applyBorder="1"/>
    <xf numFmtId="2" fontId="0" fillId="3" borderId="1" xfId="0" applyNumberFormat="1" applyFill="1" applyBorder="1" applyAlignment="1">
      <alignment horizontal="right" vertical="center"/>
    </xf>
    <xf numFmtId="10" fontId="0" fillId="0" borderId="1" xfId="0" applyNumberFormat="1" applyBorder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/>
    <xf numFmtId="0" fontId="0" fillId="0" borderId="0" xfId="0" applyFont="1" applyFill="1" applyBorder="1"/>
    <xf numFmtId="0" fontId="11" fillId="0" borderId="0" xfId="0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Pourcentage" xfId="1" builtinId="5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6" tint="0.79998168889431442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0</xdr:rowOff>
    </xdr:from>
    <xdr:to>
      <xdr:col>7</xdr:col>
      <xdr:colOff>0</xdr:colOff>
      <xdr:row>8</xdr:row>
      <xdr:rowOff>0</xdr:rowOff>
    </xdr:to>
    <xdr:sp macro="[0]!Ajout_Produ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1228B8B-44F9-4DC9-A931-32D12CA75155}"/>
            </a:ext>
          </a:extLst>
        </xdr:cNvPr>
        <xdr:cNvSpPr/>
      </xdr:nvSpPr>
      <xdr:spPr>
        <a:xfrm>
          <a:off x="9267825" y="1657350"/>
          <a:ext cx="762000" cy="238125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F5802-27A6-404C-B8B0-EB569DD50626}" name="Base_clients" displayName="Base_clients" ref="A1:J3" totalsRowShown="0" headerRowDxfId="11" dataDxfId="40">
  <autoFilter ref="A1:J3" xr:uid="{D81CB4EA-D580-4BC9-8C87-2B250AEEEAE5}"/>
  <tableColumns count="10">
    <tableColumn id="1" xr3:uid="{B85FA11E-4088-41D5-9DA9-4B9BA00CF524}" name="Numéro client" dataDxfId="39"/>
    <tableColumn id="2" xr3:uid="{BBEF62D3-C779-409B-B0C3-DAA2D01F5B31}" name="Type" dataDxfId="38"/>
    <tableColumn id="3" xr3:uid="{48AE3855-A965-4AFA-9FD8-6680BAE1C69F}" name="Nom prénom / raison sociale" dataDxfId="37"/>
    <tableColumn id="4" xr3:uid="{69EE1D14-0877-43F3-82DA-95D9E2F102DE}" name="Adresse" dataDxfId="36"/>
    <tableColumn id="5" xr3:uid="{C4BF68A5-D7DB-4F46-B8B4-9762CC90F68C}" name="CP" dataDxfId="35"/>
    <tableColumn id="6" xr3:uid="{69C6CFE1-A268-45CA-9738-43B18743B55F}" name="Ville" dataDxfId="34"/>
    <tableColumn id="7" xr3:uid="{81541FA9-0055-47F3-B621-F79B3D0E647B}" name="Téléphone" dataDxfId="33"/>
    <tableColumn id="8" xr3:uid="{535152D0-6365-4445-8CA5-5B3855C70897}" name="Portable" dataDxfId="32"/>
    <tableColumn id="9" xr3:uid="{87687F2D-EC4A-4CF9-90F2-562BAA701FA1}" name="E-mail" dataDxfId="31"/>
    <tableColumn id="10" xr3:uid="{BB40DA93-9D4B-49CF-8BA6-ABC6DE964768}" name="Autres" dataDxfId="30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306DB1D-D572-4B7D-8E1C-5E8455915E74}" name="Base_produit" displayName="Base_produit" ref="A10:F17" totalsRowShown="0" headerRowDxfId="29" dataDxfId="28">
  <autoFilter ref="A10:F17" xr:uid="{8482A94B-674C-44B9-9185-1F873278D029}"/>
  <tableColumns count="6">
    <tableColumn id="1" xr3:uid="{2476D597-5F0D-4CE2-A4B6-73844F90E19E}" name="Référence produit" dataDxfId="27"/>
    <tableColumn id="2" xr3:uid="{4249A30A-893D-4DDA-A084-4CFCE13D9411}" name="Description" dataDxfId="26"/>
    <tableColumn id="3" xr3:uid="{DEF3A261-2BCB-4DD8-B450-C01A795F9CF3}" name="Poids du colis (en Kg)" dataDxfId="25"/>
    <tableColumn id="4" xr3:uid="{B474C8DE-A96D-4388-A268-1A123E4DA8F5}" name="Prix de vente au Kg € TTC" dataDxfId="24" dataCellStyle="Monétaire"/>
    <tableColumn id="5" xr3:uid="{D54A6E31-C414-4F0B-BAAD-74FC4E1EEDBB}" name="Prix de vente au colis € TTC" dataDxfId="23">
      <calculatedColumnFormula>Base_produit[[#This Row],[Prix de vente au Kg € TTC]]*Base_produit[[#This Row],[Poids du colis (en Kg)]]</calculatedColumnFormula>
    </tableColumn>
    <tableColumn id="6" xr3:uid="{1C136253-DA8F-4606-9E23-306B7ACB61B8}" name="Taux TVA" dataDxfId="22" dataCellStyle="Pourcentage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5A799-0A79-4A86-B6E5-C7A5CCFCBA23}" name="Poids_par_type" displayName="Poids_par_type" ref="C3:D5" totalsRowShown="0" headerRowDxfId="21" dataDxfId="20">
  <autoFilter ref="C3:D5" xr:uid="{310AC5FD-4025-4258-BFD0-93D2C8836353}"/>
  <tableColumns count="2">
    <tableColumn id="1" xr3:uid="{9BB4FE47-2A99-4D95-BDD4-BE63F65586AA}" name="Type" dataDxfId="19"/>
    <tableColumn id="2" xr3:uid="{CE2207D1-B3F2-44F9-A651-3EB46E163A55}" name="Quantité" dataDxfId="18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5C1EB8-E378-4CBB-8813-D1D5D7487220}" name="Suivi_commandes" displayName="Suivi_commandes" ref="A1:G7" totalsRowShown="0" headerRowDxfId="0" dataDxfId="17">
  <autoFilter ref="A1:G7" xr:uid="{551B504F-147D-4120-B5AC-4F04B246BC84}"/>
  <tableColumns count="7">
    <tableColumn id="1" xr3:uid="{87607DC8-A0B6-4B00-9811-3D146E00F3DE}" name="Référence produit" dataDxfId="16"/>
    <tableColumn id="7" xr3:uid="{0E4E369B-C605-4BAA-A4FA-59C4AC403C1A}" name="Référence produit avec poid" dataDxfId="14">
      <calculatedColumnFormula>Suivi_commandes[[#This Row],[Référence produit]]&amp;" ("&amp;VLOOKUP(Suivi_commandes[[#This Row],[Référence produit]],Base_produit[],3,0)&amp;" Kg)"</calculatedColumnFormula>
    </tableColumn>
    <tableColumn id="2" xr3:uid="{7D3D7A34-A507-4AD9-BE86-761D6A8F8B90}" name="Type de produit" dataDxfId="13">
      <calculatedColumnFormula>IF(ISNUMBER(FIND(" ",Suivi_commandes[[#This Row],[Référence produit]])),LEFT(A2,(SEARCH(" ",A2,1))-1),Suivi_commandes[[#This Row],[Référence produit]])</calculatedColumnFormula>
    </tableColumn>
    <tableColumn id="3" xr3:uid="{C70D4233-EC9D-41B1-89CC-DB70FF3A08A0}" name="Nb de produits vendus" dataDxfId="4">
      <calculatedColumnFormula>SUMIFS(Tableau1[Quantité],Tableau1[Référence article vendu],Suivi_commandes[[#This Row],[Référence produit]])</calculatedColumnFormula>
    </tableColumn>
    <tableColumn id="4" xr3:uid="{EC612A21-AB88-4EDD-AF4B-FCE2CEE55ABF}" name="Équivalent Kg vendus" dataDxfId="3">
      <calculatedColumnFormula>Suivi_commandes[[#This Row],[Nb de produits vendus]]*VLOOKUP(Suivi_commandes[[#This Row],[Référence produit]],Base_produit[],3,0)</calculatedColumnFormula>
    </tableColumn>
    <tableColumn id="5" xr3:uid="{0ED76F78-1572-4BD4-9CD9-2C4C98613DC3}" name="Équivalent en €" dataDxfId="2">
      <calculatedColumnFormula>Suivi_commandes[[#This Row],[Nb de produits vendus]]*VLOOKUP(Suivi_commandes[[#This Row],[Référence produit]],Base_produit[],4,0)</calculatedColumnFormula>
    </tableColumn>
    <tableColumn id="6" xr3:uid="{71891C5A-F0B9-4914-9C05-138B18A4EE26}" name="Restant à vendre (en kg et par type)" dataDxfId="15">
      <calculatedColumnFormula>VLOOKUP($C2,'Base produit'!C$4:D$5,2,FALSE)-(SUMIF($C$2:$C$49,C2,$E$2:$E$49))</calculatedColumnFormula>
    </tableColumn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458E28-54CE-42A0-BCD3-0602B1F02E77}" name="Tableau1" displayName="Tableau1" ref="A1:E8" totalsRowShown="0" headerRowDxfId="12" dataDxfId="10">
  <autoFilter ref="A1:E8" xr:uid="{86B88A48-595B-4FB1-A7CB-89608E736ADA}"/>
  <tableColumns count="5">
    <tableColumn id="1" xr3:uid="{62D5A35C-97DE-44BA-96DC-25B0CED57D0E}" name="Code client" dataDxfId="9"/>
    <tableColumn id="2" xr3:uid="{12424FEC-66C0-4D38-B52C-482824D20044}" name="Nom clients" dataDxfId="8">
      <calculatedColumnFormula>IF(ISBLANK(A2)," ",VLOOKUP(A2,'Base clients'!$A2:$C3,3,0))</calculatedColumnFormula>
    </tableColumn>
    <tableColumn id="3" xr3:uid="{A231D3BD-6085-40D6-A695-F6FF780AC247}" name="N° facture" dataDxfId="7">
      <calculatedColumnFormula>"BV_MARS20_0"&amp;ROW($C2)</calculatedColumnFormula>
    </tableColumn>
    <tableColumn id="4" xr3:uid="{5196E5CA-230B-4F3C-8B32-AAB87AAF7090}" name="Référence article vendu" dataDxfId="6"/>
    <tableColumn id="5" xr3:uid="{62B07F97-1558-409C-8487-02FA91A964B5}" name="Quantité" dataDxfId="5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A6C1E-3C70-4CB1-B81A-DE1F97BE8E32}">
  <sheetPr codeName="Feuil2"/>
  <dimension ref="A1:J3"/>
  <sheetViews>
    <sheetView workbookViewId="0">
      <selection activeCell="C3" sqref="C3"/>
    </sheetView>
  </sheetViews>
  <sheetFormatPr baseColWidth="10" defaultRowHeight="15" x14ac:dyDescent="0.25"/>
  <cols>
    <col min="1" max="1" width="17.140625" style="28" customWidth="1"/>
    <col min="2" max="2" width="15.42578125" style="28" hidden="1" customWidth="1"/>
    <col min="3" max="3" width="36.7109375" style="29" customWidth="1"/>
    <col min="4" max="4" width="25.28515625" style="28" customWidth="1"/>
    <col min="5" max="5" width="11.42578125" style="30" customWidth="1"/>
    <col min="6" max="6" width="19.42578125" style="28" customWidth="1"/>
    <col min="7" max="7" width="14.140625" style="31" customWidth="1"/>
    <col min="8" max="8" width="14.42578125" style="31" customWidth="1"/>
    <col min="9" max="9" width="18.42578125" style="28" customWidth="1"/>
    <col min="10" max="10" width="15.5703125" style="28" customWidth="1"/>
    <col min="11" max="16384" width="11.42578125" style="28"/>
  </cols>
  <sheetData>
    <row r="1" spans="1:10" s="16" customFormat="1" ht="44.25" customHeight="1" x14ac:dyDescent="0.25">
      <c r="A1" s="44" t="s">
        <v>0</v>
      </c>
      <c r="B1" s="18" t="s">
        <v>1</v>
      </c>
      <c r="C1" s="18" t="s">
        <v>39</v>
      </c>
      <c r="D1" s="18" t="s">
        <v>2</v>
      </c>
      <c r="E1" s="18" t="s">
        <v>48</v>
      </c>
      <c r="F1" s="18" t="s">
        <v>3</v>
      </c>
      <c r="G1" s="45" t="s">
        <v>4</v>
      </c>
      <c r="H1" s="45" t="s">
        <v>5</v>
      </c>
      <c r="I1" s="18" t="s">
        <v>6</v>
      </c>
      <c r="J1" s="18" t="s">
        <v>22</v>
      </c>
    </row>
    <row r="2" spans="1:10" x14ac:dyDescent="0.25">
      <c r="A2" s="19" t="s">
        <v>20</v>
      </c>
      <c r="B2" s="20" t="s">
        <v>7</v>
      </c>
      <c r="C2" s="25" t="s">
        <v>40</v>
      </c>
      <c r="D2" s="20"/>
      <c r="E2" s="26"/>
      <c r="F2" s="20"/>
      <c r="G2" s="27"/>
      <c r="H2" s="27"/>
      <c r="I2" s="20"/>
      <c r="J2" s="20"/>
    </row>
    <row r="3" spans="1:10" x14ac:dyDescent="0.25">
      <c r="A3" s="19" t="s">
        <v>21</v>
      </c>
      <c r="B3" s="20" t="s">
        <v>8</v>
      </c>
      <c r="C3" s="25" t="s">
        <v>41</v>
      </c>
      <c r="D3" s="20"/>
      <c r="E3" s="26"/>
      <c r="F3" s="20"/>
      <c r="G3" s="27"/>
      <c r="H3" s="27"/>
      <c r="I3" s="20"/>
      <c r="J3" s="20"/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EB178-33EE-433F-8310-2AD5C013E599}">
  <sheetPr codeName="Feuil3"/>
  <dimension ref="A1:F17"/>
  <sheetViews>
    <sheetView zoomScaleNormal="100" workbookViewId="0">
      <selection activeCell="A16" sqref="A16"/>
    </sheetView>
  </sheetViews>
  <sheetFormatPr baseColWidth="10" defaultRowHeight="15" x14ac:dyDescent="0.25"/>
  <cols>
    <col min="1" max="1" width="24" bestFit="1" customWidth="1"/>
    <col min="2" max="2" width="20.140625" bestFit="1" customWidth="1"/>
    <col min="3" max="3" width="24.28515625" bestFit="1" customWidth="1"/>
    <col min="4" max="4" width="28.140625" bestFit="1" customWidth="1"/>
    <col min="5" max="5" width="30.140625" style="7" bestFit="1" customWidth="1"/>
    <col min="6" max="6" width="12.28515625" style="8" bestFit="1" customWidth="1"/>
  </cols>
  <sheetData>
    <row r="1" spans="1:6" ht="21" x14ac:dyDescent="0.25">
      <c r="A1" s="1"/>
      <c r="E1" s="4"/>
      <c r="F1" s="5"/>
    </row>
    <row r="2" spans="1:6" ht="18.75" x14ac:dyDescent="0.3">
      <c r="A2" s="2"/>
      <c r="C2" s="6" t="s">
        <v>30</v>
      </c>
      <c r="E2" s="4"/>
      <c r="F2" s="5"/>
    </row>
    <row r="3" spans="1:6" ht="18.75" x14ac:dyDescent="0.25">
      <c r="A3" s="2"/>
      <c r="C3" s="17" t="s">
        <v>1</v>
      </c>
      <c r="D3" s="14" t="s">
        <v>13</v>
      </c>
      <c r="E3" s="4"/>
      <c r="F3" s="5"/>
    </row>
    <row r="4" spans="1:6" ht="18.75" x14ac:dyDescent="0.25">
      <c r="A4" s="2"/>
      <c r="C4" s="17" t="s">
        <v>42</v>
      </c>
      <c r="D4" s="14">
        <v>300</v>
      </c>
      <c r="E4" s="4"/>
      <c r="F4" s="5"/>
    </row>
    <row r="5" spans="1:6" ht="18.75" x14ac:dyDescent="0.3">
      <c r="A5" s="6" t="s">
        <v>12</v>
      </c>
      <c r="C5" s="17" t="s">
        <v>43</v>
      </c>
      <c r="D5" s="14">
        <v>150</v>
      </c>
      <c r="E5" s="4"/>
      <c r="F5" s="5"/>
    </row>
    <row r="6" spans="1:6" ht="18.75" x14ac:dyDescent="0.3">
      <c r="A6" s="6"/>
      <c r="C6" s="17"/>
      <c r="D6" s="14"/>
      <c r="E6" s="4"/>
      <c r="F6" s="5"/>
    </row>
    <row r="7" spans="1:6" ht="15.75" x14ac:dyDescent="0.25">
      <c r="A7" s="35" t="s">
        <v>9</v>
      </c>
      <c r="B7" s="36" t="s">
        <v>10</v>
      </c>
      <c r="C7" s="36" t="s">
        <v>17</v>
      </c>
      <c r="D7" s="36" t="s">
        <v>15</v>
      </c>
      <c r="E7" s="37" t="s">
        <v>14</v>
      </c>
      <c r="F7" s="35" t="s">
        <v>11</v>
      </c>
    </row>
    <row r="8" spans="1:6" ht="18.75" x14ac:dyDescent="0.3">
      <c r="A8" s="38"/>
      <c r="B8" s="39"/>
      <c r="C8" s="40"/>
      <c r="D8" s="41"/>
      <c r="E8" s="42"/>
      <c r="F8" s="43"/>
    </row>
    <row r="9" spans="1:6" x14ac:dyDescent="0.25">
      <c r="E9" s="4"/>
      <c r="F9" s="5"/>
    </row>
    <row r="10" spans="1:6" ht="15.75" x14ac:dyDescent="0.25">
      <c r="A10" s="32" t="s">
        <v>9</v>
      </c>
      <c r="B10" s="33" t="s">
        <v>10</v>
      </c>
      <c r="C10" s="33" t="s">
        <v>17</v>
      </c>
      <c r="D10" s="33" t="s">
        <v>15</v>
      </c>
      <c r="E10" s="34" t="s">
        <v>14</v>
      </c>
      <c r="F10" s="32" t="s">
        <v>11</v>
      </c>
    </row>
    <row r="11" spans="1:6" x14ac:dyDescent="0.25">
      <c r="A11" s="19" t="s">
        <v>32</v>
      </c>
      <c r="B11" s="20" t="s">
        <v>23</v>
      </c>
      <c r="C11" s="20">
        <v>5</v>
      </c>
      <c r="D11" s="21">
        <v>11.5</v>
      </c>
      <c r="E11" s="22">
        <f>Base_produit[[#This Row],[Prix de vente au Kg € TTC]]*Base_produit[[#This Row],[Poids du colis (en Kg)]]</f>
        <v>57.5</v>
      </c>
      <c r="F11" s="23">
        <v>5.5E-2</v>
      </c>
    </row>
    <row r="12" spans="1:6" x14ac:dyDescent="0.25">
      <c r="A12" s="19" t="s">
        <v>34</v>
      </c>
      <c r="B12" s="20" t="s">
        <v>24</v>
      </c>
      <c r="C12" s="20">
        <v>10</v>
      </c>
      <c r="D12" s="21">
        <v>11.5</v>
      </c>
      <c r="E12" s="22">
        <f>Base_produit[[#This Row],[Prix de vente au Kg € TTC]]*Base_produit[[#This Row],[Poids du colis (en Kg)]]</f>
        <v>115</v>
      </c>
      <c r="F12" s="23">
        <v>5.5E-2</v>
      </c>
    </row>
    <row r="13" spans="1:6" x14ac:dyDescent="0.25">
      <c r="A13" s="19" t="s">
        <v>35</v>
      </c>
      <c r="B13" s="20" t="s">
        <v>25</v>
      </c>
      <c r="C13" s="20">
        <v>10</v>
      </c>
      <c r="D13" s="21">
        <v>12</v>
      </c>
      <c r="E13" s="22">
        <f>Base_produit[[#This Row],[Prix de vente au Kg € TTC]]*Base_produit[[#This Row],[Poids du colis (en Kg)]]</f>
        <v>120</v>
      </c>
      <c r="F13" s="23">
        <v>5.5E-2</v>
      </c>
    </row>
    <row r="14" spans="1:6" x14ac:dyDescent="0.25">
      <c r="A14" s="19" t="s">
        <v>36</v>
      </c>
      <c r="B14" s="20" t="s">
        <v>26</v>
      </c>
      <c r="C14" s="20">
        <v>5</v>
      </c>
      <c r="D14" s="21">
        <v>12.5</v>
      </c>
      <c r="E14" s="22">
        <f>Base_produit[[#This Row],[Prix de vente au Kg € TTC]]*Base_produit[[#This Row],[Poids du colis (en Kg)]]</f>
        <v>62.5</v>
      </c>
      <c r="F14" s="23">
        <v>5.5E-2</v>
      </c>
    </row>
    <row r="15" spans="1:6" ht="14.25" customHeight="1" x14ac:dyDescent="0.25">
      <c r="A15" s="19" t="s">
        <v>37</v>
      </c>
      <c r="B15" s="20" t="s">
        <v>27</v>
      </c>
      <c r="C15" s="20">
        <v>10</v>
      </c>
      <c r="D15" s="21">
        <v>12.5</v>
      </c>
      <c r="E15" s="22">
        <f>Base_produit[[#This Row],[Prix de vente au Kg € TTC]]*Base_produit[[#This Row],[Poids du colis (en Kg)]]</f>
        <v>125</v>
      </c>
      <c r="F15" s="23">
        <v>5.5E-2</v>
      </c>
    </row>
    <row r="16" spans="1:6" x14ac:dyDescent="0.25">
      <c r="A16" s="19" t="s">
        <v>33</v>
      </c>
      <c r="B16" s="20" t="s">
        <v>28</v>
      </c>
      <c r="C16" s="20">
        <v>10</v>
      </c>
      <c r="D16" s="21">
        <v>6.5</v>
      </c>
      <c r="E16" s="22">
        <f>Base_produit[[#This Row],[Prix de vente au Kg € TTC]]*Base_produit[[#This Row],[Poids du colis (en Kg)]]</f>
        <v>65</v>
      </c>
      <c r="F16" s="23">
        <v>5.5E-2</v>
      </c>
    </row>
    <row r="17" spans="1:6" x14ac:dyDescent="0.25">
      <c r="A17" s="19" t="s">
        <v>38</v>
      </c>
      <c r="B17" s="20" t="s">
        <v>29</v>
      </c>
      <c r="C17" s="20">
        <v>10</v>
      </c>
      <c r="D17" s="21">
        <v>6.5</v>
      </c>
      <c r="E17" s="22">
        <f>Base_produit[[#This Row],[Prix de vente au Kg € TTC]]*Base_produit[[#This Row],[Poids du colis (en Kg)]]</f>
        <v>65</v>
      </c>
      <c r="F17" s="23">
        <v>5.5E-2</v>
      </c>
    </row>
  </sheetData>
  <phoneticPr fontId="7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E2E3E-AFCB-45AF-975F-EC6BEE78DFF2}">
  <sheetPr codeName="Feuil5"/>
  <dimension ref="A1:H7"/>
  <sheetViews>
    <sheetView tabSelected="1" workbookViewId="0">
      <selection activeCell="C18" sqref="C18"/>
    </sheetView>
  </sheetViews>
  <sheetFormatPr baseColWidth="10" defaultRowHeight="15" x14ac:dyDescent="0.25"/>
  <cols>
    <col min="1" max="1" width="26.85546875" style="11" customWidth="1"/>
    <col min="2" max="2" width="33" style="11" customWidth="1"/>
    <col min="3" max="3" width="21.28515625" style="11" customWidth="1"/>
    <col min="4" max="4" width="26.7109375" style="11" customWidth="1"/>
    <col min="5" max="5" width="26" style="11" customWidth="1"/>
    <col min="6" max="6" width="21.28515625" style="11" customWidth="1"/>
    <col min="7" max="7" width="37.7109375" customWidth="1"/>
    <col min="8" max="8" width="17.42578125" customWidth="1"/>
  </cols>
  <sheetData>
    <row r="1" spans="1:8" ht="30" x14ac:dyDescent="0.25">
      <c r="A1" s="50" t="s">
        <v>9</v>
      </c>
      <c r="B1" s="50" t="s">
        <v>49</v>
      </c>
      <c r="C1" s="50" t="s">
        <v>47</v>
      </c>
      <c r="D1" s="50" t="s">
        <v>31</v>
      </c>
      <c r="E1" s="50" t="s">
        <v>16</v>
      </c>
      <c r="F1" s="50" t="s">
        <v>18</v>
      </c>
      <c r="G1" s="50" t="s">
        <v>19</v>
      </c>
      <c r="H1" s="12"/>
    </row>
    <row r="2" spans="1:8" x14ac:dyDescent="0.25">
      <c r="A2" s="12" t="s">
        <v>32</v>
      </c>
      <c r="B2" s="12" t="str">
        <f>Suivi_commandes[[#This Row],[Référence produit]]&amp;" ("&amp;VLOOKUP(Suivi_commandes[[#This Row],[Référence produit]],Base_produit[],3,0)&amp;" Kg)"</f>
        <v>Tournevis Produit 1 (5 Kg)</v>
      </c>
      <c r="C2" s="14" t="str">
        <f>IF(ISNUMBER(FIND(" ",Suivi_commandes[[#This Row],[Référence produit]])),LEFT(A2,(SEARCH(" ",A2,1))-1),Suivi_commandes[[#This Row],[Référence produit]])</f>
        <v>Tournevis</v>
      </c>
      <c r="D2" s="12">
        <f>SUMIFS(Tableau1[Quantité],Tableau1[Référence article vendu],Suivi_commandes[[#This Row],[Référence produit]])</f>
        <v>1</v>
      </c>
      <c r="E2" s="12">
        <f>Suivi_commandes[[#This Row],[Nb de produits vendus]]*VLOOKUP(Suivi_commandes[[#This Row],[Référence produit]],Base_produit[],3,0)</f>
        <v>5</v>
      </c>
      <c r="F2" s="13">
        <f>Suivi_commandes[[#This Row],[Nb de produits vendus]]*VLOOKUP(Suivi_commandes[[#This Row],[Référence produit]],Base_produit[],4,0)</f>
        <v>11.5</v>
      </c>
      <c r="G2" s="15">
        <f>VLOOKUP($C2,'Base produit'!C$4:D$5,2,FALSE)-(SUMIF($C$2:$C$49,C2,$E$2:$E$49))</f>
        <v>220</v>
      </c>
      <c r="H2" s="3"/>
    </row>
    <row r="3" spans="1:8" x14ac:dyDescent="0.25">
      <c r="A3" s="12" t="s">
        <v>34</v>
      </c>
      <c r="B3" s="12" t="str">
        <f>Suivi_commandes[[#This Row],[Référence produit]]&amp;" ("&amp;VLOOKUP(Suivi_commandes[[#This Row],[Référence produit]],Base_produit[],3,0)&amp;" Kg)"</f>
        <v>Tournevis Produit 2 (10 Kg)</v>
      </c>
      <c r="C3" s="14" t="str">
        <f>IF(ISNUMBER(FIND(" ",Suivi_commandes[[#This Row],[Référence produit]])),LEFT(A3,(SEARCH(" ",A3,1))-1),Suivi_commandes[[#This Row],[Référence produit]])</f>
        <v>Tournevis</v>
      </c>
      <c r="D3" s="12">
        <f>SUMIFS(Tableau1[Quantité],Tableau1[Référence article vendu],Suivi_commandes[[#This Row],[Référence produit]])</f>
        <v>2</v>
      </c>
      <c r="E3" s="12">
        <f>Suivi_commandes[[#This Row],[Nb de produits vendus]]*VLOOKUP(Suivi_commandes[[#This Row],[Référence produit]],Base_produit[],3,0)</f>
        <v>20</v>
      </c>
      <c r="F3" s="13">
        <f>Suivi_commandes[[#This Row],[Nb de produits vendus]]*VLOOKUP(Suivi_commandes[[#This Row],[Référence produit]],Base_produit[],4,0)</f>
        <v>23</v>
      </c>
      <c r="G3" s="15">
        <f>VLOOKUP($C3,'Base produit'!C$4:D$5,2,FALSE)-(SUMIF($C$2:$C$49,C3,$E$2:$E$49))</f>
        <v>220</v>
      </c>
      <c r="H3" s="3"/>
    </row>
    <row r="4" spans="1:8" x14ac:dyDescent="0.25">
      <c r="A4" s="12" t="s">
        <v>35</v>
      </c>
      <c r="B4" s="12" t="str">
        <f>Suivi_commandes[[#This Row],[Référence produit]]&amp;" ("&amp;VLOOKUP(Suivi_commandes[[#This Row],[Référence produit]],Base_produit[],3,0)&amp;" Kg)"</f>
        <v>Tournevis Produit 3 (10 Kg)</v>
      </c>
      <c r="C4" s="14" t="str">
        <f>IF(ISNUMBER(FIND(" ",Suivi_commandes[[#This Row],[Référence produit]])),LEFT(A4,(SEARCH(" ",A4,1))-1),Suivi_commandes[[#This Row],[Référence produit]])</f>
        <v>Tournevis</v>
      </c>
      <c r="D4" s="12">
        <f>SUMIFS(Tableau1[Quantité],Tableau1[Référence article vendu],Suivi_commandes[[#This Row],[Référence produit]])</f>
        <v>5</v>
      </c>
      <c r="E4" s="12">
        <f>Suivi_commandes[[#This Row],[Nb de produits vendus]]*VLOOKUP(Suivi_commandes[[#This Row],[Référence produit]],Base_produit[],3,0)</f>
        <v>50</v>
      </c>
      <c r="F4" s="13">
        <f>Suivi_commandes[[#This Row],[Nb de produits vendus]]*VLOOKUP(Suivi_commandes[[#This Row],[Référence produit]],Base_produit[],4,0)</f>
        <v>60</v>
      </c>
      <c r="G4" s="15">
        <f>VLOOKUP($C4,'Base produit'!C$4:D$5,2,FALSE)-(SUMIF($C$2:$C$49,C4,$E$2:$E$49))</f>
        <v>220</v>
      </c>
      <c r="H4" s="3"/>
    </row>
    <row r="5" spans="1:8" x14ac:dyDescent="0.25">
      <c r="A5" s="12" t="s">
        <v>36</v>
      </c>
      <c r="B5" s="12" t="str">
        <f>Suivi_commandes[[#This Row],[Référence produit]]&amp;" ("&amp;VLOOKUP(Suivi_commandes[[#This Row],[Référence produit]],Base_produit[],3,0)&amp;" Kg)"</f>
        <v>Tournevis Produit 4 (5 Kg)</v>
      </c>
      <c r="C5" s="14" t="str">
        <f>IF(ISNUMBER(FIND(" ",Suivi_commandes[[#This Row],[Référence produit]])),LEFT(A5,(SEARCH(" ",A5,1))-1),Suivi_commandes[[#This Row],[Référence produit]])</f>
        <v>Tournevis</v>
      </c>
      <c r="D5" s="12">
        <f>SUMIFS(Tableau1[Quantité],Tableau1[Référence article vendu],Suivi_commandes[[#This Row],[Référence produit]])</f>
        <v>1</v>
      </c>
      <c r="E5" s="12">
        <f>Suivi_commandes[[#This Row],[Nb de produits vendus]]*VLOOKUP(Suivi_commandes[[#This Row],[Référence produit]],Base_produit[],3,0)</f>
        <v>5</v>
      </c>
      <c r="F5" s="13">
        <f>Suivi_commandes[[#This Row],[Nb de produits vendus]]*VLOOKUP(Suivi_commandes[[#This Row],[Référence produit]],Base_produit[],4,0)</f>
        <v>12.5</v>
      </c>
      <c r="G5" s="15">
        <f>VLOOKUP($C5,'Base produit'!C$4:D$5,2,FALSE)-(SUMIF($C$2:$C$49,C5,$E$2:$E$49))</f>
        <v>220</v>
      </c>
    </row>
    <row r="6" spans="1:8" x14ac:dyDescent="0.25">
      <c r="A6" s="12" t="s">
        <v>37</v>
      </c>
      <c r="B6" s="12" t="str">
        <f>Suivi_commandes[[#This Row],[Référence produit]]&amp;" ("&amp;VLOOKUP(Suivi_commandes[[#This Row],[Référence produit]],Base_produit[],3,0)&amp;" Kg)"</f>
        <v>Clous Produit 5 (10 Kg)</v>
      </c>
      <c r="C6" s="14" t="str">
        <f>IF(ISNUMBER(FIND(" ",Suivi_commandes[[#This Row],[Référence produit]])),LEFT(A6,(SEARCH(" ",A6,1))-1),Suivi_commandes[[#This Row],[Référence produit]])</f>
        <v>Clous</v>
      </c>
      <c r="D6" s="12">
        <f>SUMIFS(Tableau1[Quantité],Tableau1[Référence article vendu],Suivi_commandes[[#This Row],[Référence produit]])</f>
        <v>3</v>
      </c>
      <c r="E6" s="12">
        <f>Suivi_commandes[[#This Row],[Nb de produits vendus]]*VLOOKUP(Suivi_commandes[[#This Row],[Référence produit]],Base_produit[],3,0)</f>
        <v>30</v>
      </c>
      <c r="F6" s="13">
        <f>Suivi_commandes[[#This Row],[Nb de produits vendus]]*VLOOKUP(Suivi_commandes[[#This Row],[Référence produit]],Base_produit[],4,0)</f>
        <v>37.5</v>
      </c>
      <c r="G6" s="15">
        <f>VLOOKUP($C6,'Base produit'!C$4:D$5,2,FALSE)-(SUMIF($C$2:$C$49,C6,$E$2:$E$49))</f>
        <v>70</v>
      </c>
    </row>
    <row r="7" spans="1:8" x14ac:dyDescent="0.25">
      <c r="A7" s="12" t="s">
        <v>33</v>
      </c>
      <c r="B7" s="12" t="str">
        <f>Suivi_commandes[[#This Row],[Référence produit]]&amp;" ("&amp;VLOOKUP(Suivi_commandes[[#This Row],[Référence produit]],Base_produit[],3,0)&amp;" Kg)"</f>
        <v>Clous Produit 6 (10 Kg)</v>
      </c>
      <c r="C7" s="14" t="str">
        <f>IF(ISNUMBER(FIND(" ",Suivi_commandes[[#This Row],[Référence produit]])),LEFT(A7,(SEARCH(" ",A7,1))-1),Suivi_commandes[[#This Row],[Référence produit]])</f>
        <v>Clous</v>
      </c>
      <c r="D7" s="12">
        <f>SUMIFS(Tableau1[Quantité],Tableau1[Référence article vendu],Suivi_commandes[[#This Row],[Référence produit]])</f>
        <v>5</v>
      </c>
      <c r="E7" s="12">
        <f>Suivi_commandes[[#This Row],[Nb de produits vendus]]*VLOOKUP(Suivi_commandes[[#This Row],[Référence produit]],Base_produit[],3,0)</f>
        <v>50</v>
      </c>
      <c r="F7" s="13">
        <f>Suivi_commandes[[#This Row],[Nb de produits vendus]]*VLOOKUP(Suivi_commandes[[#This Row],[Référence produit]],Base_produit[],4,0)</f>
        <v>32.5</v>
      </c>
      <c r="G7" s="15">
        <f>VLOOKUP($C7,'Base produit'!C$4:D$5,2,FALSE)-(SUMIF($C$2:$C$49,C7,$E$2:$E$49))</f>
        <v>70</v>
      </c>
    </row>
  </sheetData>
  <conditionalFormatting sqref="A1:G7">
    <cfRule type="cellIs" dxfId="1" priority="3" operator="equal">
      <formula>"()"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BD09D-F0C8-405F-B5DD-8538C9769967}">
  <sheetPr codeName="Feuil4"/>
  <dimension ref="A1:E8"/>
  <sheetViews>
    <sheetView zoomScaleNormal="100" workbookViewId="0">
      <selection activeCell="D12" sqref="D12"/>
    </sheetView>
  </sheetViews>
  <sheetFormatPr baseColWidth="10" defaultRowHeight="15" x14ac:dyDescent="0.25"/>
  <cols>
    <col min="1" max="1" width="16.28515625" customWidth="1"/>
    <col min="2" max="2" width="28" customWidth="1"/>
    <col min="3" max="3" width="21" customWidth="1"/>
    <col min="4" max="4" width="24.28515625" style="9" customWidth="1"/>
    <col min="5" max="5" width="17.85546875" customWidth="1"/>
    <col min="6" max="71" width="11.42578125" customWidth="1"/>
    <col min="72" max="72" width="15.7109375" customWidth="1"/>
  </cols>
  <sheetData>
    <row r="1" spans="1:5" s="10" customFormat="1" ht="58.5" customHeight="1" x14ac:dyDescent="0.25">
      <c r="A1" s="24" t="s">
        <v>45</v>
      </c>
      <c r="B1" s="24" t="s">
        <v>46</v>
      </c>
      <c r="C1" s="24" t="s">
        <v>44</v>
      </c>
      <c r="D1" s="24" t="s">
        <v>50</v>
      </c>
      <c r="E1" s="24" t="s">
        <v>13</v>
      </c>
    </row>
    <row r="2" spans="1:5" ht="15.75" x14ac:dyDescent="0.25">
      <c r="A2" s="46" t="s">
        <v>20</v>
      </c>
      <c r="B2" s="47" t="str">
        <f>IF(ISBLANK(A2)," ",VLOOKUP(A2,'Base clients'!$A2:$C3,3,0))</f>
        <v>DUPONT Jean</v>
      </c>
      <c r="C2" s="18" t="s">
        <v>51</v>
      </c>
      <c r="D2" s="48" t="s">
        <v>32</v>
      </c>
      <c r="E2" s="49">
        <v>1</v>
      </c>
    </row>
    <row r="3" spans="1:5" ht="15.75" x14ac:dyDescent="0.25">
      <c r="A3" s="46" t="s">
        <v>20</v>
      </c>
      <c r="B3" s="47" t="s">
        <v>40</v>
      </c>
      <c r="C3" s="18" t="s">
        <v>51</v>
      </c>
      <c r="D3" s="48" t="s">
        <v>34</v>
      </c>
      <c r="E3" s="49">
        <v>2</v>
      </c>
    </row>
    <row r="4" spans="1:5" ht="15.75" x14ac:dyDescent="0.25">
      <c r="A4" s="46" t="s">
        <v>20</v>
      </c>
      <c r="B4" s="47" t="s">
        <v>40</v>
      </c>
      <c r="C4" s="18" t="s">
        <v>51</v>
      </c>
      <c r="D4" s="48" t="s">
        <v>35</v>
      </c>
      <c r="E4" s="49">
        <v>5</v>
      </c>
    </row>
    <row r="5" spans="1:5" ht="15.75" x14ac:dyDescent="0.25">
      <c r="A5" s="46" t="s">
        <v>20</v>
      </c>
      <c r="B5" s="47" t="s">
        <v>40</v>
      </c>
      <c r="C5" s="18" t="s">
        <v>51</v>
      </c>
      <c r="D5" s="48" t="s">
        <v>36</v>
      </c>
      <c r="E5" s="49">
        <v>1</v>
      </c>
    </row>
    <row r="6" spans="1:5" ht="15.75" x14ac:dyDescent="0.25">
      <c r="A6" s="46" t="s">
        <v>20</v>
      </c>
      <c r="B6" s="47" t="s">
        <v>40</v>
      </c>
      <c r="C6" s="18" t="s">
        <v>51</v>
      </c>
      <c r="D6" s="48" t="s">
        <v>37</v>
      </c>
      <c r="E6" s="49">
        <v>3</v>
      </c>
    </row>
    <row r="7" spans="1:5" ht="15.75" x14ac:dyDescent="0.25">
      <c r="A7" s="46" t="s">
        <v>20</v>
      </c>
      <c r="B7" s="47" t="s">
        <v>40</v>
      </c>
      <c r="C7" s="18" t="s">
        <v>51</v>
      </c>
      <c r="D7" s="48" t="s">
        <v>33</v>
      </c>
      <c r="E7" s="49">
        <v>4</v>
      </c>
    </row>
    <row r="8" spans="1:5" ht="15.75" x14ac:dyDescent="0.25">
      <c r="A8" s="46" t="s">
        <v>21</v>
      </c>
      <c r="B8" s="47" t="str">
        <f>IF(ISBLANK(A8)," ",VLOOKUP(A8,'Base clients'!$A3:$C3,3,0))</f>
        <v>JACQUES Caroline</v>
      </c>
      <c r="C8" s="18" t="s">
        <v>52</v>
      </c>
      <c r="D8" s="48" t="s">
        <v>33</v>
      </c>
      <c r="E8" s="49">
        <v>1</v>
      </c>
    </row>
  </sheetData>
  <phoneticPr fontId="7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C7F864-DC98-416F-B4B5-03144A3D6D4B}">
          <x14:formula1>
            <xm:f>'Base clients'!$A$2:$A$3</xm:f>
          </x14:formula1>
          <xm:sqref>A2:A8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clients</vt:lpstr>
      <vt:lpstr>Base produit</vt:lpstr>
      <vt:lpstr>Suivi des ventes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hasle</dc:creator>
  <cp:lastModifiedBy>LouReeD</cp:lastModifiedBy>
  <cp:lastPrinted>2020-03-16T13:56:09Z</cp:lastPrinted>
  <dcterms:created xsi:type="dcterms:W3CDTF">2020-03-13T18:18:19Z</dcterms:created>
  <dcterms:modified xsi:type="dcterms:W3CDTF">2020-03-19T21:26:09Z</dcterms:modified>
</cp:coreProperties>
</file>