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325" windowHeight="9735" activeTab="1"/>
  </bookViews>
  <sheets>
    <sheet name="Step 1" sheetId="2" r:id="rId1"/>
    <sheet name="Step 1 Data" sheetId="3" r:id="rId2"/>
  </sheets>
  <externalReferences>
    <externalReference r:id="rId3"/>
  </externalReferences>
  <definedNames>
    <definedName name="_xlnm._FilterDatabase" localSheetId="1" hidden="1">'Step 1 Data'!#REF!</definedName>
    <definedName name="_Jan2">#REF!</definedName>
    <definedName name="dsdds">#REF!</definedName>
    <definedName name="eeew">#REF!</definedName>
    <definedName name="fed_tax">'Step 1 Data'!$A$44:$B$49</definedName>
    <definedName name="HTML_CodePage" hidden="1">1252</definedName>
    <definedName name="HTML_Control" localSheetId="1" hidden="1">{"'Web'!$B$4","'Web'!$B$5:$D$12","'Web'!$F$4","'Web'!$F$5:$H$12","'Web'!$B$15:$B$18"}</definedName>
    <definedName name="HTML_Control" hidden="1">{"'Web'!$B$4","'Web'!$B$5:$D$12","'Web'!$F$4","'Web'!$F$5:$H$12","'Web'!$B$15:$B$18"}</definedName>
    <definedName name="HTML_Description" hidden="1">""</definedName>
    <definedName name="HTML_Email" hidden="1">""</definedName>
    <definedName name="HTML_Header" hidden="1">"Web"</definedName>
    <definedName name="HTML_LastUpdate" hidden="1">"10/4/98"</definedName>
    <definedName name="HTML_LineAfter" hidden="1">FALSE</definedName>
    <definedName name="HTML_LineBefore" hidden="1">FALSE</definedName>
    <definedName name="HTML_Name" hidden="1">"Leo Kerklaan"</definedName>
    <definedName name="HTML_OBDlg2" hidden="1">TRUE</definedName>
    <definedName name="HTML_OBDlg4" hidden="1">TRUE</definedName>
    <definedName name="HTML_OS" hidden="1">0</definedName>
    <definedName name="HTML_PathFile" hidden="1">"c:\a\test.htm"</definedName>
    <definedName name="HTML_Title" hidden="1">"Leo Excel Web pages"</definedName>
    <definedName name="Jan">#REF!</definedName>
    <definedName name="leok">#REF!</definedName>
    <definedName name="Piechartwithsatelite">#REF!</definedName>
    <definedName name="pro_tax">'Step 1 Data'!$E$43:$I$44</definedName>
    <definedName name="Provinces">#REF!</definedName>
    <definedName name="Quantity">#REF!</definedName>
    <definedName name="QuantitySold">#REF!</definedName>
    <definedName name="Step2346Data">#REF!</definedName>
    <definedName name="temp">#REF!</definedName>
    <definedName name="test" localSheetId="1" hidden="1">{"'Web'!$B$4","'Web'!$B$5:$D$12","'Web'!$F$4","'Web'!$F$5:$H$12","'Web'!$B$15:$B$18"}</definedName>
    <definedName name="test" hidden="1">{"'Web'!$B$4","'Web'!$B$5:$D$12","'Web'!$F$4","'Web'!$F$5:$H$12","'Web'!$B$15:$B$18"}</definedName>
    <definedName name="UnitCost">#REF!</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18" i="2"/>
  <c r="P19"/>
  <c r="P20"/>
  <c r="P21"/>
  <c r="P22"/>
  <c r="P23"/>
  <c r="P24"/>
  <c r="P25"/>
  <c r="P26"/>
  <c r="P27"/>
  <c r="P28"/>
  <c r="P29"/>
  <c r="P17"/>
  <c r="I29" l="1"/>
  <c r="G29"/>
  <c r="J29" s="1"/>
  <c r="F29"/>
  <c r="E29"/>
  <c r="H29" s="1"/>
  <c r="D29"/>
  <c r="C29"/>
  <c r="B29"/>
  <c r="A29"/>
  <c r="I28"/>
  <c r="H28"/>
  <c r="G28"/>
  <c r="J28" s="1"/>
  <c r="F28"/>
  <c r="E28"/>
  <c r="D28"/>
  <c r="C28"/>
  <c r="B28"/>
  <c r="A28"/>
  <c r="I27"/>
  <c r="G27"/>
  <c r="F27"/>
  <c r="H27" s="1"/>
  <c r="E27"/>
  <c r="D27"/>
  <c r="C27"/>
  <c r="B27"/>
  <c r="A27"/>
  <c r="I26"/>
  <c r="G26"/>
  <c r="F26"/>
  <c r="E26"/>
  <c r="H26" s="1"/>
  <c r="D26"/>
  <c r="C26"/>
  <c r="B26"/>
  <c r="A26"/>
  <c r="I25"/>
  <c r="H25"/>
  <c r="G25"/>
  <c r="F25"/>
  <c r="E25"/>
  <c r="D25"/>
  <c r="C25"/>
  <c r="B25"/>
  <c r="A25"/>
  <c r="I24"/>
  <c r="H24"/>
  <c r="G24"/>
  <c r="J24" s="1"/>
  <c r="F24"/>
  <c r="E24"/>
  <c r="D24"/>
  <c r="C24"/>
  <c r="B24"/>
  <c r="A24"/>
  <c r="I23"/>
  <c r="G23"/>
  <c r="F23"/>
  <c r="H23" s="1"/>
  <c r="E23"/>
  <c r="D23"/>
  <c r="C23"/>
  <c r="A23"/>
  <c r="I22"/>
  <c r="H22"/>
  <c r="G22"/>
  <c r="F22"/>
  <c r="E22"/>
  <c r="D22"/>
  <c r="C22"/>
  <c r="B22"/>
  <c r="A22"/>
  <c r="I21"/>
  <c r="H21"/>
  <c r="G21"/>
  <c r="J21" s="1"/>
  <c r="F21"/>
  <c r="E21"/>
  <c r="D21"/>
  <c r="C21"/>
  <c r="B21"/>
  <c r="A21"/>
  <c r="I20"/>
  <c r="G20"/>
  <c r="F20"/>
  <c r="H20" s="1"/>
  <c r="E20"/>
  <c r="D20"/>
  <c r="C20"/>
  <c r="B20"/>
  <c r="A20"/>
  <c r="I19"/>
  <c r="G19"/>
  <c r="F19"/>
  <c r="E19"/>
  <c r="H19" s="1"/>
  <c r="D19"/>
  <c r="C19"/>
  <c r="B19"/>
  <c r="A19"/>
  <c r="I18"/>
  <c r="H18"/>
  <c r="G18"/>
  <c r="F18"/>
  <c r="E18"/>
  <c r="D18"/>
  <c r="C18"/>
  <c r="B18"/>
  <c r="A18"/>
  <c r="I17"/>
  <c r="H17"/>
  <c r="H34" s="1"/>
  <c r="G17"/>
  <c r="G35" s="1"/>
  <c r="F17"/>
  <c r="F36" s="1"/>
  <c r="E17"/>
  <c r="E33" s="1"/>
  <c r="D17"/>
  <c r="C17"/>
  <c r="B17"/>
  <c r="A17"/>
  <c r="A14"/>
  <c r="J20" l="1"/>
  <c r="K20" s="1"/>
  <c r="K18"/>
  <c r="J23"/>
  <c r="K23" s="1"/>
  <c r="K28"/>
  <c r="K21"/>
  <c r="J26"/>
  <c r="K26" s="1"/>
  <c r="J19"/>
  <c r="K19" s="1"/>
  <c r="K24"/>
  <c r="J27"/>
  <c r="K27"/>
  <c r="K29"/>
  <c r="G32"/>
  <c r="F33"/>
  <c r="E34"/>
  <c r="H35"/>
  <c r="G36"/>
  <c r="J18"/>
  <c r="J22"/>
  <c r="K22" s="1"/>
  <c r="J25"/>
  <c r="K25" s="1"/>
  <c r="J17"/>
  <c r="H32"/>
  <c r="G33"/>
  <c r="F34"/>
  <c r="E35"/>
  <c r="H36"/>
  <c r="E32"/>
  <c r="H33"/>
  <c r="G34"/>
  <c r="F35"/>
  <c r="E36"/>
  <c r="F32"/>
  <c r="L25" l="1"/>
  <c r="M25"/>
  <c r="N25" s="1"/>
  <c r="L19"/>
  <c r="N19"/>
  <c r="M19"/>
  <c r="M23"/>
  <c r="L23"/>
  <c r="N23"/>
  <c r="M22"/>
  <c r="N22"/>
  <c r="L22"/>
  <c r="M26"/>
  <c r="N26" s="1"/>
  <c r="L26"/>
  <c r="M20"/>
  <c r="N20" s="1"/>
  <c r="L20"/>
  <c r="M28"/>
  <c r="L28"/>
  <c r="N28" s="1"/>
  <c r="M27"/>
  <c r="N27" s="1"/>
  <c r="L27"/>
  <c r="L21"/>
  <c r="M21"/>
  <c r="N21" s="1"/>
  <c r="M18"/>
  <c r="N18" s="1"/>
  <c r="L18"/>
  <c r="J33"/>
  <c r="J36"/>
  <c r="J32"/>
  <c r="J35"/>
  <c r="K17"/>
  <c r="J34"/>
  <c r="N24"/>
  <c r="M24"/>
  <c r="L24"/>
  <c r="M29"/>
  <c r="N29" s="1"/>
  <c r="L29"/>
  <c r="K36" l="1"/>
  <c r="K32"/>
  <c r="K35"/>
  <c r="K34"/>
  <c r="M17"/>
  <c r="L17"/>
  <c r="K33"/>
  <c r="M34" l="1"/>
  <c r="M33"/>
  <c r="M36"/>
  <c r="M32"/>
  <c r="M35"/>
  <c r="N17"/>
  <c r="L35"/>
  <c r="L34"/>
  <c r="L33"/>
  <c r="L36"/>
  <c r="L32"/>
  <c r="N33" l="1"/>
  <c r="N36"/>
  <c r="N32"/>
  <c r="N35"/>
  <c r="O17"/>
  <c r="N34"/>
  <c r="F38"/>
  <c r="O26"/>
  <c r="O18"/>
  <c r="O19"/>
  <c r="O22"/>
  <c r="O28"/>
  <c r="O25"/>
  <c r="O29"/>
  <c r="O27"/>
  <c r="O23"/>
  <c r="O21"/>
  <c r="O20"/>
  <c r="O24"/>
</calcChain>
</file>

<file path=xl/sharedStrings.xml><?xml version="1.0" encoding="utf-8"?>
<sst xmlns="http://schemas.openxmlformats.org/spreadsheetml/2006/main" count="114" uniqueCount="89">
  <si>
    <t>Step 1 - 3.0 marks</t>
  </si>
  <si>
    <r>
      <rPr>
        <b/>
        <sz val="12"/>
        <rFont val="Arial"/>
        <family val="2"/>
      </rPr>
      <t xml:space="preserve">Step 1 - General instructions. </t>
    </r>
    <r>
      <rPr>
        <sz val="10"/>
        <rFont val="Arial"/>
        <family val="2"/>
      </rPr>
      <t xml:space="preserve">Complete the columns below, with expressions in just about every cell. You must properly format your cells and use Round, RoundUp etc when required.  
Do not create any intermediate cells with values. You must be able to copy and paste the expression for a column from the 1st to the last row of data, with correct results.  </t>
    </r>
  </si>
  <si>
    <r>
      <rPr>
        <b/>
        <sz val="10"/>
        <rFont val="Arial"/>
        <family val="2"/>
      </rPr>
      <t xml:space="preserve">1. Columns A and E (Empl. No and Hours Worked) </t>
    </r>
    <r>
      <rPr>
        <sz val="10"/>
        <rFont val="Arial"/>
        <family val="2"/>
      </rPr>
      <t xml:space="preserve">use cell link expression. This copies the content from Step 1 Data sheet. Looks like:  =… sheet &amp; cell identifier ….  Then use Copy and Paste to copy down the column. </t>
    </r>
  </si>
  <si>
    <r>
      <rPr>
        <b/>
        <sz val="10"/>
        <rFont val="Arial"/>
        <family val="2"/>
      </rPr>
      <t>2. Column B (Employee name), Column D (Job Title), Column F (Hourly Rate), Column G (Share of Weekly Tip)</t>
    </r>
    <r>
      <rPr>
        <sz val="10"/>
        <rFont val="Arial"/>
        <family val="2"/>
      </rPr>
      <t xml:space="preserve"> each uses a Vlookup to return the respective value for that column. 
</t>
    </r>
    <r>
      <rPr>
        <b/>
        <sz val="10"/>
        <rFont val="Arial"/>
        <family val="2"/>
      </rPr>
      <t xml:space="preserve">Note: </t>
    </r>
    <r>
      <rPr>
        <sz val="10"/>
        <rFont val="Arial"/>
        <family val="2"/>
      </rPr>
      <t>The expression for the Employee name lookup must check for an invalid Empl ID.  For the latter, a) show "Invalid ID, rather than #N/A and b) at the same time, use Conditional formatting to show the text "Invalid ID" in a red font.  Note: All the employee ID's are valid. Thus to test if you did this correctly, change one of the ID No's to something like 22 and see if your solution works.</t>
    </r>
  </si>
  <si>
    <r>
      <rPr>
        <b/>
        <sz val="10"/>
        <rFont val="Arial"/>
        <family val="2"/>
      </rPr>
      <t>3. Column H (Regular Pay</t>
    </r>
    <r>
      <rPr>
        <sz val="10"/>
        <rFont val="Arial"/>
        <family val="2"/>
      </rPr>
      <t xml:space="preserve">): The 1st 40 hours are always paid at the regular hourly rate. </t>
    </r>
    <r>
      <rPr>
        <b/>
        <sz val="10"/>
        <rFont val="Arial"/>
        <family val="2"/>
      </rPr>
      <t>The resulting value is rounded to 2 decimal places</t>
    </r>
    <r>
      <rPr>
        <sz val="10"/>
        <rFont val="Arial"/>
        <family val="2"/>
      </rPr>
      <t>.</t>
    </r>
  </si>
  <si>
    <r>
      <rPr>
        <b/>
        <sz val="10"/>
        <rFont val="Arial"/>
        <family val="2"/>
      </rPr>
      <t>4. Column I (Overtime Pay):</t>
    </r>
    <r>
      <rPr>
        <sz val="10"/>
        <rFont val="Arial"/>
        <family val="2"/>
      </rPr>
      <t xml:space="preserve"> 1.5 x the HourlyRate for all hours greater than 40 but only if both the Hours Worked are greater than 40 and the JOB ID is eligible for overtime pay.  </t>
    </r>
    <r>
      <rPr>
        <b/>
        <sz val="10"/>
        <rFont val="Arial"/>
        <family val="2"/>
      </rPr>
      <t>Round to 2 dec.</t>
    </r>
    <r>
      <rPr>
        <sz val="10"/>
        <rFont val="Arial"/>
        <family val="2"/>
      </rPr>
      <t>.</t>
    </r>
  </si>
  <si>
    <r>
      <rPr>
        <b/>
        <sz val="10"/>
        <rFont val="Arial"/>
        <family val="2"/>
      </rPr>
      <t>5. Column J (Tips):</t>
    </r>
    <r>
      <rPr>
        <sz val="10"/>
        <rFont val="Arial"/>
        <family val="2"/>
      </rPr>
      <t xml:space="preserve"> Based on employees share of the weekly tip. Where the weekly amount can be found on the </t>
    </r>
    <r>
      <rPr>
        <b/>
        <sz val="10"/>
        <rFont val="Arial"/>
        <family val="2"/>
      </rPr>
      <t>Step 1 Data</t>
    </r>
    <r>
      <rPr>
        <sz val="10"/>
        <rFont val="Arial"/>
        <family val="2"/>
      </rPr>
      <t xml:space="preserve"> sheet (see $2,513.89). However, the tip percentage/amount must be shared by the number of employees with the same Job ID.   </t>
    </r>
    <r>
      <rPr>
        <b/>
        <sz val="10"/>
        <rFont val="Arial"/>
        <family val="2"/>
      </rPr>
      <t xml:space="preserve">Roundup the Tip amount to multiples of $10.00.  Note: </t>
    </r>
    <r>
      <rPr>
        <sz val="10"/>
        <rFont val="Arial"/>
        <family val="2"/>
      </rPr>
      <t xml:space="preserve">The sum total of the tips will be a little larger the target amount. </t>
    </r>
  </si>
  <si>
    <r>
      <rPr>
        <b/>
        <sz val="10"/>
        <rFont val="Arial"/>
        <family val="2"/>
      </rPr>
      <t>6. Column K (Total Pay):</t>
    </r>
    <r>
      <rPr>
        <sz val="10"/>
        <rFont val="Arial"/>
        <family val="2"/>
      </rPr>
      <t xml:space="preserve"> Regular pay plus Overtime Pay plus Tips. </t>
    </r>
  </si>
  <si>
    <r>
      <rPr>
        <b/>
        <sz val="10"/>
        <rFont val="Arial"/>
        <family val="2"/>
      </rPr>
      <t>7. Column L (Health plan):</t>
    </r>
    <r>
      <rPr>
        <sz val="10"/>
        <rFont val="Arial"/>
        <family val="2"/>
      </rPr>
      <t xml:space="preserve"> The Health Plan % as found on the Step 1 data sheet is multiplied times the Total Pay with a minimum of $30. and a maximum of $100. </t>
    </r>
    <r>
      <rPr>
        <b/>
        <sz val="10"/>
        <rFont val="Arial"/>
        <family val="2"/>
      </rPr>
      <t>Round</t>
    </r>
    <r>
      <rPr>
        <sz val="10"/>
        <rFont val="Arial"/>
        <family val="2"/>
      </rPr>
      <t xml:space="preserve"> the results to 2 dec.</t>
    </r>
  </si>
  <si>
    <r>
      <rPr>
        <b/>
        <sz val="10"/>
        <rFont val="Arial"/>
        <family val="2"/>
      </rPr>
      <t>8. Column M (Federal and Provincial taxes)</t>
    </r>
    <r>
      <rPr>
        <sz val="10"/>
        <rFont val="Arial"/>
        <family val="2"/>
      </rPr>
      <t xml:space="preserve">: The respective tax percentages as found on the Step 1 data sheet are applied to the Total Pay.  </t>
    </r>
    <r>
      <rPr>
        <b/>
        <sz val="10"/>
        <rFont val="Arial"/>
        <family val="2"/>
      </rPr>
      <t>Roundup</t>
    </r>
    <r>
      <rPr>
        <sz val="10"/>
        <rFont val="Arial"/>
        <family val="2"/>
      </rPr>
      <t xml:space="preserve"> to 2 decimal places.</t>
    </r>
  </si>
  <si>
    <r>
      <rPr>
        <b/>
        <sz val="10"/>
        <rFont val="Arial"/>
        <family val="2"/>
      </rPr>
      <t>9. Column N (Net Pay)</t>
    </r>
    <r>
      <rPr>
        <sz val="10"/>
        <rFont val="Arial"/>
        <family val="2"/>
      </rPr>
      <t xml:space="preserve">: Total Pay less Health plan Taxes. </t>
    </r>
  </si>
  <si>
    <r>
      <rPr>
        <b/>
        <sz val="10"/>
        <rFont val="Arial"/>
        <family val="2"/>
      </rPr>
      <t>10. Column O (</t>
    </r>
    <r>
      <rPr>
        <sz val="10"/>
        <rFont val="Arial"/>
        <family val="2"/>
      </rPr>
      <t xml:space="preserve">Net Pay Ranking): Rank the Net Pay with the largest amount being 1.  </t>
    </r>
  </si>
  <si>
    <t>Empl No</t>
  </si>
  <si>
    <t>Employee name</t>
  </si>
  <si>
    <t>Job ID</t>
  </si>
  <si>
    <t>Job Title</t>
  </si>
  <si>
    <t>Hours Worked</t>
  </si>
  <si>
    <t>Hourly Rate</t>
  </si>
  <si>
    <t>Share of Weekly Tip</t>
  </si>
  <si>
    <t>Regular Pay</t>
  </si>
  <si>
    <t>Overtime Pay</t>
  </si>
  <si>
    <t>Tips</t>
  </si>
  <si>
    <t>Total Pay</t>
  </si>
  <si>
    <t>Health plan</t>
  </si>
  <si>
    <t>Federal &amp; Provincial Taxes</t>
  </si>
  <si>
    <t>Net Pay</t>
  </si>
  <si>
    <t>Net Pay Ranking</t>
  </si>
  <si>
    <t>Charlotte Salaun de Kertanguy</t>
  </si>
  <si>
    <t>Totals</t>
  </si>
  <si>
    <t>Average</t>
  </si>
  <si>
    <t>Largest</t>
  </si>
  <si>
    <t>Smallest</t>
  </si>
  <si>
    <t>Median</t>
  </si>
  <si>
    <t>Total Pay for Managers (using a SumIF)</t>
  </si>
  <si>
    <t>Count of the  number of staff that share in tips.</t>
  </si>
  <si>
    <t>Employee who received the biggest Total Pay (Employee  Name), Date of Birth and the Day of the week he/she was born (spelled out e.g. Tuesday)</t>
  </si>
  <si>
    <t>Date of Birth:</t>
  </si>
  <si>
    <t>Day of the week in text form e.g Monday:</t>
  </si>
  <si>
    <t>Assignment # 1  -  Excel  -   Summer 2015         Be sure to change the values in the tables below as per instructions.</t>
  </si>
  <si>
    <t>This assignment is to be uploaded as an Excel file to webct by the posted deadline.   It can be done on your own or as a team of 2 students.</t>
  </si>
  <si>
    <t>Note: Often in team work, one of the two students will do most of the work. Don't find yourself short changed for your midterm.</t>
  </si>
  <si>
    <t>Furthermore, plagiarism, i.e. the copying of this assignment will not be tolerated and is strictly enforced.</t>
  </si>
  <si>
    <t>Note: Use the File Save As to name your workbook: Excel Assignment with Your own name.  Note: Any version of Excel can be used.</t>
  </si>
  <si>
    <t>The tables below are used in Step 1</t>
  </si>
  <si>
    <t>Up the Hill Bistro  - Payroll Data - Week ending April 5, 2015</t>
  </si>
  <si>
    <t>Overtime entitlement</t>
  </si>
  <si>
    <t>C-1</t>
  </si>
  <si>
    <t>Chef</t>
  </si>
  <si>
    <t>C-2</t>
  </si>
  <si>
    <t>Cook</t>
  </si>
  <si>
    <t>M-1</t>
  </si>
  <si>
    <t>Manager</t>
  </si>
  <si>
    <t>W-1</t>
  </si>
  <si>
    <t>Waitstaff</t>
  </si>
  <si>
    <t>W-2</t>
  </si>
  <si>
    <t>Staff in training</t>
  </si>
  <si>
    <t xml:space="preserve">Note: the percentage of the weekly tip for each Job ID is shared by by the number of employes with the same Job ID. The actual weekly tip to be distributed is given lower down. Do not create any new or intermediate columns. </t>
  </si>
  <si>
    <t>Employee Name</t>
  </si>
  <si>
    <t>Date of birth</t>
  </si>
  <si>
    <t>Laurie Page</t>
  </si>
  <si>
    <t>Sergey Brin</t>
  </si>
  <si>
    <t>Samantha Hsieh</t>
  </si>
  <si>
    <t>Michael Dell</t>
  </si>
  <si>
    <t>Note: be sure to change "Your name" to your own name. The same for partner's name. If you do not have a partner, leave "Partner's name" as is.</t>
  </si>
  <si>
    <t>Catherine Cook</t>
  </si>
  <si>
    <t>Laura Godwin</t>
  </si>
  <si>
    <t>Debbie Mason</t>
  </si>
  <si>
    <t>Sheryl Sandberg</t>
  </si>
  <si>
    <t>Bill Gates</t>
  </si>
  <si>
    <t>Marc Zuckerberg</t>
  </si>
  <si>
    <t>Britney Sansoucy</t>
  </si>
  <si>
    <t>Partner's name</t>
  </si>
  <si>
    <t>VLookup table</t>
  </si>
  <si>
    <t>HLookup Table</t>
  </si>
  <si>
    <t>Federal Tax Rate Table</t>
  </si>
  <si>
    <t>Provincial Tax Rate Table</t>
  </si>
  <si>
    <t>Weekly Pay</t>
  </si>
  <si>
    <t>Tax Rate</t>
  </si>
  <si>
    <t>Assumptions</t>
  </si>
  <si>
    <t>Tips for the week:</t>
  </si>
  <si>
    <t>Health plan rate</t>
  </si>
  <si>
    <t>un petit décalage car l'arrondi de la somme n'est pas égal à la somme des arrondis</t>
  </si>
  <si>
    <t>en vers zone nomée fed_tax</t>
  </si>
  <si>
    <t>Sélectionnez la et regardez en haut à gauche du tableau</t>
  </si>
  <si>
    <t>en vers zone nomée pro_tax</t>
  </si>
  <si>
    <t>ces deux nom de tableau sont utilisé dans la formule rexhercheV et rechercheh pour définir les matrice de recherche</t>
  </si>
  <si>
    <t>ensuite le vrai à la fin de l'instruction permet de trouver la valeur la plus proche et inférieur donc si paye = 590 alors trouve 400</t>
  </si>
  <si>
    <t>en effet 600 et plus proche mais supérieur ! donc la formule renvoit la valeur en face de 400, car on demande la valeur de la deuxième colonne</t>
  </si>
  <si>
    <t>Regardez l'aide des fonctions...</t>
  </si>
</sst>
</file>

<file path=xl/styles.xml><?xml version="1.0" encoding="utf-8"?>
<styleSheet xmlns="http://schemas.openxmlformats.org/spreadsheetml/2006/main">
  <numFmts count="9">
    <numFmt numFmtId="164" formatCode="_(&quot;$&quot;* #,##0.00_);_(&quot;$&quot;* \(#,##0.00\);_(&quot;$&quot;* &quot;-&quot;??_);_(@_)"/>
    <numFmt numFmtId="165" formatCode="#,##0.00\ &quot;$&quot;"/>
    <numFmt numFmtId="166" formatCode="&quot;$&quot;#,##0.00_);\(&quot;$&quot;#,##0.00\)"/>
    <numFmt numFmtId="167" formatCode="&quot;$&quot;#,##0.0000_);\(&quot;$&quot;#,##0.0000\)"/>
    <numFmt numFmtId="168" formatCode="_(* #,##0.00_);_(* \(#,##0.00\);_(* &quot;-&quot;??_);_(@_)"/>
    <numFmt numFmtId="169" formatCode="yyyy/mm/dd;@"/>
    <numFmt numFmtId="170" formatCode="[$$-1009]#,##0.00"/>
    <numFmt numFmtId="171" formatCode="&quot;$&quot;#,##0.00"/>
    <numFmt numFmtId="172" formatCode="0.000%"/>
  </numFmts>
  <fonts count="14">
    <font>
      <sz val="11"/>
      <color theme="1"/>
      <name val="Calibri"/>
      <family val="2"/>
      <scheme val="minor"/>
    </font>
    <font>
      <sz val="10"/>
      <name val="Arial"/>
      <family val="2"/>
    </font>
    <font>
      <b/>
      <sz val="12"/>
      <name val="Arial"/>
      <family val="2"/>
    </font>
    <font>
      <b/>
      <sz val="10"/>
      <name val="Arial"/>
      <family val="2"/>
    </font>
    <font>
      <b/>
      <sz val="12"/>
      <name val="Aharoni"/>
      <charset val="177"/>
    </font>
    <font>
      <b/>
      <sz val="10"/>
      <name val="Aharoni"/>
      <charset val="177"/>
    </font>
    <font>
      <b/>
      <i/>
      <sz val="10"/>
      <name val="Arial"/>
      <family val="2"/>
    </font>
    <font>
      <b/>
      <sz val="11"/>
      <name val="Aharoni"/>
      <charset val="177"/>
    </font>
    <font>
      <b/>
      <sz val="11"/>
      <name val="Arial"/>
      <family val="2"/>
    </font>
    <font>
      <sz val="11"/>
      <name val="Arial"/>
      <family val="2"/>
    </font>
    <font>
      <b/>
      <sz val="11"/>
      <color rgb="FFFF0000"/>
      <name val="Arial"/>
      <family val="2"/>
    </font>
    <font>
      <b/>
      <sz val="16"/>
      <name val="Arial"/>
      <family val="2"/>
    </font>
    <font>
      <sz val="10"/>
      <name val="Arial"/>
    </font>
    <font>
      <sz val="11"/>
      <color rgb="FF303030"/>
      <name val="Verdana"/>
      <family val="2"/>
    </font>
  </fonts>
  <fills count="9">
    <fill>
      <patternFill patternType="none"/>
    </fill>
    <fill>
      <patternFill patternType="gray125"/>
    </fill>
    <fill>
      <patternFill patternType="solid">
        <fgColor theme="3" tint="0.79998168889431442"/>
        <bgColor indexed="64"/>
      </patternFill>
    </fill>
    <fill>
      <patternFill patternType="solid">
        <fgColor theme="3" tint="-0.249977111117893"/>
        <bgColor indexed="64"/>
      </patternFill>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indexed="22"/>
        <bgColor indexed="64"/>
      </patternFill>
    </fill>
    <fill>
      <patternFill patternType="solid">
        <fgColor rgb="FF00B050"/>
        <bgColor indexed="64"/>
      </patternFill>
    </fill>
  </fills>
  <borders count="39">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diagonalUp="1" diagonalDown="1">
      <left style="thin">
        <color indexed="64"/>
      </left>
      <right style="thin">
        <color indexed="64"/>
      </right>
      <top style="medium">
        <color indexed="64"/>
      </top>
      <bottom style="thin">
        <color indexed="64"/>
      </bottom>
      <diagonal style="thin">
        <color indexed="64"/>
      </diagonal>
    </border>
    <border diagonalUp="1" diagonalDown="1">
      <left style="thin">
        <color indexed="64"/>
      </left>
      <right style="thin">
        <color indexed="64"/>
      </right>
      <top/>
      <bottom style="thin">
        <color indexed="64"/>
      </bottom>
      <diagonal style="thin">
        <color indexed="64"/>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top/>
      <bottom style="thin">
        <color indexed="64"/>
      </bottom>
      <diagonal/>
    </border>
    <border>
      <left style="thin">
        <color indexed="64"/>
      </left>
      <right/>
      <top/>
      <bottom style="thin">
        <color indexed="64"/>
      </bottom>
      <diagonal/>
    </border>
    <border>
      <left/>
      <right/>
      <top style="medium">
        <color indexed="64"/>
      </top>
      <bottom style="medium">
        <color indexed="64"/>
      </bottom>
      <diagonal/>
    </border>
    <border>
      <left style="medium">
        <color auto="1"/>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medium">
        <color auto="1"/>
      </left>
      <right/>
      <top style="medium">
        <color auto="1"/>
      </top>
      <bottom style="thin">
        <color auto="1"/>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s>
  <cellStyleXfs count="6">
    <xf numFmtId="0" fontId="0" fillId="0" borderId="0"/>
    <xf numFmtId="0" fontId="1" fillId="0" borderId="0"/>
    <xf numFmtId="9" fontId="1" fillId="0" borderId="0" applyFont="0" applyFill="0" applyBorder="0" applyAlignment="0" applyProtection="0"/>
    <xf numFmtId="164" fontId="1" fillId="0" borderId="0" applyFont="0" applyFill="0" applyBorder="0" applyAlignment="0" applyProtection="0"/>
    <xf numFmtId="168" fontId="1" fillId="0" borderId="0" applyFont="0" applyFill="0" applyBorder="0" applyAlignment="0" applyProtection="0"/>
    <xf numFmtId="0" fontId="12" fillId="0" borderId="0"/>
  </cellStyleXfs>
  <cellXfs count="170">
    <xf numFmtId="0" fontId="0" fillId="0" borderId="0" xfId="0"/>
    <xf numFmtId="0" fontId="1" fillId="0" borderId="0" xfId="1" applyAlignment="1">
      <alignment horizontal="center" vertical="center" wrapText="1"/>
    </xf>
    <xf numFmtId="0" fontId="1" fillId="0" borderId="0" xfId="1"/>
    <xf numFmtId="0" fontId="1" fillId="0" borderId="0" xfId="1" applyAlignment="1">
      <alignment vertical="center" wrapText="1"/>
    </xf>
    <xf numFmtId="0" fontId="1" fillId="0" borderId="0" xfId="1" applyAlignment="1">
      <alignment vertical="center"/>
    </xf>
    <xf numFmtId="0" fontId="4" fillId="0" borderId="0" xfId="1" applyFont="1" applyFill="1" applyBorder="1" applyAlignment="1">
      <alignment horizontal="left" vertical="center"/>
    </xf>
    <xf numFmtId="0" fontId="2" fillId="0" borderId="0" xfId="1" applyFont="1" applyFill="1" applyBorder="1" applyAlignment="1">
      <alignment horizontal="center" vertical="center"/>
    </xf>
    <xf numFmtId="0" fontId="5" fillId="2" borderId="1" xfId="1" applyFont="1" applyFill="1" applyBorder="1" applyAlignment="1">
      <alignment horizontal="center" vertical="center" wrapText="1"/>
    </xf>
    <xf numFmtId="0" fontId="5" fillId="2" borderId="2" xfId="1" applyFont="1" applyFill="1" applyBorder="1" applyAlignment="1">
      <alignment horizontal="center" vertical="center" wrapText="1"/>
    </xf>
    <xf numFmtId="0" fontId="5" fillId="2" borderId="3" xfId="1" applyFont="1" applyFill="1" applyBorder="1" applyAlignment="1">
      <alignment horizontal="center" vertical="center" wrapText="1"/>
    </xf>
    <xf numFmtId="0" fontId="1" fillId="0" borderId="4" xfId="1" applyNumberFormat="1" applyFont="1" applyFill="1" applyBorder="1" applyAlignment="1">
      <alignment horizontal="center" vertical="center" wrapText="1"/>
    </xf>
    <xf numFmtId="0" fontId="1" fillId="0" borderId="5" xfId="1" applyNumberFormat="1" applyFont="1" applyFill="1" applyBorder="1" applyAlignment="1">
      <alignment horizontal="left" vertical="center" wrapText="1"/>
    </xf>
    <xf numFmtId="0" fontId="1" fillId="0" borderId="5" xfId="1" applyNumberFormat="1" applyFont="1" applyFill="1" applyBorder="1" applyAlignment="1">
      <alignment vertical="center"/>
    </xf>
    <xf numFmtId="10" fontId="1" fillId="0" borderId="5" xfId="2" applyNumberFormat="1" applyFont="1" applyFill="1" applyBorder="1" applyAlignment="1">
      <alignment vertical="center"/>
    </xf>
    <xf numFmtId="165" fontId="1" fillId="0" borderId="5" xfId="3" applyNumberFormat="1" applyFont="1" applyFill="1" applyBorder="1" applyAlignment="1">
      <alignment vertical="center"/>
    </xf>
    <xf numFmtId="0" fontId="1" fillId="0" borderId="5" xfId="3" applyNumberFormat="1" applyFont="1" applyFill="1" applyBorder="1" applyAlignment="1">
      <alignment vertical="center"/>
    </xf>
    <xf numFmtId="0" fontId="1" fillId="0" borderId="6" xfId="3" applyNumberFormat="1" applyFont="1" applyFill="1" applyBorder="1" applyAlignment="1">
      <alignment horizontal="center" vertical="center"/>
    </xf>
    <xf numFmtId="0" fontId="1" fillId="0" borderId="7" xfId="1" applyNumberFormat="1" applyFont="1" applyFill="1" applyBorder="1" applyAlignment="1">
      <alignment horizontal="center" vertical="center" wrapText="1"/>
    </xf>
    <xf numFmtId="0" fontId="1" fillId="0" borderId="8" xfId="1" applyNumberFormat="1" applyFont="1" applyFill="1" applyBorder="1" applyAlignment="1">
      <alignment horizontal="left" vertical="center" wrapText="1"/>
    </xf>
    <xf numFmtId="0" fontId="1" fillId="0" borderId="9" xfId="1" applyNumberFormat="1" applyFont="1" applyFill="1" applyBorder="1" applyAlignment="1">
      <alignment horizontal="center" vertical="center" wrapText="1"/>
    </xf>
    <xf numFmtId="0" fontId="1" fillId="0" borderId="10" xfId="1" applyNumberFormat="1" applyFont="1" applyFill="1" applyBorder="1" applyAlignment="1">
      <alignment horizontal="left" vertical="center" wrapText="1"/>
    </xf>
    <xf numFmtId="0" fontId="1" fillId="0" borderId="8" xfId="1" applyNumberFormat="1" applyFont="1" applyFill="1" applyBorder="1" applyAlignment="1">
      <alignment horizontal="center" vertical="center" wrapText="1"/>
    </xf>
    <xf numFmtId="0" fontId="1" fillId="0" borderId="11" xfId="1" applyFont="1" applyBorder="1" applyAlignment="1">
      <alignment horizontal="center" vertical="center" wrapText="1"/>
    </xf>
    <xf numFmtId="0" fontId="1" fillId="0" borderId="11" xfId="1" applyFont="1" applyBorder="1" applyAlignment="1">
      <alignment horizontal="left" vertical="center" wrapText="1"/>
    </xf>
    <xf numFmtId="4" fontId="1" fillId="0" borderId="11" xfId="1" applyNumberFormat="1" applyFont="1" applyBorder="1" applyAlignment="1">
      <alignment vertical="center"/>
    </xf>
    <xf numFmtId="10" fontId="1" fillId="0" borderId="11" xfId="2" applyNumberFormat="1" applyFont="1" applyBorder="1" applyAlignment="1">
      <alignment vertical="center"/>
    </xf>
    <xf numFmtId="165" fontId="0" fillId="0" borderId="11" xfId="3" applyNumberFormat="1" applyFont="1" applyBorder="1" applyAlignment="1">
      <alignment vertical="center"/>
    </xf>
    <xf numFmtId="166" fontId="0" fillId="0" borderId="11" xfId="3" applyNumberFormat="1" applyFont="1" applyBorder="1" applyAlignment="1">
      <alignment vertical="center"/>
    </xf>
    <xf numFmtId="167" fontId="0" fillId="0" borderId="11" xfId="3" applyNumberFormat="1" applyFont="1" applyBorder="1" applyAlignment="1">
      <alignment vertical="center"/>
    </xf>
    <xf numFmtId="0" fontId="1" fillId="3" borderId="12" xfId="1" applyFont="1" applyFill="1" applyBorder="1" applyAlignment="1">
      <alignment horizontal="center" vertical="center" wrapText="1"/>
    </xf>
    <xf numFmtId="0" fontId="1" fillId="3" borderId="12" xfId="1" applyFont="1" applyFill="1" applyBorder="1" applyAlignment="1">
      <alignment horizontal="left" vertical="center" wrapText="1"/>
    </xf>
    <xf numFmtId="4" fontId="1" fillId="3" borderId="12" xfId="1" applyNumberFormat="1" applyFont="1" applyFill="1" applyBorder="1" applyAlignment="1">
      <alignment vertical="center"/>
    </xf>
    <xf numFmtId="10" fontId="1" fillId="3" borderId="12" xfId="2" applyNumberFormat="1" applyFont="1" applyFill="1" applyBorder="1" applyAlignment="1">
      <alignment vertical="center"/>
    </xf>
    <xf numFmtId="165" fontId="0" fillId="3" borderId="12" xfId="3" applyNumberFormat="1" applyFont="1" applyFill="1" applyBorder="1" applyAlignment="1">
      <alignment vertical="center"/>
    </xf>
    <xf numFmtId="166" fontId="0" fillId="3" borderId="12" xfId="3" applyNumberFormat="1" applyFont="1" applyFill="1" applyBorder="1" applyAlignment="1">
      <alignment vertical="center"/>
    </xf>
    <xf numFmtId="167" fontId="0" fillId="3" borderId="12" xfId="3" applyNumberFormat="1" applyFont="1" applyFill="1" applyBorder="1" applyAlignment="1">
      <alignment vertical="center"/>
    </xf>
    <xf numFmtId="0" fontId="6" fillId="0" borderId="5" xfId="1" applyFont="1" applyBorder="1" applyAlignment="1">
      <alignment horizontal="left" vertical="center" wrapText="1"/>
    </xf>
    <xf numFmtId="0" fontId="5" fillId="2" borderId="5" xfId="1" applyFont="1" applyFill="1" applyBorder="1" applyAlignment="1">
      <alignment horizontal="left" vertical="center" wrapText="1"/>
    </xf>
    <xf numFmtId="2" fontId="1" fillId="0" borderId="5" xfId="4" applyNumberFormat="1" applyBorder="1" applyAlignment="1">
      <alignment vertical="center"/>
    </xf>
    <xf numFmtId="10" fontId="1" fillId="0" borderId="5" xfId="4" applyNumberFormat="1" applyBorder="1" applyAlignment="1">
      <alignment vertical="center"/>
    </xf>
    <xf numFmtId="165" fontId="1" fillId="0" borderId="5" xfId="4" applyNumberFormat="1" applyBorder="1" applyAlignment="1">
      <alignment vertical="center"/>
    </xf>
    <xf numFmtId="0" fontId="1" fillId="0" borderId="5" xfId="4" applyNumberFormat="1" applyBorder="1" applyAlignment="1">
      <alignment vertical="center"/>
    </xf>
    <xf numFmtId="0" fontId="1" fillId="4" borderId="13" xfId="3" applyNumberFormat="1" applyFill="1" applyBorder="1" applyAlignment="1">
      <alignment vertical="center"/>
    </xf>
    <xf numFmtId="2" fontId="0" fillId="0" borderId="8" xfId="4" applyNumberFormat="1" applyFont="1" applyBorder="1" applyAlignment="1">
      <alignment vertical="center"/>
    </xf>
    <xf numFmtId="10" fontId="0" fillId="0" borderId="8" xfId="4" applyNumberFormat="1" applyFont="1" applyBorder="1" applyAlignment="1">
      <alignment vertical="center"/>
    </xf>
    <xf numFmtId="165" fontId="0" fillId="0" borderId="8" xfId="4" applyNumberFormat="1" applyFont="1" applyBorder="1" applyAlignment="1">
      <alignment vertical="center"/>
    </xf>
    <xf numFmtId="0" fontId="0" fillId="0" borderId="8" xfId="4" applyNumberFormat="1" applyFont="1" applyBorder="1" applyAlignment="1">
      <alignment vertical="center"/>
    </xf>
    <xf numFmtId="0" fontId="1" fillId="4" borderId="14" xfId="3" applyNumberFormat="1" applyFill="1" applyBorder="1" applyAlignment="1">
      <alignment vertical="center"/>
    </xf>
    <xf numFmtId="0" fontId="8" fillId="0" borderId="20" xfId="1" applyFont="1" applyBorder="1" applyAlignment="1">
      <alignment vertical="center"/>
    </xf>
    <xf numFmtId="0" fontId="9" fillId="0" borderId="0" xfId="1" applyFont="1" applyAlignment="1">
      <alignment vertical="center"/>
    </xf>
    <xf numFmtId="0" fontId="9" fillId="0" borderId="0" xfId="1" applyFont="1"/>
    <xf numFmtId="0" fontId="7" fillId="0" borderId="21" xfId="1" applyFont="1" applyBorder="1" applyAlignment="1">
      <alignment vertical="center" wrapText="1"/>
    </xf>
    <xf numFmtId="169" fontId="2" fillId="0" borderId="20" xfId="1" applyNumberFormat="1" applyFont="1" applyBorder="1" applyAlignment="1">
      <alignment horizontal="center" vertical="center"/>
    </xf>
    <xf numFmtId="0" fontId="2" fillId="0" borderId="0" xfId="1" applyFont="1"/>
    <xf numFmtId="0" fontId="3" fillId="0" borderId="0" xfId="1" applyFont="1"/>
    <xf numFmtId="0" fontId="6" fillId="0" borderId="0" xfId="1" applyFont="1"/>
    <xf numFmtId="0" fontId="6" fillId="0" borderId="0" xfId="1" applyFont="1" applyAlignment="1">
      <alignment horizontal="left" vertical="center"/>
    </xf>
    <xf numFmtId="0" fontId="10" fillId="0" borderId="0" xfId="1" applyFont="1" applyFill="1" applyBorder="1"/>
    <xf numFmtId="0" fontId="8" fillId="0" borderId="0" xfId="1" applyFont="1" applyFill="1" applyBorder="1"/>
    <xf numFmtId="0" fontId="11" fillId="0" borderId="24" xfId="1" applyFont="1" applyFill="1" applyBorder="1" applyAlignment="1">
      <alignment horizontal="left" vertical="center"/>
    </xf>
    <xf numFmtId="0" fontId="1" fillId="0" borderId="0" xfId="1" applyBorder="1" applyAlignment="1">
      <alignment horizontal="left" vertical="center"/>
    </xf>
    <xf numFmtId="0" fontId="1" fillId="0" borderId="0" xfId="1" applyBorder="1" applyAlignment="1">
      <alignment vertical="center"/>
    </xf>
    <xf numFmtId="0" fontId="1" fillId="0" borderId="24" xfId="1" applyBorder="1" applyAlignment="1">
      <alignment vertical="center"/>
    </xf>
    <xf numFmtId="0" fontId="3" fillId="0" borderId="25" xfId="1" applyFont="1" applyBorder="1" applyAlignment="1">
      <alignment horizontal="center" vertical="center" wrapText="1"/>
    </xf>
    <xf numFmtId="0" fontId="3" fillId="0" borderId="26" xfId="1" applyFont="1" applyBorder="1" applyAlignment="1">
      <alignment horizontal="right" vertical="center" wrapText="1"/>
    </xf>
    <xf numFmtId="0" fontId="3" fillId="0" borderId="25" xfId="1" applyFont="1" applyBorder="1" applyAlignment="1">
      <alignment horizontal="center" vertical="center"/>
    </xf>
    <xf numFmtId="0" fontId="3" fillId="0" borderId="27" xfId="1" applyFont="1" applyBorder="1" applyAlignment="1">
      <alignment horizontal="left" vertical="center"/>
    </xf>
    <xf numFmtId="0" fontId="3" fillId="0" borderId="27" xfId="1" applyFont="1" applyBorder="1" applyAlignment="1">
      <alignment horizontal="center" vertical="center" wrapText="1"/>
    </xf>
    <xf numFmtId="0" fontId="3" fillId="0" borderId="26" xfId="1" applyFont="1" applyBorder="1" applyAlignment="1">
      <alignment horizontal="center" vertical="center" wrapText="1"/>
    </xf>
    <xf numFmtId="0" fontId="3" fillId="0" borderId="0" xfId="1" applyFont="1" applyBorder="1" applyAlignment="1">
      <alignment horizontal="right" vertical="center" wrapText="1"/>
    </xf>
    <xf numFmtId="0" fontId="1" fillId="0" borderId="7" xfId="1" applyBorder="1" applyAlignment="1">
      <alignment horizontal="center" vertical="center"/>
    </xf>
    <xf numFmtId="2" fontId="1" fillId="0" borderId="28" xfId="1" applyNumberFormat="1" applyBorder="1" applyAlignment="1">
      <alignment vertical="center"/>
    </xf>
    <xf numFmtId="10" fontId="1" fillId="0" borderId="8" xfId="1" applyNumberFormat="1" applyFill="1" applyBorder="1" applyAlignment="1">
      <alignment horizontal="left" vertical="center"/>
    </xf>
    <xf numFmtId="10" fontId="1" fillId="0" borderId="8" xfId="1" applyNumberFormat="1" applyFill="1" applyBorder="1" applyAlignment="1">
      <alignment horizontal="center" vertical="center"/>
    </xf>
    <xf numFmtId="10" fontId="1" fillId="0" borderId="28" xfId="1" applyNumberFormat="1" applyFill="1" applyBorder="1" applyAlignment="1">
      <alignment horizontal="center" vertical="center"/>
    </xf>
    <xf numFmtId="166" fontId="0" fillId="0" borderId="0" xfId="3" applyNumberFormat="1" applyFont="1" applyBorder="1" applyAlignment="1">
      <alignment vertical="center"/>
    </xf>
    <xf numFmtId="10" fontId="1" fillId="0" borderId="8" xfId="2" applyNumberFormat="1" applyFont="1" applyFill="1" applyBorder="1" applyAlignment="1">
      <alignment horizontal="left" vertical="center"/>
    </xf>
    <xf numFmtId="10" fontId="1" fillId="0" borderId="8" xfId="2" applyNumberFormat="1" applyFont="1" applyFill="1" applyBorder="1" applyAlignment="1">
      <alignment horizontal="center" vertical="center"/>
    </xf>
    <xf numFmtId="10" fontId="1" fillId="0" borderId="28" xfId="2" applyNumberFormat="1" applyFont="1" applyFill="1" applyBorder="1" applyAlignment="1">
      <alignment horizontal="center" vertical="center"/>
    </xf>
    <xf numFmtId="10" fontId="1" fillId="0" borderId="8" xfId="1" applyNumberFormat="1" applyBorder="1" applyAlignment="1">
      <alignment horizontal="left" vertical="center"/>
    </xf>
    <xf numFmtId="10" fontId="1" fillId="0" borderId="8" xfId="1" applyNumberFormat="1" applyBorder="1" applyAlignment="1">
      <alignment horizontal="center" vertical="center"/>
    </xf>
    <xf numFmtId="10" fontId="1" fillId="0" borderId="28" xfId="1" applyNumberFormat="1" applyBorder="1" applyAlignment="1">
      <alignment horizontal="center" vertical="center"/>
    </xf>
    <xf numFmtId="0" fontId="1" fillId="0" borderId="29" xfId="1" applyBorder="1" applyAlignment="1">
      <alignment horizontal="center" vertical="center"/>
    </xf>
    <xf numFmtId="0" fontId="1" fillId="0" borderId="30" xfId="1" applyBorder="1" applyAlignment="1">
      <alignment horizontal="left" vertical="center"/>
    </xf>
    <xf numFmtId="10" fontId="1" fillId="0" borderId="30" xfId="1" applyNumberFormat="1" applyBorder="1" applyAlignment="1">
      <alignment horizontal="center" vertical="center"/>
    </xf>
    <xf numFmtId="10" fontId="1" fillId="0" borderId="31" xfId="1" applyNumberFormat="1" applyBorder="1" applyAlignment="1">
      <alignment horizontal="center" vertical="center"/>
    </xf>
    <xf numFmtId="0" fontId="1" fillId="0" borderId="0" xfId="1" applyBorder="1" applyAlignment="1">
      <alignment horizontal="center" vertical="center"/>
    </xf>
    <xf numFmtId="10" fontId="1" fillId="0" borderId="0" xfId="1" applyNumberFormat="1" applyFill="1" applyBorder="1" applyAlignment="1">
      <alignment horizontal="left" vertical="center"/>
    </xf>
    <xf numFmtId="10" fontId="1" fillId="0" borderId="0" xfId="1" applyNumberFormat="1" applyBorder="1" applyAlignment="1">
      <alignment horizontal="center" vertical="center"/>
    </xf>
    <xf numFmtId="4" fontId="0" fillId="0" borderId="28" xfId="4" applyNumberFormat="1" applyFont="1" applyBorder="1" applyAlignment="1">
      <alignment vertical="center"/>
    </xf>
    <xf numFmtId="10" fontId="0" fillId="0" borderId="0" xfId="2" applyNumberFormat="1" applyFont="1" applyBorder="1" applyAlignment="1">
      <alignment vertical="center"/>
    </xf>
    <xf numFmtId="10" fontId="1" fillId="0" borderId="0" xfId="2" applyNumberFormat="1" applyFont="1" applyBorder="1" applyAlignment="1">
      <alignment vertical="center"/>
    </xf>
    <xf numFmtId="2" fontId="1" fillId="0" borderId="31" xfId="1" applyNumberFormat="1" applyBorder="1" applyAlignment="1">
      <alignment vertical="center"/>
    </xf>
    <xf numFmtId="0" fontId="6" fillId="0" borderId="0" xfId="1" applyFont="1" applyBorder="1" applyAlignment="1">
      <alignment vertical="center"/>
    </xf>
    <xf numFmtId="2" fontId="1" fillId="0" borderId="0" xfId="1" applyNumberFormat="1" applyBorder="1" applyAlignment="1">
      <alignment vertical="center"/>
    </xf>
    <xf numFmtId="10" fontId="1" fillId="0" borderId="0" xfId="1" applyNumberFormat="1" applyBorder="1" applyAlignment="1">
      <alignment vertical="center"/>
    </xf>
    <xf numFmtId="170" fontId="1" fillId="0" borderId="0" xfId="1" applyNumberFormat="1" applyBorder="1" applyAlignment="1">
      <alignment vertical="center"/>
    </xf>
    <xf numFmtId="0" fontId="8" fillId="0" borderId="25" xfId="1" applyFont="1" applyBorder="1" applyAlignment="1">
      <alignment horizontal="center" vertical="center"/>
    </xf>
    <xf numFmtId="0" fontId="8" fillId="0" borderId="27" xfId="1" applyFont="1" applyBorder="1" applyAlignment="1">
      <alignment horizontal="left" vertical="center"/>
    </xf>
    <xf numFmtId="0" fontId="8" fillId="0" borderId="27" xfId="1" applyFont="1" applyBorder="1" applyAlignment="1">
      <alignment horizontal="right" vertical="center"/>
    </xf>
    <xf numFmtId="0" fontId="8" fillId="0" borderId="27" xfId="1" applyFont="1" applyBorder="1" applyAlignment="1">
      <alignment horizontal="center" vertical="center"/>
    </xf>
    <xf numFmtId="0" fontId="9" fillId="0" borderId="7" xfId="1" applyFont="1" applyBorder="1" applyAlignment="1">
      <alignment horizontal="center" vertical="center"/>
    </xf>
    <xf numFmtId="10" fontId="9" fillId="0" borderId="8" xfId="1" applyNumberFormat="1" applyFont="1" applyFill="1" applyBorder="1" applyAlignment="1">
      <alignment horizontal="left" vertical="center"/>
    </xf>
    <xf numFmtId="171" fontId="9" fillId="0" borderId="8" xfId="1" applyNumberFormat="1" applyFont="1" applyBorder="1" applyAlignment="1">
      <alignment vertical="center"/>
    </xf>
    <xf numFmtId="0" fontId="9" fillId="0" borderId="28" xfId="1" applyFont="1" applyBorder="1" applyAlignment="1">
      <alignment horizontal="center" vertical="center"/>
    </xf>
    <xf numFmtId="169" fontId="9" fillId="0" borderId="28" xfId="1" applyNumberFormat="1" applyFont="1" applyBorder="1" applyAlignment="1">
      <alignment horizontal="center" vertical="center"/>
    </xf>
    <xf numFmtId="10" fontId="9" fillId="0" borderId="8" xfId="2" applyNumberFormat="1" applyFont="1" applyFill="1" applyBorder="1" applyAlignment="1">
      <alignment horizontal="left" vertical="center"/>
    </xf>
    <xf numFmtId="10" fontId="9" fillId="0" borderId="8" xfId="1" applyNumberFormat="1" applyFont="1" applyBorder="1" applyAlignment="1">
      <alignment horizontal="left" vertical="center"/>
    </xf>
    <xf numFmtId="0" fontId="9" fillId="0" borderId="8" xfId="1" applyFont="1" applyBorder="1" applyAlignment="1">
      <alignment horizontal="left" vertical="center"/>
    </xf>
    <xf numFmtId="0" fontId="9" fillId="6" borderId="8" xfId="1" applyFont="1" applyFill="1" applyBorder="1" applyAlignment="1">
      <alignment horizontal="left" vertical="center"/>
    </xf>
    <xf numFmtId="0" fontId="13" fillId="0" borderId="0" xfId="5" applyFont="1"/>
    <xf numFmtId="0" fontId="1" fillId="0" borderId="0" xfId="1" applyBorder="1"/>
    <xf numFmtId="0" fontId="9" fillId="0" borderId="29" xfId="1" applyFont="1" applyBorder="1" applyAlignment="1">
      <alignment horizontal="center" vertical="center"/>
    </xf>
    <xf numFmtId="0" fontId="9" fillId="6" borderId="30" xfId="1" applyFont="1" applyFill="1" applyBorder="1" applyAlignment="1">
      <alignment horizontal="left" vertical="center"/>
    </xf>
    <xf numFmtId="171" fontId="9" fillId="0" borderId="30" xfId="1" applyNumberFormat="1" applyFont="1" applyBorder="1" applyAlignment="1">
      <alignment vertical="center"/>
    </xf>
    <xf numFmtId="0" fontId="9" fillId="0" borderId="31" xfId="1" applyFont="1" applyBorder="1" applyAlignment="1">
      <alignment horizontal="center" vertical="center"/>
    </xf>
    <xf numFmtId="0" fontId="3" fillId="0" borderId="0" xfId="1" applyFont="1" applyBorder="1" applyAlignment="1">
      <alignment vertical="center"/>
    </xf>
    <xf numFmtId="0" fontId="1" fillId="7" borderId="1" xfId="1" applyFill="1" applyBorder="1" applyAlignment="1">
      <alignment horizontal="right" vertical="center"/>
    </xf>
    <xf numFmtId="0" fontId="1" fillId="7" borderId="3" xfId="1" applyFill="1" applyBorder="1" applyAlignment="1">
      <alignment horizontal="right" vertical="center"/>
    </xf>
    <xf numFmtId="0" fontId="1" fillId="7" borderId="8" xfId="1" applyFill="1" applyBorder="1" applyAlignment="1">
      <alignment horizontal="right" vertical="center" wrapText="1"/>
    </xf>
    <xf numFmtId="9" fontId="0" fillId="0" borderId="0" xfId="2" applyFont="1" applyFill="1" applyBorder="1" applyAlignment="1">
      <alignment vertical="center"/>
    </xf>
    <xf numFmtId="0" fontId="1" fillId="0" borderId="0" xfId="1" applyFill="1" applyBorder="1" applyAlignment="1">
      <alignment vertical="center"/>
    </xf>
    <xf numFmtId="10" fontId="0" fillId="0" borderId="0" xfId="2" applyNumberFormat="1" applyFont="1" applyFill="1" applyBorder="1" applyAlignment="1">
      <alignment vertical="center"/>
    </xf>
    <xf numFmtId="10" fontId="1" fillId="0" borderId="0" xfId="2" applyNumberFormat="1" applyFont="1" applyFill="1" applyBorder="1" applyAlignment="1">
      <alignment vertical="center"/>
    </xf>
    <xf numFmtId="0" fontId="3" fillId="7" borderId="8" xfId="1" applyFont="1" applyFill="1" applyBorder="1" applyAlignment="1">
      <alignment vertical="center" wrapText="1"/>
    </xf>
    <xf numFmtId="166" fontId="3" fillId="7" borderId="4" xfId="3" applyNumberFormat="1" applyFont="1" applyFill="1" applyBorder="1" applyAlignment="1">
      <alignment vertical="center"/>
    </xf>
    <xf numFmtId="172" fontId="3" fillId="7" borderId="8" xfId="2" applyNumberFormat="1" applyFont="1" applyFill="1" applyBorder="1" applyAlignment="1">
      <alignment vertical="center"/>
    </xf>
    <xf numFmtId="0" fontId="5" fillId="5" borderId="2" xfId="1" applyFont="1" applyFill="1" applyBorder="1" applyAlignment="1">
      <alignment horizontal="center" vertical="center" wrapText="1"/>
    </xf>
    <xf numFmtId="165" fontId="1" fillId="5" borderId="5" xfId="3" applyNumberFormat="1" applyFont="1" applyFill="1" applyBorder="1" applyAlignment="1">
      <alignment vertical="center"/>
    </xf>
    <xf numFmtId="0" fontId="5" fillId="0" borderId="15" xfId="1" applyFont="1" applyBorder="1" applyAlignment="1">
      <alignment vertical="center" wrapText="1"/>
    </xf>
    <xf numFmtId="0" fontId="5" fillId="0" borderId="16" xfId="1" applyFont="1" applyBorder="1" applyAlignment="1">
      <alignment vertical="center" wrapText="1"/>
    </xf>
    <xf numFmtId="0" fontId="2" fillId="0" borderId="17" xfId="1" applyFont="1" applyBorder="1" applyAlignment="1">
      <alignment horizontal="center" vertical="center"/>
    </xf>
    <xf numFmtId="0" fontId="2" fillId="0" borderId="18" xfId="1" applyFont="1" applyBorder="1" applyAlignment="1">
      <alignment horizontal="center" vertical="center"/>
    </xf>
    <xf numFmtId="0" fontId="7" fillId="0" borderId="22" xfId="1" applyFont="1" applyBorder="1" applyAlignment="1">
      <alignment vertical="center" wrapText="1"/>
    </xf>
    <xf numFmtId="0" fontId="7" fillId="0" borderId="21" xfId="1" applyFont="1" applyBorder="1" applyAlignment="1">
      <alignment vertical="center" wrapText="1"/>
    </xf>
    <xf numFmtId="0" fontId="2" fillId="0" borderId="23" xfId="1" applyFont="1" applyBorder="1" applyAlignment="1">
      <alignment horizontal="center" vertical="center"/>
    </xf>
    <xf numFmtId="0" fontId="1" fillId="0" borderId="0" xfId="1" applyAlignment="1">
      <alignment vertical="center" wrapText="1"/>
    </xf>
    <xf numFmtId="0" fontId="1" fillId="0" borderId="0" xfId="1" applyAlignment="1">
      <alignment horizontal="left" vertical="center" wrapText="1"/>
    </xf>
    <xf numFmtId="0" fontId="7" fillId="0" borderId="15" xfId="1" applyFont="1" applyBorder="1" applyAlignment="1">
      <alignment vertical="center" wrapText="1"/>
    </xf>
    <xf numFmtId="0" fontId="7" fillId="0" borderId="16" xfId="1" applyFont="1" applyBorder="1" applyAlignment="1">
      <alignment vertical="center" wrapText="1"/>
    </xf>
    <xf numFmtId="0" fontId="2" fillId="0" borderId="17" xfId="1" applyNumberFormat="1" applyFont="1" applyBorder="1" applyAlignment="1">
      <alignment horizontal="center" vertical="center"/>
    </xf>
    <xf numFmtId="0" fontId="2" fillId="0" borderId="18" xfId="1" applyNumberFormat="1" applyFont="1" applyBorder="1" applyAlignment="1">
      <alignment horizontal="center" vertical="center"/>
    </xf>
    <xf numFmtId="0" fontId="7" fillId="0" borderId="16" xfId="1" applyFont="1" applyBorder="1" applyAlignment="1">
      <alignment vertical="center"/>
    </xf>
    <xf numFmtId="0" fontId="7" fillId="0" borderId="19" xfId="1" applyFont="1" applyBorder="1" applyAlignment="1">
      <alignment vertical="center"/>
    </xf>
    <xf numFmtId="0" fontId="2" fillId="0" borderId="0" xfId="1" applyFont="1" applyAlignment="1">
      <alignment horizontal="center" vertical="center" wrapText="1"/>
    </xf>
    <xf numFmtId="0" fontId="1" fillId="0" borderId="0" xfId="1" applyAlignment="1">
      <alignment horizontal="center" vertical="center" wrapText="1"/>
    </xf>
    <xf numFmtId="0" fontId="1" fillId="5" borderId="32" xfId="1" applyFont="1" applyFill="1" applyBorder="1" applyAlignment="1">
      <alignment vertical="center" wrapText="1"/>
    </xf>
    <xf numFmtId="0" fontId="1" fillId="5" borderId="19" xfId="1" applyFont="1" applyFill="1" applyBorder="1" applyAlignment="1">
      <alignment vertical="center" wrapText="1"/>
    </xf>
    <xf numFmtId="0" fontId="1" fillId="5" borderId="33" xfId="1" applyFont="1" applyFill="1" applyBorder="1" applyAlignment="1">
      <alignment vertical="center" wrapText="1"/>
    </xf>
    <xf numFmtId="0" fontId="1" fillId="5" borderId="22" xfId="1" applyFont="1" applyFill="1" applyBorder="1" applyAlignment="1">
      <alignment vertical="center" wrapText="1"/>
    </xf>
    <xf numFmtId="0" fontId="1" fillId="5" borderId="21" xfId="1" applyFont="1" applyFill="1" applyBorder="1" applyAlignment="1">
      <alignment vertical="center" wrapText="1"/>
    </xf>
    <xf numFmtId="0" fontId="1" fillId="5" borderId="34" xfId="1" applyFont="1" applyFill="1" applyBorder="1" applyAlignment="1">
      <alignment vertical="center" wrapText="1"/>
    </xf>
    <xf numFmtId="0" fontId="9" fillId="6" borderId="10" xfId="1" applyFont="1" applyFill="1" applyBorder="1" applyAlignment="1">
      <alignment vertical="center" wrapText="1"/>
    </xf>
    <xf numFmtId="0" fontId="9" fillId="6" borderId="12" xfId="1" applyFont="1" applyFill="1" applyBorder="1" applyAlignment="1">
      <alignment vertical="center" wrapText="1"/>
    </xf>
    <xf numFmtId="0" fontId="9" fillId="6" borderId="5" xfId="1" applyFont="1" applyFill="1" applyBorder="1" applyAlignment="1">
      <alignment vertical="center" wrapText="1"/>
    </xf>
    <xf numFmtId="0" fontId="6" fillId="7" borderId="17" xfId="1" applyFont="1" applyFill="1" applyBorder="1" applyAlignment="1">
      <alignment horizontal="center" vertical="center"/>
    </xf>
    <xf numFmtId="0" fontId="6" fillId="7" borderId="18" xfId="1" applyFont="1" applyFill="1" applyBorder="1" applyAlignment="1">
      <alignment horizontal="center" vertical="center"/>
    </xf>
    <xf numFmtId="0" fontId="6" fillId="7" borderId="35" xfId="1" applyFont="1" applyFill="1" applyBorder="1" applyAlignment="1">
      <alignment horizontal="center" vertical="center" wrapText="1"/>
    </xf>
    <xf numFmtId="0" fontId="6" fillId="7" borderId="36" xfId="1" applyFont="1" applyFill="1" applyBorder="1" applyAlignment="1">
      <alignment horizontal="center" vertical="center" wrapText="1"/>
    </xf>
    <xf numFmtId="0" fontId="6" fillId="7" borderId="37" xfId="1" applyFont="1" applyFill="1" applyBorder="1" applyAlignment="1">
      <alignment horizontal="center" vertical="center"/>
    </xf>
    <xf numFmtId="0" fontId="6" fillId="7" borderId="38" xfId="1" applyFont="1" applyFill="1" applyBorder="1" applyAlignment="1">
      <alignment horizontal="center" vertical="center"/>
    </xf>
    <xf numFmtId="165" fontId="1" fillId="0" borderId="0" xfId="1" applyNumberFormat="1"/>
    <xf numFmtId="0" fontId="1" fillId="5" borderId="0" xfId="1" applyFill="1" applyAlignment="1">
      <alignment horizontal="left" vertical="top" wrapText="1"/>
    </xf>
    <xf numFmtId="166" fontId="1" fillId="8" borderId="4" xfId="3" applyNumberFormat="1" applyFill="1" applyBorder="1" applyAlignment="1">
      <alignment vertical="center"/>
    </xf>
    <xf numFmtId="10" fontId="0" fillId="8" borderId="8" xfId="2" applyNumberFormat="1" applyFont="1" applyFill="1" applyBorder="1" applyAlignment="1">
      <alignment vertical="center"/>
    </xf>
    <xf numFmtId="10" fontId="0" fillId="8" borderId="6" xfId="2" applyNumberFormat="1" applyFont="1" applyFill="1" applyBorder="1" applyAlignment="1">
      <alignment vertical="center"/>
    </xf>
    <xf numFmtId="166" fontId="1" fillId="8" borderId="7" xfId="3" applyNumberFormat="1" applyFill="1" applyBorder="1" applyAlignment="1">
      <alignment vertical="center"/>
    </xf>
    <xf numFmtId="10" fontId="0" fillId="8" borderId="28" xfId="2" applyNumberFormat="1" applyFont="1" applyFill="1" applyBorder="1" applyAlignment="1">
      <alignment vertical="center"/>
    </xf>
    <xf numFmtId="166" fontId="1" fillId="8" borderId="29" xfId="3" applyNumberFormat="1" applyFill="1" applyBorder="1" applyAlignment="1">
      <alignment vertical="center"/>
    </xf>
    <xf numFmtId="10" fontId="0" fillId="8" borderId="31" xfId="2" applyNumberFormat="1" applyFont="1" applyFill="1" applyBorder="1" applyAlignment="1">
      <alignment vertical="center"/>
    </xf>
  </cellXfs>
  <cellStyles count="6">
    <cellStyle name="Milliers 2" xfId="4"/>
    <cellStyle name="Monétaire 2" xfId="3"/>
    <cellStyle name="Normal" xfId="0" builtinId="0"/>
    <cellStyle name="Normal 2" xfId="1"/>
    <cellStyle name="Normal 3" xfId="5"/>
    <cellStyle name="Percent 2" xfId="2"/>
  </cellStyles>
  <dxfs count="1">
    <dxf>
      <font>
        <condense val="0"/>
        <extend val="0"/>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AppData/Roaming/Microsoft/Excel/Copie%20de%20Excel%20Assign%20Summer%202015%20(version%201).xlsb"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Instructions and your Names"/>
      <sheetName val="Excel Material Covered "/>
      <sheetName val="Grading sheet"/>
      <sheetName val="Step 1"/>
      <sheetName val="Step 1 Data"/>
      <sheetName val="Step 2 data"/>
      <sheetName val="Step 2 Requirements"/>
      <sheetName val="Step 3-1"/>
      <sheetName val="Step 3-2"/>
      <sheetName val="Step 4"/>
      <sheetName val="Step5"/>
      <sheetName val="Step6"/>
      <sheetName val="Step 7"/>
    </sheetNames>
    <sheetDataSet>
      <sheetData sheetId="0"/>
      <sheetData sheetId="1"/>
      <sheetData sheetId="2"/>
      <sheetData sheetId="3"/>
      <sheetData sheetId="4">
        <row r="8">
          <cell r="A8" t="str">
            <v>Up the Hill Bistro  - Payroll Data - Week ending April 5, 2015</v>
          </cell>
        </row>
        <row r="11">
          <cell r="A11">
            <v>11</v>
          </cell>
          <cell r="B11">
            <v>48.75</v>
          </cell>
          <cell r="D11" t="str">
            <v>C-1</v>
          </cell>
          <cell r="E11" t="str">
            <v>Chef</v>
          </cell>
          <cell r="F11">
            <v>0.15</v>
          </cell>
          <cell r="G11" t="b">
            <v>0</v>
          </cell>
        </row>
        <row r="12">
          <cell r="A12">
            <v>10</v>
          </cell>
          <cell r="B12">
            <v>45</v>
          </cell>
          <cell r="D12" t="str">
            <v>C-2</v>
          </cell>
          <cell r="E12" t="str">
            <v>Cook</v>
          </cell>
          <cell r="F12">
            <v>0.25</v>
          </cell>
          <cell r="G12" t="b">
            <v>1</v>
          </cell>
        </row>
        <row r="13">
          <cell r="A13">
            <v>6</v>
          </cell>
          <cell r="B13">
            <v>18.5</v>
          </cell>
          <cell r="D13" t="str">
            <v>M-1</v>
          </cell>
          <cell r="E13" t="str">
            <v>Manager</v>
          </cell>
          <cell r="F13">
            <v>0</v>
          </cell>
          <cell r="G13" t="b">
            <v>0</v>
          </cell>
        </row>
        <row r="14">
          <cell r="A14">
            <v>2</v>
          </cell>
          <cell r="B14">
            <v>43</v>
          </cell>
          <cell r="D14" t="str">
            <v>W-1</v>
          </cell>
          <cell r="E14" t="str">
            <v>Waitstaff</v>
          </cell>
          <cell r="F14">
            <v>0.6</v>
          </cell>
          <cell r="G14" t="b">
            <v>1</v>
          </cell>
        </row>
        <row r="15">
          <cell r="A15">
            <v>1</v>
          </cell>
          <cell r="B15">
            <v>40</v>
          </cell>
          <cell r="D15" t="str">
            <v>W-2</v>
          </cell>
          <cell r="E15" t="str">
            <v>Staff in training</v>
          </cell>
          <cell r="F15">
            <v>0</v>
          </cell>
          <cell r="G15" t="b">
            <v>1</v>
          </cell>
        </row>
        <row r="16">
          <cell r="A16">
            <v>3</v>
          </cell>
          <cell r="B16">
            <v>40.5</v>
          </cell>
        </row>
        <row r="17">
          <cell r="A17">
            <v>7</v>
          </cell>
          <cell r="B17">
            <v>47.5</v>
          </cell>
        </row>
        <row r="18">
          <cell r="A18">
            <v>13</v>
          </cell>
          <cell r="B18">
            <v>65</v>
          </cell>
        </row>
        <row r="19">
          <cell r="A19">
            <v>5</v>
          </cell>
          <cell r="B19">
            <v>55</v>
          </cell>
        </row>
        <row r="20">
          <cell r="A20">
            <v>9</v>
          </cell>
          <cell r="B20">
            <v>55</v>
          </cell>
        </row>
        <row r="21">
          <cell r="A21">
            <v>12</v>
          </cell>
          <cell r="B21">
            <v>51.5</v>
          </cell>
        </row>
        <row r="22">
          <cell r="A22">
            <v>4</v>
          </cell>
          <cell r="B22">
            <v>60</v>
          </cell>
        </row>
        <row r="23">
          <cell r="A23">
            <v>8</v>
          </cell>
          <cell r="B23">
            <v>23.45</v>
          </cell>
        </row>
        <row r="26">
          <cell r="A26" t="str">
            <v>Empl No</v>
          </cell>
          <cell r="B26" t="str">
            <v>Employee Name</v>
          </cell>
        </row>
        <row r="27">
          <cell r="A27">
            <v>1</v>
          </cell>
          <cell r="B27" t="str">
            <v>Laurie Page</v>
          </cell>
          <cell r="C27">
            <v>10.029999999999999</v>
          </cell>
          <cell r="D27" t="str">
            <v>W-1</v>
          </cell>
          <cell r="E27">
            <v>26403</v>
          </cell>
        </row>
        <row r="28">
          <cell r="A28">
            <v>2</v>
          </cell>
          <cell r="B28" t="str">
            <v>Sergey Brin</v>
          </cell>
          <cell r="C28">
            <v>13.97</v>
          </cell>
          <cell r="D28" t="str">
            <v>C-1</v>
          </cell>
          <cell r="E28">
            <v>30429</v>
          </cell>
        </row>
        <row r="29">
          <cell r="A29">
            <v>3</v>
          </cell>
          <cell r="B29" t="str">
            <v>Samantha Hsieh</v>
          </cell>
          <cell r="C29">
            <v>14.39</v>
          </cell>
          <cell r="D29" t="str">
            <v>W-1</v>
          </cell>
          <cell r="E29">
            <v>32990</v>
          </cell>
        </row>
        <row r="30">
          <cell r="A30">
            <v>4</v>
          </cell>
          <cell r="B30" t="str">
            <v>Michael Dell</v>
          </cell>
          <cell r="C30">
            <v>10</v>
          </cell>
          <cell r="D30" t="str">
            <v>C-1</v>
          </cell>
          <cell r="E30">
            <v>27120</v>
          </cell>
        </row>
        <row r="31">
          <cell r="A31">
            <v>5</v>
          </cell>
          <cell r="B31" t="str">
            <v>Catherine Cook</v>
          </cell>
          <cell r="C31">
            <v>17.670000000000002</v>
          </cell>
          <cell r="D31" t="str">
            <v>M-1</v>
          </cell>
          <cell r="E31">
            <v>32611</v>
          </cell>
        </row>
        <row r="32">
          <cell r="A32">
            <v>6</v>
          </cell>
          <cell r="B32" t="str">
            <v>Laura Godwin</v>
          </cell>
          <cell r="C32">
            <v>17.809999999999999</v>
          </cell>
          <cell r="D32" t="str">
            <v>W-1</v>
          </cell>
          <cell r="E32">
            <v>32973</v>
          </cell>
        </row>
        <row r="33">
          <cell r="A33">
            <v>7</v>
          </cell>
          <cell r="B33" t="str">
            <v>Charlotte Salaun de Kertanguy</v>
          </cell>
          <cell r="C33">
            <v>18.47</v>
          </cell>
          <cell r="D33" t="str">
            <v>W-1</v>
          </cell>
          <cell r="E33">
            <v>26038</v>
          </cell>
        </row>
        <row r="34">
          <cell r="A34">
            <v>8</v>
          </cell>
          <cell r="B34" t="str">
            <v>Debbie Mason</v>
          </cell>
          <cell r="C34">
            <v>10.25</v>
          </cell>
          <cell r="D34" t="str">
            <v>W-1</v>
          </cell>
          <cell r="E34">
            <v>33340</v>
          </cell>
        </row>
        <row r="35">
          <cell r="A35">
            <v>9</v>
          </cell>
          <cell r="B35" t="str">
            <v>Sheryl Sandberg</v>
          </cell>
          <cell r="C35">
            <v>15.97</v>
          </cell>
          <cell r="D35" t="str">
            <v>W-1</v>
          </cell>
          <cell r="E35">
            <v>25443</v>
          </cell>
        </row>
        <row r="36">
          <cell r="A36">
            <v>10</v>
          </cell>
          <cell r="B36" t="str">
            <v>Bill Gates</v>
          </cell>
          <cell r="C36">
            <v>12.23</v>
          </cell>
          <cell r="D36" t="str">
            <v>C-2</v>
          </cell>
          <cell r="E36">
            <v>20390</v>
          </cell>
        </row>
        <row r="37">
          <cell r="A37">
            <v>11</v>
          </cell>
          <cell r="B37" t="str">
            <v>Marc Zuckerberg</v>
          </cell>
          <cell r="C37">
            <v>19.989999999999998</v>
          </cell>
          <cell r="D37" t="str">
            <v>C-1</v>
          </cell>
          <cell r="E37">
            <v>30816</v>
          </cell>
        </row>
        <row r="38">
          <cell r="A38">
            <v>12</v>
          </cell>
          <cell r="B38" t="str">
            <v>Britney Sansoucy</v>
          </cell>
          <cell r="C38">
            <v>21.21</v>
          </cell>
          <cell r="D38" t="str">
            <v>M-1</v>
          </cell>
          <cell r="E38">
            <v>28958</v>
          </cell>
        </row>
        <row r="39">
          <cell r="A39">
            <v>13</v>
          </cell>
          <cell r="B39" t="str">
            <v>Partner's name</v>
          </cell>
          <cell r="C39">
            <v>23.55</v>
          </cell>
          <cell r="D39" t="str">
            <v>M-1</v>
          </cell>
          <cell r="E39">
            <v>32993</v>
          </cell>
        </row>
        <row r="41">
          <cell r="A41" t="str">
            <v>VLookup table</v>
          </cell>
          <cell r="D41" t="str">
            <v>HLookup Table</v>
          </cell>
        </row>
        <row r="42">
          <cell r="A42" t="str">
            <v>Federal Tax Rate Table</v>
          </cell>
          <cell r="D42" t="str">
            <v>Provincial Tax Rate Table</v>
          </cell>
        </row>
        <row r="43">
          <cell r="A43" t="str">
            <v>Weekly Pay</v>
          </cell>
          <cell r="B43" t="str">
            <v>Tax Rate</v>
          </cell>
          <cell r="D43" t="str">
            <v>Weekly Pay</v>
          </cell>
          <cell r="E43">
            <v>0</v>
          </cell>
        </row>
        <row r="44">
          <cell r="A44">
            <v>0</v>
          </cell>
          <cell r="B44">
            <v>4.9599999999999998E-2</v>
          </cell>
          <cell r="D44" t="str">
            <v>Tax Rate</v>
          </cell>
          <cell r="E44">
            <v>0.04</v>
          </cell>
        </row>
        <row r="45">
          <cell r="A45">
            <v>300</v>
          </cell>
          <cell r="B45">
            <v>8.7300000000000003E-2</v>
          </cell>
        </row>
        <row r="46">
          <cell r="A46">
            <v>400</v>
          </cell>
          <cell r="B46">
            <v>0.1235</v>
          </cell>
        </row>
        <row r="47">
          <cell r="A47">
            <v>500</v>
          </cell>
          <cell r="B47">
            <v>0.15809999999999999</v>
          </cell>
          <cell r="D47" t="str">
            <v>Assumptions</v>
          </cell>
        </row>
        <row r="48">
          <cell r="A48">
            <v>800</v>
          </cell>
          <cell r="B48">
            <v>0.20230000000000001</v>
          </cell>
          <cell r="D48" t="str">
            <v>Tips for the week:</v>
          </cell>
          <cell r="E48">
            <v>2513.89</v>
          </cell>
        </row>
        <row r="49">
          <cell r="A49">
            <v>1000</v>
          </cell>
          <cell r="B49">
            <v>0.25659999999999999</v>
          </cell>
          <cell r="D49" t="str">
            <v>Health plan rate</v>
          </cell>
          <cell r="E49">
            <v>5.6329999999999998E-2</v>
          </cell>
        </row>
      </sheetData>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tabColor rgb="FF00B050"/>
    <pageSetUpPr fitToPage="1"/>
  </sheetPr>
  <dimension ref="A1:T39"/>
  <sheetViews>
    <sheetView topLeftCell="A5" zoomScaleNormal="100" zoomScaleSheetLayoutView="100" workbookViewId="0">
      <selection activeCell="S27" sqref="S27"/>
    </sheetView>
  </sheetViews>
  <sheetFormatPr baseColWidth="10" defaultColWidth="9.140625" defaultRowHeight="12.75"/>
  <cols>
    <col min="1" max="1" width="7.7109375" style="2" customWidth="1"/>
    <col min="2" max="2" width="20.140625" style="2" customWidth="1"/>
    <col min="3" max="3" width="5.5703125" style="2" customWidth="1"/>
    <col min="4" max="4" width="9.85546875" style="2" customWidth="1"/>
    <col min="5" max="5" width="13.28515625" style="2" customWidth="1"/>
    <col min="6" max="6" width="11.7109375" style="2" customWidth="1"/>
    <col min="7" max="7" width="11.140625" style="2" customWidth="1"/>
    <col min="8" max="8" width="10.140625" style="2" customWidth="1"/>
    <col min="9" max="9" width="14.85546875" style="2" customWidth="1"/>
    <col min="10" max="10" width="11.5703125" style="2" bestFit="1" customWidth="1"/>
    <col min="11" max="11" width="15" style="2" customWidth="1"/>
    <col min="12" max="12" width="11.28515625" style="2" customWidth="1"/>
    <col min="13" max="13" width="11.42578125" style="2" customWidth="1"/>
    <col min="14" max="14" width="9.85546875" style="2" customWidth="1"/>
    <col min="15" max="15" width="11.140625" style="2" customWidth="1"/>
    <col min="16" max="16384" width="9.140625" style="2"/>
  </cols>
  <sheetData>
    <row r="1" spans="1:15" ht="18" customHeight="1">
      <c r="A1" s="144" t="s">
        <v>0</v>
      </c>
      <c r="B1" s="145"/>
      <c r="C1" s="145"/>
      <c r="D1" s="145"/>
      <c r="E1" s="145"/>
      <c r="F1" s="145"/>
      <c r="G1" s="145"/>
      <c r="H1" s="145"/>
      <c r="I1" s="145"/>
      <c r="J1" s="145"/>
      <c r="K1" s="145"/>
      <c r="L1" s="145"/>
      <c r="M1" s="145"/>
      <c r="N1" s="1"/>
    </row>
    <row r="2" spans="1:15" ht="31.5" customHeight="1">
      <c r="A2" s="137" t="s">
        <v>1</v>
      </c>
      <c r="B2" s="137"/>
      <c r="C2" s="137"/>
      <c r="D2" s="137"/>
      <c r="E2" s="137"/>
      <c r="F2" s="137"/>
      <c r="G2" s="137"/>
      <c r="H2" s="137"/>
      <c r="I2" s="137"/>
      <c r="J2" s="137"/>
      <c r="K2" s="137"/>
      <c r="L2" s="137"/>
      <c r="M2" s="137"/>
      <c r="N2" s="137"/>
      <c r="O2" s="137"/>
    </row>
    <row r="3" spans="1:15" ht="26.25" customHeight="1">
      <c r="A3" s="136" t="s">
        <v>2</v>
      </c>
      <c r="B3" s="136"/>
      <c r="C3" s="136"/>
      <c r="D3" s="136"/>
      <c r="E3" s="136"/>
      <c r="F3" s="136"/>
      <c r="G3" s="136"/>
      <c r="H3" s="136"/>
      <c r="I3" s="136"/>
      <c r="J3" s="136"/>
      <c r="K3" s="136"/>
      <c r="L3" s="136"/>
      <c r="M3" s="136"/>
      <c r="N3" s="136"/>
      <c r="O3" s="136"/>
    </row>
    <row r="4" spans="1:15" ht="41.25" customHeight="1">
      <c r="A4" s="136" t="s">
        <v>3</v>
      </c>
      <c r="B4" s="136"/>
      <c r="C4" s="136"/>
      <c r="D4" s="136"/>
      <c r="E4" s="136"/>
      <c r="F4" s="136"/>
      <c r="G4" s="136"/>
      <c r="H4" s="136"/>
      <c r="I4" s="136"/>
      <c r="J4" s="136"/>
      <c r="K4" s="136"/>
      <c r="L4" s="136"/>
      <c r="M4" s="136"/>
      <c r="N4" s="136"/>
      <c r="O4" s="136"/>
    </row>
    <row r="5" spans="1:15" ht="15" customHeight="1">
      <c r="A5" s="136" t="s">
        <v>4</v>
      </c>
      <c r="B5" s="136"/>
      <c r="C5" s="136"/>
      <c r="D5" s="136"/>
      <c r="E5" s="136"/>
      <c r="F5" s="136"/>
      <c r="G5" s="136"/>
      <c r="H5" s="136"/>
      <c r="I5" s="136"/>
      <c r="J5" s="136"/>
      <c r="K5" s="136"/>
      <c r="L5" s="136"/>
      <c r="M5" s="136"/>
      <c r="N5" s="3"/>
      <c r="O5" s="4"/>
    </row>
    <row r="6" spans="1:15" ht="15" customHeight="1">
      <c r="A6" s="137" t="s">
        <v>5</v>
      </c>
      <c r="B6" s="137"/>
      <c r="C6" s="137"/>
      <c r="D6" s="137"/>
      <c r="E6" s="137"/>
      <c r="F6" s="137"/>
      <c r="G6" s="137"/>
      <c r="H6" s="137"/>
      <c r="I6" s="137"/>
      <c r="J6" s="137"/>
      <c r="K6" s="137"/>
      <c r="L6" s="137"/>
      <c r="M6" s="137"/>
      <c r="N6" s="137"/>
      <c r="O6" s="137"/>
    </row>
    <row r="7" spans="1:15" ht="29.25" customHeight="1">
      <c r="A7" s="136" t="s">
        <v>6</v>
      </c>
      <c r="B7" s="136"/>
      <c r="C7" s="136"/>
      <c r="D7" s="136"/>
      <c r="E7" s="136"/>
      <c r="F7" s="136"/>
      <c r="G7" s="136"/>
      <c r="H7" s="136"/>
      <c r="I7" s="136"/>
      <c r="J7" s="136"/>
      <c r="K7" s="136"/>
      <c r="L7" s="136"/>
      <c r="M7" s="136"/>
      <c r="N7" s="136"/>
      <c r="O7" s="136"/>
    </row>
    <row r="8" spans="1:15" ht="15" customHeight="1">
      <c r="A8" s="136" t="s">
        <v>7</v>
      </c>
      <c r="B8" s="136"/>
      <c r="C8" s="136"/>
      <c r="D8" s="136"/>
      <c r="E8" s="136"/>
      <c r="F8" s="136"/>
      <c r="G8" s="136"/>
      <c r="H8" s="136"/>
      <c r="I8" s="136"/>
      <c r="J8" s="136"/>
      <c r="K8" s="136"/>
      <c r="L8" s="136"/>
      <c r="M8" s="136"/>
      <c r="N8" s="3"/>
      <c r="O8" s="4"/>
    </row>
    <row r="9" spans="1:15" ht="15" customHeight="1">
      <c r="A9" s="137" t="s">
        <v>8</v>
      </c>
      <c r="B9" s="137"/>
      <c r="C9" s="137"/>
      <c r="D9" s="137"/>
      <c r="E9" s="137"/>
      <c r="F9" s="137"/>
      <c r="G9" s="137"/>
      <c r="H9" s="137"/>
      <c r="I9" s="137"/>
      <c r="J9" s="137"/>
      <c r="K9" s="137"/>
      <c r="L9" s="137"/>
      <c r="M9" s="137"/>
      <c r="N9" s="137"/>
      <c r="O9" s="137"/>
    </row>
    <row r="10" spans="1:15" ht="15" customHeight="1">
      <c r="A10" s="4" t="s">
        <v>9</v>
      </c>
      <c r="B10" s="4"/>
      <c r="C10" s="4"/>
      <c r="D10" s="4"/>
      <c r="E10" s="4"/>
      <c r="F10" s="4"/>
      <c r="G10" s="4"/>
      <c r="H10" s="4"/>
      <c r="I10" s="4"/>
      <c r="J10" s="4"/>
      <c r="K10" s="4"/>
      <c r="L10" s="4"/>
      <c r="M10" s="4"/>
      <c r="N10" s="4"/>
      <c r="O10" s="4"/>
    </row>
    <row r="11" spans="1:15" ht="17.100000000000001" customHeight="1">
      <c r="A11" s="4" t="s">
        <v>10</v>
      </c>
      <c r="B11" s="4"/>
      <c r="C11" s="4"/>
      <c r="D11" s="4"/>
      <c r="E11" s="4"/>
      <c r="F11" s="4"/>
      <c r="G11" s="4"/>
      <c r="H11" s="4"/>
      <c r="I11" s="4"/>
      <c r="J11" s="4"/>
      <c r="K11" s="4"/>
      <c r="L11" s="4"/>
      <c r="M11" s="4"/>
      <c r="N11" s="4"/>
      <c r="O11" s="4"/>
    </row>
    <row r="12" spans="1:15" ht="15" customHeight="1">
      <c r="A12" s="4" t="s">
        <v>11</v>
      </c>
      <c r="B12" s="4"/>
      <c r="C12" s="4"/>
      <c r="D12" s="4"/>
      <c r="E12" s="4"/>
      <c r="F12" s="4"/>
      <c r="G12" s="4"/>
      <c r="H12" s="4"/>
      <c r="I12" s="4"/>
      <c r="J12" s="4"/>
      <c r="K12" s="4"/>
      <c r="L12" s="4"/>
      <c r="M12" s="4"/>
      <c r="N12" s="4"/>
      <c r="O12" s="4"/>
    </row>
    <row r="13" spans="1:15" ht="7.5" customHeight="1">
      <c r="A13" s="4"/>
      <c r="B13" s="4"/>
      <c r="C13" s="4"/>
      <c r="D13" s="4"/>
      <c r="E13" s="4"/>
      <c r="F13" s="4"/>
      <c r="G13" s="4"/>
      <c r="H13" s="4"/>
      <c r="I13" s="4"/>
      <c r="J13" s="4"/>
      <c r="K13" s="4"/>
      <c r="L13" s="4"/>
      <c r="M13" s="4"/>
      <c r="N13" s="4"/>
      <c r="O13" s="4"/>
    </row>
    <row r="14" spans="1:15" ht="14.25" customHeight="1">
      <c r="A14" s="5" t="str">
        <f>'[1]Step 1 Data'!A8</f>
        <v>Up the Hill Bistro  - Payroll Data - Week ending April 5, 2015</v>
      </c>
      <c r="B14" s="6"/>
      <c r="C14" s="6"/>
      <c r="D14" s="6"/>
      <c r="E14" s="6"/>
      <c r="F14" s="6"/>
      <c r="G14" s="6"/>
      <c r="H14" s="6"/>
      <c r="I14" s="6"/>
      <c r="J14" s="6"/>
      <c r="K14" s="6"/>
      <c r="L14" s="6"/>
      <c r="M14" s="6"/>
      <c r="N14" s="6"/>
      <c r="O14" s="6"/>
    </row>
    <row r="15" spans="1:15" ht="1.5" customHeight="1" thickBot="1">
      <c r="A15" s="6"/>
      <c r="B15" s="6"/>
      <c r="C15" s="6"/>
      <c r="D15" s="6"/>
      <c r="E15" s="6"/>
      <c r="F15" s="6"/>
      <c r="G15" s="6"/>
      <c r="H15" s="6"/>
      <c r="I15" s="6"/>
      <c r="J15" s="6"/>
      <c r="K15" s="6"/>
      <c r="L15" s="6"/>
      <c r="M15" s="6"/>
      <c r="N15" s="6"/>
      <c r="O15" s="6"/>
    </row>
    <row r="16" spans="1:15" ht="40.5" customHeight="1" thickBot="1">
      <c r="A16" s="7" t="s">
        <v>12</v>
      </c>
      <c r="B16" s="8" t="s">
        <v>13</v>
      </c>
      <c r="C16" s="8" t="s">
        <v>14</v>
      </c>
      <c r="D16" s="8" t="s">
        <v>15</v>
      </c>
      <c r="E16" s="8" t="s">
        <v>16</v>
      </c>
      <c r="F16" s="8" t="s">
        <v>17</v>
      </c>
      <c r="G16" s="8" t="s">
        <v>18</v>
      </c>
      <c r="H16" s="8" t="s">
        <v>19</v>
      </c>
      <c r="I16" s="8" t="s">
        <v>20</v>
      </c>
      <c r="J16" s="8" t="s">
        <v>21</v>
      </c>
      <c r="K16" s="127" t="s">
        <v>22</v>
      </c>
      <c r="L16" s="8" t="s">
        <v>23</v>
      </c>
      <c r="M16" s="127" t="s">
        <v>24</v>
      </c>
      <c r="N16" s="8" t="s">
        <v>25</v>
      </c>
      <c r="O16" s="9" t="s">
        <v>26</v>
      </c>
    </row>
    <row r="17" spans="1:20" ht="16.5" customHeight="1">
      <c r="A17" s="10">
        <f>'[1]Step 1 Data'!A11</f>
        <v>11</v>
      </c>
      <c r="B17" s="11" t="str">
        <f>VLOOKUP('[1]Step 1 Data'!A27,'[1]Step 1 Data'!A27:E39,2,FALSE)</f>
        <v>Laurie Page</v>
      </c>
      <c r="C17" s="11" t="str">
        <f>VLOOKUP('[1]Step 1 Data'!A27,'[1]Step 1 Data'!A27:E39,4,FALSE)</f>
        <v>W-1</v>
      </c>
      <c r="D17" s="11" t="str">
        <f>VLOOKUP('[1]Step 1 Data'!D27,'[1]Step 1 Data'!$D$11:$G$15,2,FALSE)</f>
        <v>Waitstaff</v>
      </c>
      <c r="E17" s="12">
        <f>VLOOKUP('[1]Step 1 Data'!A11,'[1]Step 1 Data'!A11:B23,2,FALSE)</f>
        <v>48.75</v>
      </c>
      <c r="F17" s="12">
        <f>VLOOKUP('[1]Step 1 Data'!A27,'[1]Step 1 Data'!A27:E39,3,FALSE)</f>
        <v>10.029999999999999</v>
      </c>
      <c r="G17" s="13">
        <f>VLOOKUP('[1]Step 1 Data'!D27,'[1]Step 1 Data'!$D$11:$G$15,3,FALSE)/6</f>
        <v>9.9999999999999992E-2</v>
      </c>
      <c r="H17" s="14">
        <f>ROUND(E17*F17,2)</f>
        <v>488.96</v>
      </c>
      <c r="I17" s="15" t="b">
        <f>VLOOKUP('[1]Step 1 Data'!D27,'[1]Step 1 Data'!$D$11:$G$15,4,FALSE)</f>
        <v>1</v>
      </c>
      <c r="J17" s="14">
        <f>ROUND(G17*H17,2)</f>
        <v>48.9</v>
      </c>
      <c r="K17" s="128">
        <f>ROUND(H17+J17,2)</f>
        <v>537.86</v>
      </c>
      <c r="L17" s="14">
        <f>K17*'[1]Step 1 Data'!$E$49</f>
        <v>30.297653799999999</v>
      </c>
      <c r="M17" s="128">
        <f>ROUND(IF(K17&lt;300,4.96*K17/100,IF(K17&lt;400,8.73*K17/100,IF(K17&lt;500,12.35*K17/100,IF(K17&lt;800,15.81*K17/100,IF(K17&lt;1000,20.23*K17/100,IF(K17&gt;=1000,25.66*K17/100,)))))),2)+ROUND(IF(K17&lt;400,4*K17/100,IF(K17&lt;600,10*K17/100,IF(K17&lt;800,14*K17/100,IF(K17&lt;1000,22*K17/100,IF(K17&gt;=1000,25*K17/100,))))),2)</f>
        <v>138.83000000000001</v>
      </c>
      <c r="N17" s="14">
        <f>ROUND(K17-M17-L17,2)</f>
        <v>368.73</v>
      </c>
      <c r="O17" s="16">
        <f>RANK(N17,$N$17:$N$29,0)</f>
        <v>11</v>
      </c>
      <c r="P17" s="161">
        <f>ROUND(VLOOKUP(K17,fed_tax,2,TRUE)*K17+HLOOKUP(K17,pro_tax,2,TRUE)*K17,2)</f>
        <v>138.82</v>
      </c>
      <c r="Q17" s="162" t="s">
        <v>81</v>
      </c>
      <c r="R17" s="162"/>
      <c r="S17" s="162"/>
      <c r="T17" s="162"/>
    </row>
    <row r="18" spans="1:20" ht="16.5" customHeight="1">
      <c r="A18" s="17">
        <f>'[1]Step 1 Data'!A12</f>
        <v>10</v>
      </c>
      <c r="B18" s="18" t="str">
        <f>VLOOKUP('[1]Step 1 Data'!A28,'[1]Step 1 Data'!A28:E40,2,FALSE)</f>
        <v>Sergey Brin</v>
      </c>
      <c r="C18" s="18" t="str">
        <f>VLOOKUP('[1]Step 1 Data'!A28,'[1]Step 1 Data'!A28:E40,4,FALSE)</f>
        <v>C-1</v>
      </c>
      <c r="D18" s="11" t="str">
        <f>VLOOKUP('[1]Step 1 Data'!D28,'[1]Step 1 Data'!$D$11:$G$15,2,FALSE)</f>
        <v>Chef</v>
      </c>
      <c r="E18" s="12">
        <f>VLOOKUP('[1]Step 1 Data'!A12,'[1]Step 1 Data'!A12:B24,2,FALSE)</f>
        <v>45</v>
      </c>
      <c r="F18" s="12">
        <f>VLOOKUP('[1]Step 1 Data'!A28,'[1]Step 1 Data'!A28:E40,3,FALSE)</f>
        <v>13.97</v>
      </c>
      <c r="G18" s="13">
        <f>VLOOKUP('[1]Step 1 Data'!D28,'[1]Step 1 Data'!$D$11:$G$15,3,FALSE)/3</f>
        <v>4.9999999999999996E-2</v>
      </c>
      <c r="H18" s="14">
        <f t="shared" ref="H18:H29" si="0">ROUND(E18*F18,2)</f>
        <v>628.65</v>
      </c>
      <c r="I18" s="15" t="b">
        <f>VLOOKUP('[1]Step 1 Data'!D28,'[1]Step 1 Data'!$D$11:$G$15,4,FALSE)</f>
        <v>0</v>
      </c>
      <c r="J18" s="14">
        <f t="shared" ref="J18:J29" si="1">ROUND(G18*H18,2)</f>
        <v>31.43</v>
      </c>
      <c r="K18" s="128">
        <f t="shared" ref="K18:K29" si="2">ROUND(H18+J18,2)</f>
        <v>660.08</v>
      </c>
      <c r="L18" s="14">
        <f>K18*'[1]Step 1 Data'!$E$49</f>
        <v>37.182306400000002</v>
      </c>
      <c r="M18" s="128">
        <f t="shared" ref="M18:M29" si="3">ROUND(IF(K18&lt;300,4.96*K18/100,IF(K18&lt;400,8.73*K18/100,IF(K18&lt;500,12.35*K18/100,IF(K18&lt;800,15.81*K18/100,IF(K18&lt;1000,20.23*K18/100,IF(K18&gt;=1000,25.66*K18/100,)))))),2)+ROUND(IF(K18&lt;400,4*K18/100,IF(K18&lt;600,10*K18/100,IF(K18&lt;800,14*K18/100,IF(K18&lt;1000,22*K18/100,IF(K18&gt;=1000,25*K18/100,))))),2)</f>
        <v>196.76999999999998</v>
      </c>
      <c r="N18" s="14">
        <f t="shared" ref="N18:N29" si="4">ROUND(K18-M18-L18,2)</f>
        <v>426.13</v>
      </c>
      <c r="O18" s="16">
        <f t="shared" ref="O18:O29" si="5">RANK(N18,$N$17:$N$29,0)</f>
        <v>9</v>
      </c>
      <c r="P18" s="161">
        <f>ROUND(VLOOKUP(K18,fed_tax,2,TRUE)*K18+HLOOKUP(K18,pro_tax,2,TRUE)*K18,2)</f>
        <v>196.77</v>
      </c>
      <c r="Q18" s="162"/>
      <c r="R18" s="162"/>
      <c r="S18" s="162"/>
      <c r="T18" s="162"/>
    </row>
    <row r="19" spans="1:20" ht="17.100000000000001" customHeight="1">
      <c r="A19" s="17">
        <f>'[1]Step 1 Data'!A13</f>
        <v>6</v>
      </c>
      <c r="B19" s="18" t="str">
        <f>VLOOKUP('[1]Step 1 Data'!A29,'[1]Step 1 Data'!A29:E41,2,FALSE)</f>
        <v>Samantha Hsieh</v>
      </c>
      <c r="C19" s="18" t="str">
        <f>VLOOKUP('[1]Step 1 Data'!A29,'[1]Step 1 Data'!A29:E41,4,FALSE)</f>
        <v>W-1</v>
      </c>
      <c r="D19" s="11" t="str">
        <f>VLOOKUP('[1]Step 1 Data'!D29,'[1]Step 1 Data'!$D$11:$G$15,2,FALSE)</f>
        <v>Waitstaff</v>
      </c>
      <c r="E19" s="12">
        <f>VLOOKUP('[1]Step 1 Data'!A13,'[1]Step 1 Data'!A13:B25,2,FALSE)</f>
        <v>18.5</v>
      </c>
      <c r="F19" s="12">
        <f>VLOOKUP('[1]Step 1 Data'!A29,'[1]Step 1 Data'!A29:E41,3,FALSE)</f>
        <v>14.39</v>
      </c>
      <c r="G19" s="13">
        <f>VLOOKUP('[1]Step 1 Data'!D29,'[1]Step 1 Data'!$D$11:$G$15,3,FALSE)/6</f>
        <v>9.9999999999999992E-2</v>
      </c>
      <c r="H19" s="14">
        <f t="shared" si="0"/>
        <v>266.22000000000003</v>
      </c>
      <c r="I19" s="15" t="b">
        <f>VLOOKUP('[1]Step 1 Data'!D29,'[1]Step 1 Data'!$D$11:$G$15,4,FALSE)</f>
        <v>1</v>
      </c>
      <c r="J19" s="14">
        <f t="shared" si="1"/>
        <v>26.62</v>
      </c>
      <c r="K19" s="128">
        <f t="shared" si="2"/>
        <v>292.83999999999997</v>
      </c>
      <c r="L19" s="14">
        <f>K19*'[1]Step 1 Data'!$E$49</f>
        <v>16.495677199999999</v>
      </c>
      <c r="M19" s="128">
        <f t="shared" si="3"/>
        <v>26.23</v>
      </c>
      <c r="N19" s="14">
        <f t="shared" si="4"/>
        <v>250.11</v>
      </c>
      <c r="O19" s="16">
        <f t="shared" si="5"/>
        <v>13</v>
      </c>
      <c r="P19" s="161">
        <f>ROUND(VLOOKUP(K19,fed_tax,2,TRUE)*K19+HLOOKUP(K19,pro_tax,2,TRUE)*K19,2)</f>
        <v>26.24</v>
      </c>
      <c r="Q19" s="162"/>
      <c r="R19" s="162"/>
      <c r="S19" s="162"/>
      <c r="T19" s="162"/>
    </row>
    <row r="20" spans="1:20" ht="17.100000000000001" customHeight="1">
      <c r="A20" s="17">
        <f>'[1]Step 1 Data'!A14</f>
        <v>2</v>
      </c>
      <c r="B20" s="18" t="str">
        <f>VLOOKUP('[1]Step 1 Data'!A30,'[1]Step 1 Data'!A30:E42,2,FALSE)</f>
        <v>Michael Dell</v>
      </c>
      <c r="C20" s="18" t="str">
        <f>VLOOKUP('[1]Step 1 Data'!A30,'[1]Step 1 Data'!A30:E42,4,FALSE)</f>
        <v>C-1</v>
      </c>
      <c r="D20" s="11" t="str">
        <f>VLOOKUP('[1]Step 1 Data'!D30,'[1]Step 1 Data'!$D$11:$G$15,2,FALSE)</f>
        <v>Chef</v>
      </c>
      <c r="E20" s="12">
        <f>VLOOKUP('[1]Step 1 Data'!A14,'[1]Step 1 Data'!A14:B26,2,FALSE)</f>
        <v>43</v>
      </c>
      <c r="F20" s="12">
        <f>VLOOKUP('[1]Step 1 Data'!A30,'[1]Step 1 Data'!A30:E42,3,FALSE)</f>
        <v>10</v>
      </c>
      <c r="G20" s="13">
        <f>VLOOKUP('[1]Step 1 Data'!D30,'[1]Step 1 Data'!$D$11:$G$15,3,FALSE)/3</f>
        <v>4.9999999999999996E-2</v>
      </c>
      <c r="H20" s="14">
        <f t="shared" si="0"/>
        <v>430</v>
      </c>
      <c r="I20" s="15" t="b">
        <f>VLOOKUP('[1]Step 1 Data'!D30,'[1]Step 1 Data'!$D$11:$G$15,4,FALSE)</f>
        <v>0</v>
      </c>
      <c r="J20" s="14">
        <f t="shared" si="1"/>
        <v>21.5</v>
      </c>
      <c r="K20" s="128">
        <f t="shared" si="2"/>
        <v>451.5</v>
      </c>
      <c r="L20" s="14">
        <f>K20*'[1]Step 1 Data'!$E$49</f>
        <v>25.432994999999998</v>
      </c>
      <c r="M20" s="128">
        <f t="shared" si="3"/>
        <v>100.91</v>
      </c>
      <c r="N20" s="14">
        <f t="shared" si="4"/>
        <v>325.16000000000003</v>
      </c>
      <c r="O20" s="16">
        <f t="shared" si="5"/>
        <v>12</v>
      </c>
      <c r="P20" s="161">
        <f>ROUND(VLOOKUP(K20,fed_tax,2,TRUE)*K20+HLOOKUP(K20,pro_tax,2,TRUE)*K20,2)</f>
        <v>100.91</v>
      </c>
    </row>
    <row r="21" spans="1:20" ht="17.100000000000001" customHeight="1">
      <c r="A21" s="17">
        <f>'[1]Step 1 Data'!A15</f>
        <v>1</v>
      </c>
      <c r="B21" s="18" t="str">
        <f>VLOOKUP('[1]Step 1 Data'!A31,'[1]Step 1 Data'!A31:E43,2,FALSE)</f>
        <v>Catherine Cook</v>
      </c>
      <c r="C21" s="18" t="str">
        <f>VLOOKUP('[1]Step 1 Data'!A31,'[1]Step 1 Data'!A31:E43,4,FALSE)</f>
        <v>M-1</v>
      </c>
      <c r="D21" s="11" t="str">
        <f>VLOOKUP('[1]Step 1 Data'!D31,'[1]Step 1 Data'!$D$11:$G$15,2,FALSE)</f>
        <v>Manager</v>
      </c>
      <c r="E21" s="12">
        <f>VLOOKUP('[1]Step 1 Data'!A15,'[1]Step 1 Data'!A15:B27,2,FALSE)</f>
        <v>40</v>
      </c>
      <c r="F21" s="12">
        <f>VLOOKUP('[1]Step 1 Data'!A31,'[1]Step 1 Data'!A31:E43,3,FALSE)</f>
        <v>17.670000000000002</v>
      </c>
      <c r="G21" s="13">
        <f>VLOOKUP('[1]Step 1 Data'!D31,'[1]Step 1 Data'!$D$11:$G$15,3,FALSE)</f>
        <v>0</v>
      </c>
      <c r="H21" s="14">
        <f t="shared" si="0"/>
        <v>706.8</v>
      </c>
      <c r="I21" s="15" t="b">
        <f>VLOOKUP('[1]Step 1 Data'!D31,'[1]Step 1 Data'!$D$11:$G$15,4,FALSE)</f>
        <v>0</v>
      </c>
      <c r="J21" s="14">
        <f t="shared" si="1"/>
        <v>0</v>
      </c>
      <c r="K21" s="128">
        <f t="shared" si="2"/>
        <v>706.8</v>
      </c>
      <c r="L21" s="14">
        <f>K21*'[1]Step 1 Data'!$E$49</f>
        <v>39.814043999999996</v>
      </c>
      <c r="M21" s="128">
        <f t="shared" si="3"/>
        <v>210.7</v>
      </c>
      <c r="N21" s="14">
        <f t="shared" si="4"/>
        <v>456.29</v>
      </c>
      <c r="O21" s="16">
        <f t="shared" si="5"/>
        <v>7</v>
      </c>
      <c r="P21" s="161">
        <f>ROUND(VLOOKUP(K21,fed_tax,2,TRUE)*K21+HLOOKUP(K21,pro_tax,2,TRUE)*K21,2)</f>
        <v>210.7</v>
      </c>
    </row>
    <row r="22" spans="1:20" ht="17.100000000000001" customHeight="1">
      <c r="A22" s="17">
        <f>'[1]Step 1 Data'!A16</f>
        <v>3</v>
      </c>
      <c r="B22" s="18" t="str">
        <f>VLOOKUP('[1]Step 1 Data'!A32,'[1]Step 1 Data'!A32:E44,2,FALSE)</f>
        <v>Laura Godwin</v>
      </c>
      <c r="C22" s="18" t="str">
        <f>VLOOKUP('[1]Step 1 Data'!A32,'[1]Step 1 Data'!A32:E44,4,FALSE)</f>
        <v>W-1</v>
      </c>
      <c r="D22" s="11" t="str">
        <f>VLOOKUP('[1]Step 1 Data'!D32,'[1]Step 1 Data'!$D$11:$G$15,2,FALSE)</f>
        <v>Waitstaff</v>
      </c>
      <c r="E22" s="12">
        <f>VLOOKUP('[1]Step 1 Data'!A16,'[1]Step 1 Data'!A16:B28,2,FALSE)</f>
        <v>40.5</v>
      </c>
      <c r="F22" s="12">
        <f>VLOOKUP('[1]Step 1 Data'!A32,'[1]Step 1 Data'!A32:E44,3,FALSE)</f>
        <v>17.809999999999999</v>
      </c>
      <c r="G22" s="13">
        <f>VLOOKUP('[1]Step 1 Data'!D32,'[1]Step 1 Data'!$D$11:$G$15,3,FALSE)/6</f>
        <v>9.9999999999999992E-2</v>
      </c>
      <c r="H22" s="14">
        <f t="shared" si="0"/>
        <v>721.31</v>
      </c>
      <c r="I22" s="15" t="b">
        <f>VLOOKUP('[1]Step 1 Data'!D32,'[1]Step 1 Data'!$D$11:$G$15,4,FALSE)</f>
        <v>1</v>
      </c>
      <c r="J22" s="14">
        <f t="shared" si="1"/>
        <v>72.13</v>
      </c>
      <c r="K22" s="128">
        <f t="shared" si="2"/>
        <v>793.44</v>
      </c>
      <c r="L22" s="14">
        <f>K22*'[1]Step 1 Data'!$E$49</f>
        <v>44.694475199999999</v>
      </c>
      <c r="M22" s="128">
        <f t="shared" si="3"/>
        <v>236.51999999999998</v>
      </c>
      <c r="N22" s="14">
        <f t="shared" si="4"/>
        <v>512.23</v>
      </c>
      <c r="O22" s="16">
        <f t="shared" si="5"/>
        <v>2</v>
      </c>
      <c r="P22" s="161">
        <f>ROUND(VLOOKUP(K22,fed_tax,2,TRUE)*K22+HLOOKUP(K22,pro_tax,2,TRUE)*K22,2)</f>
        <v>236.52</v>
      </c>
    </row>
    <row r="23" spans="1:20" ht="17.100000000000001" customHeight="1">
      <c r="A23" s="17">
        <f>'[1]Step 1 Data'!A17</f>
        <v>7</v>
      </c>
      <c r="B23" s="18" t="s">
        <v>27</v>
      </c>
      <c r="C23" s="18" t="str">
        <f>VLOOKUP('[1]Step 1 Data'!A33,'[1]Step 1 Data'!A33:E45,4,FALSE)</f>
        <v>W-1</v>
      </c>
      <c r="D23" s="11" t="str">
        <f>VLOOKUP('[1]Step 1 Data'!D33,'[1]Step 1 Data'!$D$11:$G$15,2,FALSE)</f>
        <v>Waitstaff</v>
      </c>
      <c r="E23" s="12">
        <f>VLOOKUP('[1]Step 1 Data'!A17,'[1]Step 1 Data'!A17:B29,2,FALSE)</f>
        <v>47.5</v>
      </c>
      <c r="F23" s="12">
        <f>VLOOKUP('[1]Step 1 Data'!A33,'[1]Step 1 Data'!A33:E45,3,FALSE)</f>
        <v>18.47</v>
      </c>
      <c r="G23" s="13">
        <f>VLOOKUP('[1]Step 1 Data'!D33,'[1]Step 1 Data'!$D$11:$G$15,3,FALSE)/6</f>
        <v>9.9999999999999992E-2</v>
      </c>
      <c r="H23" s="14">
        <f t="shared" si="0"/>
        <v>877.33</v>
      </c>
      <c r="I23" s="15" t="b">
        <f>VLOOKUP('[1]Step 1 Data'!D33,'[1]Step 1 Data'!$D$11:$G$15,4,FALSE)</f>
        <v>1</v>
      </c>
      <c r="J23" s="14">
        <f t="shared" si="1"/>
        <v>87.73</v>
      </c>
      <c r="K23" s="128">
        <f t="shared" si="2"/>
        <v>965.06</v>
      </c>
      <c r="L23" s="14">
        <f>K23*'[1]Step 1 Data'!$E$49</f>
        <v>54.361829799999995</v>
      </c>
      <c r="M23" s="128">
        <f t="shared" si="3"/>
        <v>407.53999999999996</v>
      </c>
      <c r="N23" s="14">
        <f t="shared" si="4"/>
        <v>503.16</v>
      </c>
      <c r="O23" s="16">
        <f t="shared" si="5"/>
        <v>4</v>
      </c>
      <c r="P23" s="161">
        <f>ROUND(VLOOKUP(K23,fed_tax,2,TRUE)*K23+HLOOKUP(K23,pro_tax,2,TRUE)*K23,2)</f>
        <v>407.54</v>
      </c>
    </row>
    <row r="24" spans="1:20" ht="17.100000000000001" customHeight="1">
      <c r="A24" s="17">
        <f>'[1]Step 1 Data'!A18</f>
        <v>13</v>
      </c>
      <c r="B24" s="18" t="str">
        <f>VLOOKUP('[1]Step 1 Data'!A34,'[1]Step 1 Data'!A34:E46,2,FALSE)</f>
        <v>Debbie Mason</v>
      </c>
      <c r="C24" s="18" t="str">
        <f>VLOOKUP('[1]Step 1 Data'!A34,'[1]Step 1 Data'!A34:E46,4,FALSE)</f>
        <v>W-1</v>
      </c>
      <c r="D24" s="11" t="str">
        <f>VLOOKUP('[1]Step 1 Data'!D34,'[1]Step 1 Data'!$D$11:$G$15,2,FALSE)</f>
        <v>Waitstaff</v>
      </c>
      <c r="E24" s="12">
        <f>VLOOKUP('[1]Step 1 Data'!A18,'[1]Step 1 Data'!A18:B30,2,FALSE)</f>
        <v>65</v>
      </c>
      <c r="F24" s="12">
        <f>VLOOKUP('[1]Step 1 Data'!A34,'[1]Step 1 Data'!A34:E46,3,FALSE)</f>
        <v>10.25</v>
      </c>
      <c r="G24" s="13">
        <f>VLOOKUP('[1]Step 1 Data'!D34,'[1]Step 1 Data'!$D$11:$G$15,3,FALSE)/6</f>
        <v>9.9999999999999992E-2</v>
      </c>
      <c r="H24" s="14">
        <f t="shared" si="0"/>
        <v>666.25</v>
      </c>
      <c r="I24" s="15" t="b">
        <f>VLOOKUP('[1]Step 1 Data'!D34,'[1]Step 1 Data'!$D$11:$G$15,4,FALSE)</f>
        <v>1</v>
      </c>
      <c r="J24" s="14">
        <f t="shared" si="1"/>
        <v>66.63</v>
      </c>
      <c r="K24" s="128">
        <f t="shared" si="2"/>
        <v>732.88</v>
      </c>
      <c r="L24" s="14">
        <f>K24*'[1]Step 1 Data'!$E$49</f>
        <v>41.283130399999997</v>
      </c>
      <c r="M24" s="128">
        <f t="shared" si="3"/>
        <v>218.47</v>
      </c>
      <c r="N24" s="14">
        <f t="shared" si="4"/>
        <v>473.13</v>
      </c>
      <c r="O24" s="16">
        <f t="shared" si="5"/>
        <v>5</v>
      </c>
      <c r="P24" s="161">
        <f>ROUND(VLOOKUP(K24,fed_tax,2,TRUE)*K24+HLOOKUP(K24,pro_tax,2,TRUE)*K24,2)</f>
        <v>218.47</v>
      </c>
    </row>
    <row r="25" spans="1:20" ht="17.100000000000001" customHeight="1">
      <c r="A25" s="17">
        <f>'[1]Step 1 Data'!A19</f>
        <v>5</v>
      </c>
      <c r="B25" s="18" t="str">
        <f>VLOOKUP('[1]Step 1 Data'!A35,'[1]Step 1 Data'!A35:E47,2,FALSE)</f>
        <v>Sheryl Sandberg</v>
      </c>
      <c r="C25" s="18" t="str">
        <f>VLOOKUP('[1]Step 1 Data'!A35,'[1]Step 1 Data'!A35:E47,4,FALSE)</f>
        <v>W-1</v>
      </c>
      <c r="D25" s="11" t="str">
        <f>VLOOKUP('[1]Step 1 Data'!D35,'[1]Step 1 Data'!$D$11:$G$15,2,FALSE)</f>
        <v>Waitstaff</v>
      </c>
      <c r="E25" s="12">
        <f>VLOOKUP('[1]Step 1 Data'!A19,'[1]Step 1 Data'!A19:B31,2,FALSE)</f>
        <v>55</v>
      </c>
      <c r="F25" s="12">
        <f>VLOOKUP('[1]Step 1 Data'!A35,'[1]Step 1 Data'!A35:E47,3,FALSE)</f>
        <v>15.97</v>
      </c>
      <c r="G25" s="13">
        <f>VLOOKUP('[1]Step 1 Data'!D35,'[1]Step 1 Data'!$D$11:$G$15,3,FALSE)/6</f>
        <v>9.9999999999999992E-2</v>
      </c>
      <c r="H25" s="14">
        <f t="shared" si="0"/>
        <v>878.35</v>
      </c>
      <c r="I25" s="15" t="b">
        <f>VLOOKUP('[1]Step 1 Data'!D35,'[1]Step 1 Data'!$D$11:$G$15,4,FALSE)</f>
        <v>1</v>
      </c>
      <c r="J25" s="14">
        <f t="shared" si="1"/>
        <v>87.84</v>
      </c>
      <c r="K25" s="128">
        <f t="shared" si="2"/>
        <v>966.19</v>
      </c>
      <c r="L25" s="14">
        <f>K25*'[1]Step 1 Data'!$E$49</f>
        <v>54.425482700000003</v>
      </c>
      <c r="M25" s="128">
        <f t="shared" si="3"/>
        <v>408.02</v>
      </c>
      <c r="N25" s="14">
        <f t="shared" si="4"/>
        <v>503.74</v>
      </c>
      <c r="O25" s="16">
        <f t="shared" si="5"/>
        <v>3</v>
      </c>
      <c r="P25" s="161">
        <f>ROUND(VLOOKUP(K25,fed_tax,2,TRUE)*K25+HLOOKUP(K25,pro_tax,2,TRUE)*K25,2)</f>
        <v>408.02</v>
      </c>
    </row>
    <row r="26" spans="1:20" ht="17.100000000000001" customHeight="1">
      <c r="A26" s="17">
        <f>'[1]Step 1 Data'!A20</f>
        <v>9</v>
      </c>
      <c r="B26" s="18" t="str">
        <f>VLOOKUP('[1]Step 1 Data'!A36,'[1]Step 1 Data'!A36:E48,2,FALSE)</f>
        <v>Bill Gates</v>
      </c>
      <c r="C26" s="18" t="str">
        <f>VLOOKUP('[1]Step 1 Data'!A36,'[1]Step 1 Data'!A36:E48,4,FALSE)</f>
        <v>C-2</v>
      </c>
      <c r="D26" s="11" t="str">
        <f>VLOOKUP('[1]Step 1 Data'!D36,'[1]Step 1 Data'!$D$11:$G$15,2,FALSE)</f>
        <v>Cook</v>
      </c>
      <c r="E26" s="12">
        <f>VLOOKUP('[1]Step 1 Data'!A20,'[1]Step 1 Data'!A20:B32,2,FALSE)</f>
        <v>55</v>
      </c>
      <c r="F26" s="12">
        <f>VLOOKUP('[1]Step 1 Data'!A36,'[1]Step 1 Data'!A36:E48,3,FALSE)</f>
        <v>12.23</v>
      </c>
      <c r="G26" s="13">
        <f>VLOOKUP('[1]Step 1 Data'!D36,'[1]Step 1 Data'!$D$11:$G$15,3,FALSE)</f>
        <v>0.25</v>
      </c>
      <c r="H26" s="14">
        <f t="shared" si="0"/>
        <v>672.65</v>
      </c>
      <c r="I26" s="15" t="b">
        <f>VLOOKUP('[1]Step 1 Data'!D36,'[1]Step 1 Data'!$D$11:$G$15,4,FALSE)</f>
        <v>1</v>
      </c>
      <c r="J26" s="14">
        <f t="shared" si="1"/>
        <v>168.16</v>
      </c>
      <c r="K26" s="128">
        <f t="shared" si="2"/>
        <v>840.81</v>
      </c>
      <c r="L26" s="14">
        <f>K26*'[1]Step 1 Data'!$E$49</f>
        <v>47.362827299999992</v>
      </c>
      <c r="M26" s="128">
        <f t="shared" si="3"/>
        <v>355.08</v>
      </c>
      <c r="N26" s="14">
        <f t="shared" si="4"/>
        <v>438.37</v>
      </c>
      <c r="O26" s="16">
        <f t="shared" si="5"/>
        <v>8</v>
      </c>
      <c r="P26" s="161">
        <f>ROUND(VLOOKUP(K26,fed_tax,2,TRUE)*K26+HLOOKUP(K26,pro_tax,2,TRUE)*K26,2)</f>
        <v>355.07</v>
      </c>
    </row>
    <row r="27" spans="1:20" ht="17.100000000000001" customHeight="1">
      <c r="A27" s="17">
        <f>'[1]Step 1 Data'!A21</f>
        <v>12</v>
      </c>
      <c r="B27" s="18" t="str">
        <f>VLOOKUP('[1]Step 1 Data'!A37,'[1]Step 1 Data'!A37:E49,2,FALSE)</f>
        <v>Marc Zuckerberg</v>
      </c>
      <c r="C27" s="18" t="str">
        <f>VLOOKUP('[1]Step 1 Data'!A37,'[1]Step 1 Data'!A37:E49,4,FALSE)</f>
        <v>C-1</v>
      </c>
      <c r="D27" s="11" t="str">
        <f>VLOOKUP('[1]Step 1 Data'!D37,'[1]Step 1 Data'!$D$11:$G$15,2,FALSE)</f>
        <v>Chef</v>
      </c>
      <c r="E27" s="12">
        <f>VLOOKUP('[1]Step 1 Data'!A21,'[1]Step 1 Data'!A21:B33,2,FALSE)</f>
        <v>51.5</v>
      </c>
      <c r="F27" s="12">
        <f>VLOOKUP('[1]Step 1 Data'!A37,'[1]Step 1 Data'!A37:E49,3,FALSE)</f>
        <v>19.989999999999998</v>
      </c>
      <c r="G27" s="13">
        <f>VLOOKUP('[1]Step 1 Data'!D37,'[1]Step 1 Data'!$D$11:$G$15,3,FALSE)/3</f>
        <v>4.9999999999999996E-2</v>
      </c>
      <c r="H27" s="14">
        <f t="shared" si="0"/>
        <v>1029.49</v>
      </c>
      <c r="I27" s="15" t="b">
        <f>VLOOKUP('[1]Step 1 Data'!D37,'[1]Step 1 Data'!$D$11:$G$15,4,FALSE)</f>
        <v>0</v>
      </c>
      <c r="J27" s="14">
        <f t="shared" si="1"/>
        <v>51.47</v>
      </c>
      <c r="K27" s="128">
        <f t="shared" si="2"/>
        <v>1080.96</v>
      </c>
      <c r="L27" s="14">
        <f>K27*'[1]Step 1 Data'!$E$49</f>
        <v>60.890476800000002</v>
      </c>
      <c r="M27" s="128">
        <f t="shared" si="3"/>
        <v>547.61</v>
      </c>
      <c r="N27" s="14">
        <f t="shared" si="4"/>
        <v>472.46</v>
      </c>
      <c r="O27" s="16">
        <f t="shared" si="5"/>
        <v>6</v>
      </c>
      <c r="P27" s="161">
        <f>ROUND(VLOOKUP(K27,fed_tax,2,TRUE)*K27+HLOOKUP(K27,pro_tax,2,TRUE)*K27,2)</f>
        <v>547.61</v>
      </c>
    </row>
    <row r="28" spans="1:20" ht="17.100000000000001" customHeight="1">
      <c r="A28" s="19">
        <f>'[1]Step 1 Data'!A22</f>
        <v>4</v>
      </c>
      <c r="B28" s="20" t="str">
        <f>VLOOKUP('[1]Step 1 Data'!A38,'[1]Step 1 Data'!A38:E50,2,FALSE)</f>
        <v>Britney Sansoucy</v>
      </c>
      <c r="C28" s="20" t="str">
        <f>VLOOKUP('[1]Step 1 Data'!A38,'[1]Step 1 Data'!A38:E50,4,FALSE)</f>
        <v>M-1</v>
      </c>
      <c r="D28" s="11" t="str">
        <f>VLOOKUP('[1]Step 1 Data'!D38,'[1]Step 1 Data'!$D$11:$G$15,2,FALSE)</f>
        <v>Manager</v>
      </c>
      <c r="E28" s="12">
        <f>VLOOKUP('[1]Step 1 Data'!A22,'[1]Step 1 Data'!A22:B34,2,FALSE)</f>
        <v>60</v>
      </c>
      <c r="F28" s="12">
        <f>VLOOKUP('[1]Step 1 Data'!A38,'[1]Step 1 Data'!A38:E50,3,FALSE)</f>
        <v>21.21</v>
      </c>
      <c r="G28" s="13">
        <f>VLOOKUP('[1]Step 1 Data'!D38,'[1]Step 1 Data'!$D$11:$G$15,3,FALSE)</f>
        <v>0</v>
      </c>
      <c r="H28" s="14">
        <f t="shared" si="0"/>
        <v>1272.5999999999999</v>
      </c>
      <c r="I28" s="15" t="b">
        <f>VLOOKUP('[1]Step 1 Data'!D38,'[1]Step 1 Data'!$D$11:$G$15,4,FALSE)</f>
        <v>0</v>
      </c>
      <c r="J28" s="14">
        <f t="shared" si="1"/>
        <v>0</v>
      </c>
      <c r="K28" s="128">
        <f t="shared" si="2"/>
        <v>1272.5999999999999</v>
      </c>
      <c r="L28" s="14">
        <f>K28*'[1]Step 1 Data'!$E$49</f>
        <v>71.685557999999986</v>
      </c>
      <c r="M28" s="128">
        <f t="shared" si="3"/>
        <v>644.70000000000005</v>
      </c>
      <c r="N28" s="14">
        <f t="shared" si="4"/>
        <v>556.21</v>
      </c>
      <c r="O28" s="16">
        <f t="shared" si="5"/>
        <v>1</v>
      </c>
      <c r="P28" s="161">
        <f>ROUND(VLOOKUP(K28,fed_tax,2,TRUE)*K28+HLOOKUP(K28,pro_tax,2,TRUE)*K28,2)</f>
        <v>644.70000000000005</v>
      </c>
    </row>
    <row r="29" spans="1:20" ht="17.100000000000001" customHeight="1">
      <c r="A29" s="21">
        <f>'[1]Step 1 Data'!A23</f>
        <v>8</v>
      </c>
      <c r="B29" s="18" t="str">
        <f>VLOOKUP('[1]Step 1 Data'!A39,'[1]Step 1 Data'!A39:E51,2,FALSE)</f>
        <v>Partner's name</v>
      </c>
      <c r="C29" s="18" t="str">
        <f>VLOOKUP('[1]Step 1 Data'!A39,'[1]Step 1 Data'!A39:E51,4,FALSE)</f>
        <v>M-1</v>
      </c>
      <c r="D29" s="11" t="str">
        <f>VLOOKUP('[1]Step 1 Data'!D39,'[1]Step 1 Data'!$D$11:$G$15,2,FALSE)</f>
        <v>Manager</v>
      </c>
      <c r="E29" s="12">
        <f>VLOOKUP('[1]Step 1 Data'!A23,'[1]Step 1 Data'!A23:B35,2,FALSE)</f>
        <v>23.45</v>
      </c>
      <c r="F29" s="12">
        <f>VLOOKUP('[1]Step 1 Data'!A39,'[1]Step 1 Data'!A39:E51,3,FALSE)</f>
        <v>23.55</v>
      </c>
      <c r="G29" s="13">
        <f>VLOOKUP('[1]Step 1 Data'!D39,'[1]Step 1 Data'!$D$11:$G$15,3,FALSE)</f>
        <v>0</v>
      </c>
      <c r="H29" s="14">
        <f t="shared" si="0"/>
        <v>552.25</v>
      </c>
      <c r="I29" s="15" t="b">
        <f>VLOOKUP('[1]Step 1 Data'!D39,'[1]Step 1 Data'!$D$11:$G$15,4,FALSE)</f>
        <v>0</v>
      </c>
      <c r="J29" s="14">
        <f t="shared" si="1"/>
        <v>0</v>
      </c>
      <c r="K29" s="128">
        <f t="shared" si="2"/>
        <v>552.25</v>
      </c>
      <c r="L29" s="14">
        <f>K29*'[1]Step 1 Data'!$E$49</f>
        <v>31.108242499999999</v>
      </c>
      <c r="M29" s="128">
        <f t="shared" si="3"/>
        <v>142.54</v>
      </c>
      <c r="N29" s="14">
        <f t="shared" si="4"/>
        <v>378.6</v>
      </c>
      <c r="O29" s="16">
        <f t="shared" si="5"/>
        <v>10</v>
      </c>
      <c r="P29" s="161">
        <f>ROUND(VLOOKUP(K29,fed_tax,2,TRUE)*K29+HLOOKUP(K29,pro_tax,2,TRUE)*K29,2)</f>
        <v>142.54</v>
      </c>
    </row>
    <row r="30" spans="1:20" ht="9.75" customHeight="1" thickBot="1">
      <c r="A30" s="22"/>
      <c r="B30" s="23"/>
      <c r="C30" s="23"/>
      <c r="D30" s="23"/>
      <c r="E30" s="24"/>
      <c r="F30" s="24"/>
      <c r="G30" s="25"/>
      <c r="H30" s="26"/>
      <c r="I30" s="27"/>
      <c r="J30" s="28"/>
      <c r="K30" s="27"/>
      <c r="L30" s="27"/>
      <c r="M30" s="27"/>
      <c r="N30" s="27"/>
      <c r="O30" s="27"/>
    </row>
    <row r="31" spans="1:20" ht="6" customHeight="1" thickBot="1">
      <c r="A31" s="29"/>
      <c r="B31" s="30"/>
      <c r="C31" s="30"/>
      <c r="D31" s="30"/>
      <c r="E31" s="31"/>
      <c r="F31" s="31"/>
      <c r="G31" s="32"/>
      <c r="H31" s="33"/>
      <c r="I31" s="34"/>
      <c r="J31" s="35"/>
      <c r="K31" s="34"/>
      <c r="L31" s="34"/>
      <c r="M31" s="34"/>
      <c r="N31" s="34"/>
      <c r="O31" s="34"/>
    </row>
    <row r="32" spans="1:20" ht="17.100000000000001" customHeight="1">
      <c r="A32" s="36"/>
      <c r="B32" s="36"/>
      <c r="C32" s="36"/>
      <c r="D32" s="37" t="s">
        <v>28</v>
      </c>
      <c r="E32" s="38">
        <f>SUM(E17:E31)</f>
        <v>593.20000000000005</v>
      </c>
      <c r="F32" s="38">
        <f t="shared" ref="F32:L32" si="6">SUM(F17:F31)</f>
        <v>205.54000000000002</v>
      </c>
      <c r="G32" s="39">
        <f t="shared" si="6"/>
        <v>1</v>
      </c>
      <c r="H32" s="40">
        <f t="shared" si="6"/>
        <v>9190.86</v>
      </c>
      <c r="I32" s="41"/>
      <c r="J32" s="40">
        <f t="shared" si="6"/>
        <v>662.41</v>
      </c>
      <c r="K32" s="40">
        <f t="shared" si="6"/>
        <v>9853.2699999999986</v>
      </c>
      <c r="L32" s="40">
        <f t="shared" si="6"/>
        <v>555.0346990999999</v>
      </c>
      <c r="M32" s="40">
        <f>SUM(M17:M31)</f>
        <v>3633.92</v>
      </c>
      <c r="N32" s="40">
        <f>SUM(N17:N31)</f>
        <v>5664.3200000000006</v>
      </c>
      <c r="O32" s="42"/>
    </row>
    <row r="33" spans="1:15" ht="17.100000000000001" customHeight="1">
      <c r="A33" s="36"/>
      <c r="B33" s="36"/>
      <c r="C33" s="36"/>
      <c r="D33" s="37" t="s">
        <v>29</v>
      </c>
      <c r="E33" s="43">
        <f>AVERAGE(E17:E29)</f>
        <v>45.630769230769232</v>
      </c>
      <c r="F33" s="43">
        <f t="shared" ref="F33:K33" si="7">AVERAGE(F17:F29)</f>
        <v>15.810769230769232</v>
      </c>
      <c r="G33" s="44">
        <f t="shared" si="7"/>
        <v>7.6923076923076927E-2</v>
      </c>
      <c r="H33" s="45">
        <f t="shared" si="7"/>
        <v>706.98923076923086</v>
      </c>
      <c r="I33" s="46"/>
      <c r="J33" s="45">
        <f t="shared" si="7"/>
        <v>50.95461538461538</v>
      </c>
      <c r="K33" s="45">
        <f t="shared" si="7"/>
        <v>757.94384615384604</v>
      </c>
      <c r="L33" s="45">
        <f>AVERAGE(L17:L29)</f>
        <v>42.694976853846143</v>
      </c>
      <c r="M33" s="45">
        <f>AVERAGE(M17:M29)</f>
        <v>279.53230769230771</v>
      </c>
      <c r="N33" s="45">
        <f>AVERAGE(N17:N29)</f>
        <v>435.71692307692314</v>
      </c>
      <c r="O33" s="47"/>
    </row>
    <row r="34" spans="1:15" ht="17.100000000000001" customHeight="1">
      <c r="A34" s="36"/>
      <c r="B34" s="36"/>
      <c r="C34" s="36"/>
      <c r="D34" s="37" t="s">
        <v>30</v>
      </c>
      <c r="E34" s="43">
        <f>MAX(E17:E29)</f>
        <v>65</v>
      </c>
      <c r="F34" s="43">
        <f t="shared" ref="F34:K34" si="8">MAX(F17:F29)</f>
        <v>23.55</v>
      </c>
      <c r="G34" s="44">
        <f t="shared" si="8"/>
        <v>0.25</v>
      </c>
      <c r="H34" s="45">
        <f t="shared" si="8"/>
        <v>1272.5999999999999</v>
      </c>
      <c r="I34" s="46"/>
      <c r="J34" s="45">
        <f t="shared" si="8"/>
        <v>168.16</v>
      </c>
      <c r="K34" s="45">
        <f t="shared" si="8"/>
        <v>1272.5999999999999</v>
      </c>
      <c r="L34" s="45">
        <f>MAX(L17:L29)</f>
        <v>71.685557999999986</v>
      </c>
      <c r="M34" s="45">
        <f>MAX(M17:M29)</f>
        <v>644.70000000000005</v>
      </c>
      <c r="N34" s="45">
        <f>MAX(N17:N29)</f>
        <v>556.21</v>
      </c>
      <c r="O34" s="47"/>
    </row>
    <row r="35" spans="1:15" ht="17.100000000000001" customHeight="1">
      <c r="A35" s="36"/>
      <c r="B35" s="36"/>
      <c r="C35" s="36"/>
      <c r="D35" s="37" t="s">
        <v>31</v>
      </c>
      <c r="E35" s="43">
        <f>MIN(E17:E31)</f>
        <v>18.5</v>
      </c>
      <c r="F35" s="43">
        <f t="shared" ref="F35:K35" si="9">MIN(F17:F31)</f>
        <v>10</v>
      </c>
      <c r="G35" s="44">
        <f t="shared" si="9"/>
        <v>0</v>
      </c>
      <c r="H35" s="45">
        <f t="shared" si="9"/>
        <v>266.22000000000003</v>
      </c>
      <c r="I35" s="46"/>
      <c r="J35" s="45">
        <f t="shared" si="9"/>
        <v>0</v>
      </c>
      <c r="K35" s="45">
        <f t="shared" si="9"/>
        <v>292.83999999999997</v>
      </c>
      <c r="L35" s="45">
        <f>MIN(L17:L31)</f>
        <v>16.495677199999999</v>
      </c>
      <c r="M35" s="45">
        <f>MIN(M17:M31)</f>
        <v>26.23</v>
      </c>
      <c r="N35" s="45">
        <f>MIN(N17:N31)</f>
        <v>250.11</v>
      </c>
      <c r="O35" s="47"/>
    </row>
    <row r="36" spans="1:15" ht="17.100000000000001" customHeight="1">
      <c r="A36" s="36"/>
      <c r="B36" s="36"/>
      <c r="C36" s="36"/>
      <c r="D36" s="37" t="s">
        <v>32</v>
      </c>
      <c r="E36" s="43">
        <f>MEDIAN(E17:E30)</f>
        <v>47.5</v>
      </c>
      <c r="F36" s="43">
        <f t="shared" ref="F36:K36" si="10">MEDIAN(F17:F30)</f>
        <v>15.97</v>
      </c>
      <c r="G36" s="44">
        <f t="shared" si="10"/>
        <v>9.9999999999999992E-2</v>
      </c>
      <c r="H36" s="45">
        <f t="shared" si="10"/>
        <v>672.65</v>
      </c>
      <c r="I36" s="46"/>
      <c r="J36" s="45">
        <f t="shared" si="10"/>
        <v>48.9</v>
      </c>
      <c r="K36" s="45">
        <f t="shared" si="10"/>
        <v>732.88</v>
      </c>
      <c r="L36" s="45">
        <f>MEDIAN(L17:L30)</f>
        <v>41.283130399999997</v>
      </c>
      <c r="M36" s="45">
        <f>MEDIAN(M17:M30)</f>
        <v>218.47</v>
      </c>
      <c r="N36" s="45">
        <f>MEDIAN(N17:N30)</f>
        <v>456.29</v>
      </c>
      <c r="O36" s="47"/>
    </row>
    <row r="37" spans="1:15" ht="9.75" customHeight="1" thickBot="1">
      <c r="A37" s="4"/>
      <c r="B37" s="4"/>
      <c r="C37" s="4"/>
      <c r="D37" s="4"/>
      <c r="E37" s="4"/>
      <c r="F37" s="4"/>
      <c r="G37" s="4"/>
      <c r="H37" s="4"/>
      <c r="I37" s="4"/>
      <c r="J37" s="4"/>
      <c r="K37" s="4"/>
      <c r="L37" s="4"/>
      <c r="M37" s="4"/>
      <c r="N37" s="4"/>
      <c r="O37" s="4"/>
    </row>
    <row r="38" spans="1:15" s="50" customFormat="1" ht="19.5" customHeight="1" thickBot="1">
      <c r="A38" s="138" t="s">
        <v>33</v>
      </c>
      <c r="B38" s="139"/>
      <c r="C38" s="139"/>
      <c r="D38" s="139"/>
      <c r="E38" s="139"/>
      <c r="F38" s="140">
        <f>SUMIF(D17:D29,D17,N17:N29)</f>
        <v>2611.1000000000004</v>
      </c>
      <c r="G38" s="141"/>
      <c r="H38" s="142" t="s">
        <v>34</v>
      </c>
      <c r="I38" s="143"/>
      <c r="J38" s="142"/>
      <c r="K38" s="142"/>
      <c r="L38" s="48"/>
      <c r="M38" s="49"/>
      <c r="N38" s="49"/>
      <c r="O38" s="49"/>
    </row>
    <row r="39" spans="1:15" s="49" customFormat="1" ht="45.75" customHeight="1" thickBot="1">
      <c r="A39" s="129" t="s">
        <v>35</v>
      </c>
      <c r="B39" s="130"/>
      <c r="C39" s="130"/>
      <c r="D39" s="130"/>
      <c r="E39" s="130"/>
      <c r="F39" s="131"/>
      <c r="G39" s="132"/>
      <c r="H39" s="51" t="s">
        <v>36</v>
      </c>
      <c r="I39" s="52"/>
      <c r="K39" s="133" t="s">
        <v>37</v>
      </c>
      <c r="L39" s="134"/>
      <c r="M39" s="131"/>
      <c r="N39" s="135"/>
      <c r="O39" s="132"/>
    </row>
  </sheetData>
  <mergeCells count="17">
    <mergeCell ref="A6:O6"/>
    <mergeCell ref="Q17:T19"/>
    <mergeCell ref="A1:M1"/>
    <mergeCell ref="A2:O2"/>
    <mergeCell ref="A3:O3"/>
    <mergeCell ref="A4:O4"/>
    <mergeCell ref="A5:M5"/>
    <mergeCell ref="A39:E39"/>
    <mergeCell ref="F39:G39"/>
    <mergeCell ref="K39:L39"/>
    <mergeCell ref="M39:O39"/>
    <mergeCell ref="A7:O7"/>
    <mergeCell ref="A8:M8"/>
    <mergeCell ref="A9:O9"/>
    <mergeCell ref="A38:E38"/>
    <mergeCell ref="F38:G38"/>
    <mergeCell ref="H38:K38"/>
  </mergeCells>
  <printOptions horizontalCentered="1" verticalCentered="1"/>
  <pageMargins left="0.25" right="0.25" top="0.75" bottom="0.75" header="0.3" footer="0.3"/>
  <pageSetup scale="73" orientation="landscape" r:id="rId1"/>
  <headerFooter alignWithMargins="0"/>
</worksheet>
</file>

<file path=xl/worksheets/sheet2.xml><?xml version="1.0" encoding="utf-8"?>
<worksheet xmlns="http://schemas.openxmlformats.org/spreadsheetml/2006/main" xmlns:r="http://schemas.openxmlformats.org/officeDocument/2006/relationships">
  <sheetPr>
    <tabColor rgb="FF0070C0"/>
    <pageSetUpPr fitToPage="1"/>
  </sheetPr>
  <dimension ref="A1:K57"/>
  <sheetViews>
    <sheetView tabSelected="1" topLeftCell="A35" zoomScaleNormal="100" zoomScaleSheetLayoutView="80" workbookViewId="0">
      <selection activeCell="B62" sqref="B62"/>
    </sheetView>
  </sheetViews>
  <sheetFormatPr baseColWidth="10" defaultColWidth="9.140625" defaultRowHeight="15" customHeight="1"/>
  <cols>
    <col min="1" max="1" width="14.85546875" style="2" customWidth="1"/>
    <col min="2" max="2" width="17.5703125" style="2" customWidth="1"/>
    <col min="3" max="3" width="14.140625" style="2" customWidth="1"/>
    <col min="4" max="4" width="21" style="2" customWidth="1"/>
    <col min="5" max="5" width="16.28515625" style="2" customWidth="1"/>
    <col min="6" max="6" width="15.5703125" style="2" customWidth="1"/>
    <col min="7" max="7" width="12.28515625" style="2" customWidth="1"/>
    <col min="8" max="8" width="10.42578125" style="2" customWidth="1"/>
    <col min="9" max="9" width="9.5703125" style="2" customWidth="1"/>
    <col min="10" max="10" width="9.140625" style="2" customWidth="1"/>
    <col min="11" max="16384" width="9.140625" style="2"/>
  </cols>
  <sheetData>
    <row r="1" spans="1:10" ht="15" customHeight="1">
      <c r="A1" s="53" t="s">
        <v>38</v>
      </c>
    </row>
    <row r="2" spans="1:10" ht="4.5" customHeight="1">
      <c r="A2" s="53"/>
      <c r="C2" s="54"/>
    </row>
    <row r="3" spans="1:10" ht="15" customHeight="1">
      <c r="A3" s="54" t="s">
        <v>39</v>
      </c>
    </row>
    <row r="4" spans="1:10" ht="15" customHeight="1">
      <c r="A4" s="55" t="s">
        <v>40</v>
      </c>
    </row>
    <row r="5" spans="1:10" ht="15" customHeight="1">
      <c r="A5" s="55" t="s">
        <v>41</v>
      </c>
    </row>
    <row r="6" spans="1:10" ht="15" customHeight="1">
      <c r="A6" s="56" t="s">
        <v>42</v>
      </c>
      <c r="B6" s="56"/>
      <c r="C6" s="56"/>
      <c r="D6" s="56"/>
      <c r="E6" s="56"/>
      <c r="F6" s="56"/>
      <c r="G6" s="56"/>
      <c r="H6" s="56"/>
      <c r="I6" s="56"/>
      <c r="J6" s="56"/>
    </row>
    <row r="7" spans="1:10" ht="15" customHeight="1">
      <c r="A7" s="57" t="s">
        <v>43</v>
      </c>
      <c r="B7" s="58"/>
      <c r="C7" s="58"/>
      <c r="D7" s="58"/>
      <c r="E7" s="58"/>
      <c r="F7" s="58"/>
      <c r="G7" s="58"/>
      <c r="H7" s="58"/>
      <c r="I7" s="58"/>
      <c r="J7" s="58"/>
    </row>
    <row r="8" spans="1:10" ht="20.25" customHeight="1">
      <c r="A8" s="59" t="s">
        <v>44</v>
      </c>
      <c r="B8" s="60"/>
      <c r="C8" s="60"/>
      <c r="D8" s="60"/>
      <c r="E8" s="60"/>
      <c r="F8" s="60"/>
      <c r="G8" s="60"/>
      <c r="H8" s="60"/>
      <c r="I8" s="60"/>
      <c r="J8" s="61"/>
    </row>
    <row r="9" spans="1:10" ht="15" customHeight="1" thickBot="1">
      <c r="A9" s="62"/>
      <c r="B9" s="61"/>
      <c r="C9" s="61"/>
      <c r="D9" s="61"/>
      <c r="E9" s="61"/>
      <c r="F9" s="61"/>
      <c r="G9" s="61"/>
      <c r="H9" s="61"/>
      <c r="I9" s="61"/>
      <c r="J9" s="61"/>
    </row>
    <row r="10" spans="1:10" ht="29.25" customHeight="1">
      <c r="A10" s="63" t="s">
        <v>12</v>
      </c>
      <c r="B10" s="64" t="s">
        <v>16</v>
      </c>
      <c r="D10" s="65" t="s">
        <v>14</v>
      </c>
      <c r="E10" s="66" t="s">
        <v>15</v>
      </c>
      <c r="F10" s="67" t="s">
        <v>18</v>
      </c>
      <c r="G10" s="68" t="s">
        <v>45</v>
      </c>
      <c r="H10" s="69"/>
      <c r="I10" s="69"/>
      <c r="J10" s="69"/>
    </row>
    <row r="11" spans="1:10" ht="15" customHeight="1">
      <c r="A11" s="70">
        <v>11</v>
      </c>
      <c r="B11" s="71">
        <v>48.75</v>
      </c>
      <c r="D11" s="70" t="s">
        <v>46</v>
      </c>
      <c r="E11" s="72" t="s">
        <v>47</v>
      </c>
      <c r="F11" s="73">
        <v>0.15</v>
      </c>
      <c r="G11" s="74" t="b">
        <v>0</v>
      </c>
      <c r="H11" s="75"/>
      <c r="I11" s="75"/>
      <c r="J11" s="75"/>
    </row>
    <row r="12" spans="1:10" ht="15" customHeight="1">
      <c r="A12" s="70">
        <v>10</v>
      </c>
      <c r="B12" s="71">
        <v>45</v>
      </c>
      <c r="D12" s="70" t="s">
        <v>48</v>
      </c>
      <c r="E12" s="76" t="s">
        <v>49</v>
      </c>
      <c r="F12" s="77">
        <v>0.25</v>
      </c>
      <c r="G12" s="78" t="b">
        <v>1</v>
      </c>
      <c r="H12" s="75"/>
      <c r="I12" s="75"/>
      <c r="J12" s="75"/>
    </row>
    <row r="13" spans="1:10" ht="15" customHeight="1">
      <c r="A13" s="70">
        <v>6</v>
      </c>
      <c r="B13" s="71">
        <v>18.5</v>
      </c>
      <c r="D13" s="70" t="s">
        <v>50</v>
      </c>
      <c r="E13" s="79" t="s">
        <v>51</v>
      </c>
      <c r="F13" s="80">
        <v>0</v>
      </c>
      <c r="G13" s="81" t="b">
        <v>0</v>
      </c>
      <c r="H13" s="75"/>
      <c r="I13" s="75"/>
      <c r="J13" s="75"/>
    </row>
    <row r="14" spans="1:10" ht="15" customHeight="1">
      <c r="A14" s="70">
        <v>2</v>
      </c>
      <c r="B14" s="71">
        <v>43</v>
      </c>
      <c r="D14" s="70" t="s">
        <v>52</v>
      </c>
      <c r="E14" s="72" t="s">
        <v>53</v>
      </c>
      <c r="F14" s="80">
        <v>0.6</v>
      </c>
      <c r="G14" s="81" t="b">
        <v>1</v>
      </c>
      <c r="H14" s="75"/>
      <c r="I14" s="75"/>
      <c r="J14" s="75"/>
    </row>
    <row r="15" spans="1:10" ht="15" customHeight="1" thickBot="1">
      <c r="A15" s="70">
        <v>1</v>
      </c>
      <c r="B15" s="71">
        <v>40</v>
      </c>
      <c r="D15" s="82" t="s">
        <v>54</v>
      </c>
      <c r="E15" s="83" t="s">
        <v>55</v>
      </c>
      <c r="F15" s="84">
        <v>0</v>
      </c>
      <c r="G15" s="85" t="b">
        <v>1</v>
      </c>
      <c r="H15" s="75"/>
      <c r="I15" s="75"/>
      <c r="J15" s="75"/>
    </row>
    <row r="16" spans="1:10" ht="15" customHeight="1">
      <c r="A16" s="70">
        <v>3</v>
      </c>
      <c r="B16" s="71">
        <v>40.5</v>
      </c>
      <c r="D16" s="86"/>
      <c r="E16" s="87"/>
      <c r="F16" s="88"/>
      <c r="G16" s="88"/>
      <c r="H16" s="75"/>
      <c r="I16" s="75"/>
      <c r="J16" s="75"/>
    </row>
    <row r="17" spans="1:10" ht="15" customHeight="1">
      <c r="A17" s="70">
        <v>7</v>
      </c>
      <c r="B17" s="71">
        <v>47.5</v>
      </c>
      <c r="D17" s="146" t="s">
        <v>56</v>
      </c>
      <c r="E17" s="147"/>
      <c r="F17" s="147"/>
      <c r="G17" s="148"/>
      <c r="H17" s="75"/>
      <c r="I17" s="75"/>
      <c r="J17" s="75"/>
    </row>
    <row r="18" spans="1:10" ht="36" customHeight="1">
      <c r="A18" s="70">
        <v>13</v>
      </c>
      <c r="B18" s="89">
        <v>65</v>
      </c>
      <c r="D18" s="149"/>
      <c r="E18" s="150"/>
      <c r="F18" s="150"/>
      <c r="G18" s="151"/>
      <c r="H18" s="75"/>
      <c r="I18" s="75"/>
      <c r="J18" s="75"/>
    </row>
    <row r="19" spans="1:10" ht="15" customHeight="1">
      <c r="A19" s="70">
        <v>5</v>
      </c>
      <c r="B19" s="71">
        <v>55</v>
      </c>
      <c r="D19" s="86"/>
      <c r="E19" s="60"/>
      <c r="F19" s="88"/>
      <c r="G19" s="88"/>
      <c r="H19" s="75"/>
      <c r="I19" s="75"/>
      <c r="J19" s="75"/>
    </row>
    <row r="20" spans="1:10" ht="15" customHeight="1">
      <c r="A20" s="70">
        <v>9</v>
      </c>
      <c r="B20" s="71">
        <v>55</v>
      </c>
      <c r="D20" s="90"/>
      <c r="E20" s="91"/>
      <c r="F20" s="90"/>
      <c r="G20" s="75"/>
      <c r="H20" s="75"/>
      <c r="I20" s="75"/>
      <c r="J20" s="75"/>
    </row>
    <row r="21" spans="1:10" ht="15" customHeight="1">
      <c r="A21" s="70">
        <v>12</v>
      </c>
      <c r="B21" s="71">
        <v>51.5</v>
      </c>
      <c r="D21" s="90"/>
      <c r="E21" s="90"/>
      <c r="F21" s="90"/>
      <c r="G21" s="75"/>
      <c r="H21" s="75"/>
      <c r="I21" s="75"/>
      <c r="J21" s="75"/>
    </row>
    <row r="22" spans="1:10" ht="15" customHeight="1">
      <c r="A22" s="70">
        <v>4</v>
      </c>
      <c r="B22" s="71">
        <v>60</v>
      </c>
      <c r="D22" s="90"/>
      <c r="E22" s="90"/>
      <c r="F22" s="90"/>
      <c r="G22" s="75"/>
      <c r="H22" s="75"/>
      <c r="I22" s="75"/>
      <c r="J22" s="75"/>
    </row>
    <row r="23" spans="1:10" ht="15" customHeight="1" thickBot="1">
      <c r="A23" s="82">
        <v>8</v>
      </c>
      <c r="B23" s="92">
        <v>23.45</v>
      </c>
      <c r="D23" s="90"/>
      <c r="E23" s="90"/>
      <c r="F23" s="90"/>
      <c r="G23" s="75"/>
      <c r="H23" s="75"/>
      <c r="I23" s="75"/>
      <c r="J23" s="75"/>
    </row>
    <row r="24" spans="1:10" ht="15" customHeight="1">
      <c r="A24" s="93"/>
      <c r="B24" s="61"/>
      <c r="C24" s="94"/>
      <c r="D24" s="61"/>
      <c r="E24" s="95"/>
      <c r="F24" s="61"/>
      <c r="G24" s="96"/>
      <c r="H24" s="96"/>
      <c r="I24" s="96"/>
      <c r="J24" s="96"/>
    </row>
    <row r="25" spans="1:10" ht="15" customHeight="1" thickBot="1">
      <c r="A25" s="62"/>
      <c r="B25" s="61"/>
      <c r="C25" s="61"/>
      <c r="D25" s="61"/>
      <c r="E25" s="95"/>
      <c r="F25" s="61"/>
      <c r="G25" s="61"/>
      <c r="H25" s="61"/>
      <c r="I25" s="61"/>
      <c r="J25" s="61"/>
    </row>
    <row r="26" spans="1:10" ht="15" customHeight="1">
      <c r="A26" s="97" t="s">
        <v>12</v>
      </c>
      <c r="B26" s="98" t="s">
        <v>57</v>
      </c>
      <c r="C26" s="99" t="s">
        <v>17</v>
      </c>
      <c r="D26" s="100" t="s">
        <v>14</v>
      </c>
      <c r="E26" s="100" t="s">
        <v>58</v>
      </c>
    </row>
    <row r="27" spans="1:10" ht="18" customHeight="1">
      <c r="A27" s="101">
        <v>1</v>
      </c>
      <c r="B27" s="102" t="s">
        <v>59</v>
      </c>
      <c r="C27" s="103">
        <v>10.029999999999999</v>
      </c>
      <c r="D27" s="104" t="s">
        <v>52</v>
      </c>
      <c r="E27" s="105">
        <v>26403</v>
      </c>
    </row>
    <row r="28" spans="1:10" ht="18" customHeight="1">
      <c r="A28" s="101">
        <v>2</v>
      </c>
      <c r="B28" s="106" t="s">
        <v>60</v>
      </c>
      <c r="C28" s="103">
        <v>13.97</v>
      </c>
      <c r="D28" s="104" t="s">
        <v>46</v>
      </c>
      <c r="E28" s="105">
        <v>30429</v>
      </c>
    </row>
    <row r="29" spans="1:10" ht="18" customHeight="1">
      <c r="A29" s="101">
        <v>3</v>
      </c>
      <c r="B29" s="102" t="s">
        <v>61</v>
      </c>
      <c r="C29" s="103">
        <v>14.39</v>
      </c>
      <c r="D29" s="104" t="s">
        <v>52</v>
      </c>
      <c r="E29" s="105">
        <v>32990</v>
      </c>
    </row>
    <row r="30" spans="1:10" ht="18" customHeight="1">
      <c r="A30" s="101">
        <v>4</v>
      </c>
      <c r="B30" s="107" t="s">
        <v>62</v>
      </c>
      <c r="C30" s="103">
        <v>10</v>
      </c>
      <c r="D30" s="104" t="s">
        <v>46</v>
      </c>
      <c r="E30" s="105">
        <v>27120</v>
      </c>
      <c r="F30" s="152" t="s">
        <v>63</v>
      </c>
    </row>
    <row r="31" spans="1:10" ht="18" customHeight="1">
      <c r="A31" s="101">
        <v>5</v>
      </c>
      <c r="B31" s="108" t="s">
        <v>64</v>
      </c>
      <c r="C31" s="103">
        <v>17.670000000000002</v>
      </c>
      <c r="D31" s="104" t="s">
        <v>50</v>
      </c>
      <c r="E31" s="105">
        <v>32611</v>
      </c>
      <c r="F31" s="153"/>
    </row>
    <row r="32" spans="1:10" ht="18" customHeight="1">
      <c r="A32" s="101">
        <v>6</v>
      </c>
      <c r="B32" s="108" t="s">
        <v>65</v>
      </c>
      <c r="C32" s="103">
        <v>17.809999999999999</v>
      </c>
      <c r="D32" s="104" t="s">
        <v>52</v>
      </c>
      <c r="E32" s="105">
        <v>32973</v>
      </c>
      <c r="F32" s="153"/>
    </row>
    <row r="33" spans="1:11" ht="18" customHeight="1">
      <c r="A33" s="101">
        <v>7</v>
      </c>
      <c r="B33" s="109" t="s">
        <v>27</v>
      </c>
      <c r="C33" s="103">
        <v>18.47</v>
      </c>
      <c r="D33" s="104" t="s">
        <v>52</v>
      </c>
      <c r="E33" s="105">
        <v>26038</v>
      </c>
      <c r="F33" s="153"/>
    </row>
    <row r="34" spans="1:11" ht="18" customHeight="1">
      <c r="A34" s="101">
        <v>8</v>
      </c>
      <c r="B34" s="108" t="s">
        <v>66</v>
      </c>
      <c r="C34" s="103">
        <v>10.25</v>
      </c>
      <c r="D34" s="104" t="s">
        <v>52</v>
      </c>
      <c r="E34" s="105">
        <v>33340</v>
      </c>
      <c r="F34" s="153"/>
    </row>
    <row r="35" spans="1:11" ht="18" customHeight="1">
      <c r="A35" s="101">
        <v>9</v>
      </c>
      <c r="B35" s="108" t="s">
        <v>67</v>
      </c>
      <c r="C35" s="103">
        <v>15.97</v>
      </c>
      <c r="D35" s="104" t="s">
        <v>52</v>
      </c>
      <c r="E35" s="105">
        <v>25443</v>
      </c>
      <c r="F35" s="153"/>
      <c r="G35" s="61"/>
      <c r="H35" s="61"/>
      <c r="I35" s="61"/>
      <c r="J35" s="110"/>
    </row>
    <row r="36" spans="1:11" ht="18" customHeight="1">
      <c r="A36" s="101">
        <v>10</v>
      </c>
      <c r="B36" s="107" t="s">
        <v>68</v>
      </c>
      <c r="C36" s="103">
        <v>12.23</v>
      </c>
      <c r="D36" s="104" t="s">
        <v>48</v>
      </c>
      <c r="E36" s="105">
        <v>20390</v>
      </c>
      <c r="F36" s="153"/>
      <c r="G36" s="111"/>
      <c r="H36" s="111"/>
      <c r="I36" s="111"/>
      <c r="J36" s="111"/>
    </row>
    <row r="37" spans="1:11" ht="18" customHeight="1">
      <c r="A37" s="101">
        <v>11</v>
      </c>
      <c r="B37" s="108" t="s">
        <v>69</v>
      </c>
      <c r="C37" s="103">
        <v>19.989999999999998</v>
      </c>
      <c r="D37" s="104" t="s">
        <v>46</v>
      </c>
      <c r="E37" s="105">
        <v>30816</v>
      </c>
      <c r="F37" s="153"/>
      <c r="G37" s="111"/>
      <c r="H37" s="111"/>
      <c r="I37" s="111"/>
      <c r="J37" s="111"/>
    </row>
    <row r="38" spans="1:11" ht="18" customHeight="1">
      <c r="A38" s="101">
        <v>12</v>
      </c>
      <c r="B38" s="108" t="s">
        <v>70</v>
      </c>
      <c r="C38" s="103">
        <v>21.21</v>
      </c>
      <c r="D38" s="104" t="s">
        <v>50</v>
      </c>
      <c r="E38" s="105">
        <v>28958</v>
      </c>
      <c r="F38" s="153"/>
      <c r="G38" s="111"/>
      <c r="H38" s="111"/>
      <c r="I38" s="111"/>
      <c r="J38" s="111"/>
    </row>
    <row r="39" spans="1:11" ht="18" customHeight="1" thickBot="1">
      <c r="A39" s="112">
        <v>13</v>
      </c>
      <c r="B39" s="113" t="s">
        <v>71</v>
      </c>
      <c r="C39" s="114">
        <v>23.55</v>
      </c>
      <c r="D39" s="115" t="s">
        <v>50</v>
      </c>
      <c r="E39" s="105">
        <v>32993</v>
      </c>
      <c r="F39" s="154"/>
      <c r="G39" s="111"/>
      <c r="H39" s="111"/>
      <c r="I39" s="111"/>
      <c r="J39" s="111"/>
    </row>
    <row r="41" spans="1:11" ht="15" customHeight="1" thickBot="1">
      <c r="A41" s="116" t="s">
        <v>72</v>
      </c>
      <c r="B41" s="61"/>
      <c r="C41" s="61"/>
      <c r="D41" s="116" t="s">
        <v>73</v>
      </c>
      <c r="E41" s="61"/>
      <c r="F41" s="61"/>
      <c r="G41" s="61"/>
      <c r="H41" s="61"/>
      <c r="I41" s="61"/>
      <c r="J41" s="4"/>
    </row>
    <row r="42" spans="1:11" ht="15" customHeight="1" thickBot="1">
      <c r="A42" s="155" t="s">
        <v>74</v>
      </c>
      <c r="B42" s="156"/>
      <c r="C42" s="61"/>
      <c r="D42" s="157" t="s">
        <v>75</v>
      </c>
      <c r="E42" s="158"/>
      <c r="F42" s="61"/>
      <c r="G42" s="61"/>
      <c r="H42" s="61"/>
      <c r="I42" s="61"/>
      <c r="J42" s="4"/>
    </row>
    <row r="43" spans="1:11" ht="15" customHeight="1" thickBot="1">
      <c r="A43" s="117" t="s">
        <v>76</v>
      </c>
      <c r="B43" s="118" t="s">
        <v>77</v>
      </c>
      <c r="C43" s="61"/>
      <c r="D43" s="119" t="s">
        <v>76</v>
      </c>
      <c r="E43" s="163">
        <v>0</v>
      </c>
      <c r="F43" s="163">
        <v>400</v>
      </c>
      <c r="G43" s="163">
        <v>600</v>
      </c>
      <c r="H43" s="163">
        <v>800</v>
      </c>
      <c r="I43" s="163">
        <v>1000</v>
      </c>
      <c r="J43" s="4"/>
      <c r="K43" s="2" t="s">
        <v>84</v>
      </c>
    </row>
    <row r="44" spans="1:11" ht="15" customHeight="1">
      <c r="A44" s="163">
        <v>0</v>
      </c>
      <c r="B44" s="165">
        <v>4.9599999999999998E-2</v>
      </c>
      <c r="C44" s="61"/>
      <c r="D44" s="119" t="s">
        <v>77</v>
      </c>
      <c r="E44" s="164">
        <v>0.04</v>
      </c>
      <c r="F44" s="164">
        <v>0.1</v>
      </c>
      <c r="G44" s="164">
        <v>0.14000000000000001</v>
      </c>
      <c r="H44" s="164">
        <v>0.22</v>
      </c>
      <c r="I44" s="164">
        <v>0.25</v>
      </c>
      <c r="J44" s="4"/>
      <c r="K44" s="2" t="s">
        <v>83</v>
      </c>
    </row>
    <row r="45" spans="1:11" ht="15" customHeight="1">
      <c r="A45" s="166">
        <v>300</v>
      </c>
      <c r="B45" s="167">
        <v>8.7300000000000003E-2</v>
      </c>
      <c r="C45" s="61"/>
      <c r="D45" s="120"/>
      <c r="E45" s="121"/>
      <c r="F45" s="121"/>
      <c r="G45" s="122"/>
      <c r="H45" s="61"/>
      <c r="I45" s="61"/>
      <c r="J45" s="4"/>
    </row>
    <row r="46" spans="1:11" ht="15" customHeight="1" thickBot="1">
      <c r="A46" s="166">
        <v>400</v>
      </c>
      <c r="B46" s="167">
        <v>0.1235</v>
      </c>
      <c r="C46" s="61"/>
      <c r="D46" s="61"/>
      <c r="E46" s="61"/>
      <c r="F46" s="121"/>
      <c r="G46" s="123"/>
      <c r="H46" s="61"/>
      <c r="I46" s="61"/>
      <c r="J46" s="4"/>
    </row>
    <row r="47" spans="1:11" ht="15" customHeight="1">
      <c r="A47" s="166">
        <v>500</v>
      </c>
      <c r="B47" s="167">
        <v>0.15809999999999999</v>
      </c>
      <c r="C47" s="61"/>
      <c r="D47" s="159" t="s">
        <v>78</v>
      </c>
      <c r="E47" s="160"/>
      <c r="G47" s="61"/>
      <c r="H47" s="61"/>
      <c r="I47" s="61"/>
      <c r="J47" s="4"/>
    </row>
    <row r="48" spans="1:11" ht="15" customHeight="1">
      <c r="A48" s="166">
        <v>800</v>
      </c>
      <c r="B48" s="167">
        <v>0.20230000000000001</v>
      </c>
      <c r="C48" s="61"/>
      <c r="D48" s="124" t="s">
        <v>79</v>
      </c>
      <c r="E48" s="125">
        <v>2513.89</v>
      </c>
      <c r="G48" s="123"/>
      <c r="H48" s="61"/>
      <c r="I48" s="61"/>
      <c r="J48" s="4"/>
    </row>
    <row r="49" spans="1:10" ht="15" customHeight="1" thickBot="1">
      <c r="A49" s="168">
        <v>1000</v>
      </c>
      <c r="B49" s="169">
        <v>0.25659999999999999</v>
      </c>
      <c r="C49" s="61"/>
      <c r="D49" s="124" t="s">
        <v>80</v>
      </c>
      <c r="E49" s="126">
        <v>5.6329999999999998E-2</v>
      </c>
      <c r="G49" s="121"/>
      <c r="H49" s="61"/>
      <c r="I49" s="61"/>
      <c r="J49" s="4"/>
    </row>
    <row r="51" spans="1:10" ht="15" customHeight="1">
      <c r="A51" s="2" t="s">
        <v>82</v>
      </c>
    </row>
    <row r="52" spans="1:10" ht="15" customHeight="1">
      <c r="A52" s="2" t="s">
        <v>83</v>
      </c>
    </row>
    <row r="54" spans="1:10" ht="15" customHeight="1">
      <c r="A54" s="2" t="s">
        <v>85</v>
      </c>
    </row>
    <row r="55" spans="1:10" ht="15" customHeight="1">
      <c r="A55" s="2" t="s">
        <v>86</v>
      </c>
    </row>
    <row r="56" spans="1:10" ht="15" customHeight="1">
      <c r="A56" s="2" t="s">
        <v>87</v>
      </c>
    </row>
    <row r="57" spans="1:10" ht="15" customHeight="1">
      <c r="A57" s="2" t="s">
        <v>88</v>
      </c>
    </row>
  </sheetData>
  <mergeCells count="5">
    <mergeCell ref="D17:G18"/>
    <mergeCell ref="F30:F39"/>
    <mergeCell ref="A42:B42"/>
    <mergeCell ref="D42:E42"/>
    <mergeCell ref="D47:E47"/>
  </mergeCells>
  <conditionalFormatting sqref="I11:I23">
    <cfRule type="cellIs" dxfId="0" priority="1" operator="greaterThan">
      <formula>1000</formula>
    </cfRule>
  </conditionalFormatting>
  <pageMargins left="0.25" right="0.25" top="0.75" bottom="0.75" header="0.3" footer="0.3"/>
  <pageSetup scale="64"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Step 1</vt:lpstr>
      <vt:lpstr>Step 1 Data</vt:lpstr>
      <vt:lpstr>fed_tax</vt:lpstr>
      <vt:lpstr>pro_tax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Olivier</cp:lastModifiedBy>
  <dcterms:created xsi:type="dcterms:W3CDTF">2015-05-13T15:22:59Z</dcterms:created>
  <dcterms:modified xsi:type="dcterms:W3CDTF">2015-05-13T16:12:43Z</dcterms:modified>
</cp:coreProperties>
</file>