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PITON\"/>
    </mc:Choice>
  </mc:AlternateContent>
  <bookViews>
    <workbookView xWindow="-15" yWindow="8235" windowWidth="24240" windowHeight="4155"/>
  </bookViews>
  <sheets>
    <sheet name="Planning Perpétuel" sheetId="1" r:id="rId1"/>
    <sheet name="Paramètres_Application" sheetId="5" r:id="rId2"/>
  </sheets>
  <definedNames>
    <definedName name="_DC">Paramètres_Application!$A$2</definedName>
    <definedName name="_P">Paramètres_Application!$J$1:$K$13</definedName>
    <definedName name="_PM">Paramètres_Application!$J$6:$J$13</definedName>
    <definedName name="_SB">Paramètres_Application!$A$3</definedName>
    <definedName name="_T_E">IF(T_PM,EDATE('Planning Perpétuel'!$E1,_VP*(1+INT(((IFERROR(DATEDIF('Planning Perpétuel'!$E1,'Planning Perpétuel'!A$4-1,"Y"),0)*12)+IFERROR(DATEDIF('Planning Perpétuel'!$E1,'Planning Perpétuel'!A$4-1,"YM"),0))/_VP))),'Planning Perpétuel'!$E1+(1+INT(IFERROR(DATEDIF('Planning Perpétuel'!$E1,'Planning Perpétuel'!A$4-1,"D"),0)/_VP))*_VP)</definedName>
    <definedName name="_VP">VLOOKUP('Planning Perpétuel'!$F1,_P,2,0)</definedName>
    <definedName name="Archive">Paramètres_Application!$A$7</definedName>
    <definedName name="Chômés">Paramètres_Application!$B$9</definedName>
    <definedName name="Chômés_TXT">Paramètres_Application!$C$9</definedName>
    <definedName name="Date_Deb">'Planning Perpétuel'!$R$4</definedName>
    <definedName name="Dernière_Echéance">IF(T_PM,EDATE('Planning Perpétuel'!$E1,_VP*(IF(OR('Planning Perpétuel'!$G1=0,'Planning Perpétuel'!$G1=""),100,'Planning Perpétuel'!$G1-1))),'Planning Perpétuel'!$E1+_VP*(IF(OR('Planning Perpétuel'!$G1=0,'Planning Perpétuel'!$G1=""),10000,'Planning Perpétuel'!$G1-1)))</definedName>
    <definedName name="Fériés">OFFSET(Paramètres_Application!$E$2,,,COUNTA(Paramètres_Application!$E:$E),)</definedName>
    <definedName name="La_Dernière_Opération">IF(OR('Planning Perpétuel'!$F1=_PM), WORKDAY.INTL(EDATE('Planning Perpétuel'!$E1,(IF('Planning Perpétuel'!$G1="",120,'Planning Perpétuel'!$G1)*_VP)-_VP),Sens*IF(OR(WORKDAY.INTL(EDATE('Planning Perpétuel'!$E1,(IF('Planning Perpétuel'!$G1="",120,'Planning Perpétuel'!$G1)*_VP)-_VP),0,Chômés,Tout_JF_P)=Tout_JF_P),1,0),Chômés,Tout_JF_P), IF('Planning Perpétuel'!$F1="Journalière", WORKDAY.INTL('Planning Perpétuel'!$E1,'Planning Perpétuel'!$E1+_VP*(IF('Planning Perpétuel'!$G1="",3650,'Planning Perpétuel'!$G1))-'Planning Perpétuel'!$E1-1,Chômés,Tout_JF_P), WORKDAY.INTL('Planning Perpétuel'!$E1+_VP*(IF('Planning Perpétuel'!$G1="",520,'Planning Perpétuel'!$G1)-1),Sens*IF(OR(WORKDAY.INTL('Planning Perpétuel'!$E1+_VP*(IF('Planning Perpétuel'!$G1="",520,'Planning Perpétuel'!$G1)-1),0,Chômés,Tout_JF_P)=Tout_JF_P),1,0),Chômés,Tout_JF_P)))</definedName>
    <definedName name="Liste_Fréquences">Paramètres_Application!$J$2:$J$13</definedName>
    <definedName name="Montant">IF(AND('Planning Perpétuel'!$C1&lt;&gt;"",ISNUMBER('Planning Perpétuel'!$C1)),IF('Planning Perpétuel'!$D1="Débit",-1,1)*'Planning Perpétuel'!$C1,IF('Planning Perpétuel'!$C1="","*",'Planning Perpétuel'!$C1))</definedName>
    <definedName name="Pâq_Année_N">ROUND(DATE(YEAR(Date_Deb),4,1)/7+MOD(19*MOD(YEAR(Date_Deb),19)-7,30)*14/100,0)*7-6</definedName>
    <definedName name="Pâq_Année_N1">ROUND(DATE(YEAR(Date_Deb)+1,4,1)/7+MOD(19*MOD(YEAR(Date_Deb)+1,19)-7,30)*14/100,0)*7-6</definedName>
    <definedName name="Ponts">OFFSET(Paramètres_Application!$H$2,,,COUNTA(Paramètres_Application!$H:$H)-1,)</definedName>
    <definedName name="Prochaine_Echéance">IF(T_PM,EDATE('Planning Perpétuel'!$E1,_VP*(1+INT(((IFERROR(DATEDIF('Planning Perpétuel'!$E1,TODAY()-1,"Y"),0)*12)+IFERROR(DATEDIF('Planning Perpétuel'!$E1,TODAY()-1,"YM"),0))/_VP))),'Planning Perpétuel'!$E1+(1+INT(IFERROR(DATEDIF('Planning Perpétuel'!$E1,TODAY(),"D"),0)/_VP))*_VP)</definedName>
    <definedName name="Sens">IF('Planning Perpétuel'!$H1="Reculer",1,-1)</definedName>
    <definedName name="T_PM">IF(OR('Planning Perpétuel'!$F1=_PM),TRUE,FALSE)</definedName>
    <definedName name="T_SE">Paramètres_Application!$M$3</definedName>
    <definedName name="Tout_JF_P">Paramètres_Application!$I$2:$I$45</definedName>
  </definedNames>
  <calcPr calcId="152511"/>
</workbook>
</file>

<file path=xl/calcChain.xml><?xml version="1.0" encoding="utf-8"?>
<calcChain xmlns="http://schemas.openxmlformats.org/spreadsheetml/2006/main">
  <c r="C7" i="1" l="1"/>
  <c r="C8" i="1"/>
  <c r="C6" i="1"/>
  <c r="C8" i="5" l="1"/>
  <c r="C7" i="5"/>
  <c r="C6" i="5"/>
  <c r="C5" i="5"/>
  <c r="C4" i="5"/>
  <c r="C3" i="5"/>
  <c r="C2" i="5"/>
  <c r="R4" i="1"/>
  <c r="H4" i="5"/>
  <c r="I17" i="5" s="1"/>
  <c r="H5" i="5"/>
  <c r="I18" i="5" s="1"/>
  <c r="H6" i="5"/>
  <c r="I19" i="5" s="1"/>
  <c r="H7" i="5"/>
  <c r="I20" i="5" s="1"/>
  <c r="H8" i="5"/>
  <c r="I21" i="5" s="1"/>
  <c r="H9" i="5"/>
  <c r="I22" i="5" s="1"/>
  <c r="H10" i="5"/>
  <c r="I23" i="5" s="1"/>
  <c r="H11" i="5"/>
  <c r="I24" i="5" s="1"/>
  <c r="H12" i="5"/>
  <c r="I25" i="5" s="1"/>
  <c r="H13" i="5"/>
  <c r="I26" i="5" s="1"/>
  <c r="H14" i="5"/>
  <c r="I27" i="5" s="1"/>
  <c r="H15" i="5"/>
  <c r="I28" i="5" s="1"/>
  <c r="H16" i="5"/>
  <c r="I29" i="5" s="1"/>
  <c r="H17" i="5"/>
  <c r="I30" i="5" s="1"/>
  <c r="H18" i="5"/>
  <c r="I31" i="5" s="1"/>
  <c r="H19" i="5"/>
  <c r="I32" i="5" s="1"/>
  <c r="H20" i="5"/>
  <c r="I33" i="5" s="1"/>
  <c r="H21" i="5"/>
  <c r="I34" i="5" s="1"/>
  <c r="H22" i="5"/>
  <c r="I35" i="5" s="1"/>
  <c r="H23" i="5"/>
  <c r="I36" i="5" s="1"/>
  <c r="H24" i="5"/>
  <c r="I37" i="5" s="1"/>
  <c r="H25" i="5"/>
  <c r="I38" i="5" s="1"/>
  <c r="H26" i="5"/>
  <c r="I39" i="5" s="1"/>
  <c r="H27" i="5"/>
  <c r="I40" i="5" s="1"/>
  <c r="H28" i="5"/>
  <c r="I41" i="5" s="1"/>
  <c r="H29" i="5"/>
  <c r="I42" i="5" s="1"/>
  <c r="H30" i="5"/>
  <c r="I43" i="5" s="1"/>
  <c r="H31" i="5"/>
  <c r="I44" i="5" s="1"/>
  <c r="M3" i="5"/>
  <c r="I88" i="5" l="1"/>
  <c r="I132" i="5" s="1"/>
  <c r="I176" i="5" s="1"/>
  <c r="I220" i="5" s="1"/>
  <c r="I264" i="5" s="1"/>
  <c r="I309" i="5"/>
  <c r="I353" i="5"/>
  <c r="I84" i="5"/>
  <c r="I128" i="5" s="1"/>
  <c r="I172" i="5" s="1"/>
  <c r="I216" i="5" s="1"/>
  <c r="I260" i="5" s="1"/>
  <c r="I305" i="5"/>
  <c r="I349" i="5"/>
  <c r="I82" i="5"/>
  <c r="I126" i="5" s="1"/>
  <c r="I170" i="5" s="1"/>
  <c r="I214" i="5" s="1"/>
  <c r="I258" i="5" s="1"/>
  <c r="I303" i="5"/>
  <c r="I347" i="5"/>
  <c r="I80" i="5"/>
  <c r="I124" i="5" s="1"/>
  <c r="I168" i="5" s="1"/>
  <c r="I212" i="5" s="1"/>
  <c r="I256" i="5" s="1"/>
  <c r="I301" i="5"/>
  <c r="I345" i="5"/>
  <c r="I78" i="5"/>
  <c r="I122" i="5" s="1"/>
  <c r="I166" i="5" s="1"/>
  <c r="I210" i="5" s="1"/>
  <c r="I254" i="5" s="1"/>
  <c r="I299" i="5"/>
  <c r="I343" i="5"/>
  <c r="I76" i="5"/>
  <c r="I120" i="5" s="1"/>
  <c r="I164" i="5" s="1"/>
  <c r="I208" i="5" s="1"/>
  <c r="I252" i="5" s="1"/>
  <c r="I297" i="5"/>
  <c r="I341" i="5"/>
  <c r="I74" i="5"/>
  <c r="I118" i="5" s="1"/>
  <c r="I162" i="5" s="1"/>
  <c r="I206" i="5" s="1"/>
  <c r="I250" i="5" s="1"/>
  <c r="I295" i="5"/>
  <c r="I339" i="5"/>
  <c r="I72" i="5"/>
  <c r="I116" i="5" s="1"/>
  <c r="I160" i="5" s="1"/>
  <c r="I204" i="5" s="1"/>
  <c r="I248" i="5" s="1"/>
  <c r="I293" i="5"/>
  <c r="I337" i="5"/>
  <c r="I70" i="5"/>
  <c r="I114" i="5" s="1"/>
  <c r="I158" i="5" s="1"/>
  <c r="I202" i="5" s="1"/>
  <c r="I246" i="5" s="1"/>
  <c r="I291" i="5"/>
  <c r="I335" i="5"/>
  <c r="I68" i="5"/>
  <c r="I112" i="5" s="1"/>
  <c r="I156" i="5" s="1"/>
  <c r="I200" i="5" s="1"/>
  <c r="I244" i="5" s="1"/>
  <c r="I289" i="5"/>
  <c r="I333" i="5"/>
  <c r="I66" i="5"/>
  <c r="I110" i="5" s="1"/>
  <c r="I154" i="5" s="1"/>
  <c r="I198" i="5" s="1"/>
  <c r="I242" i="5" s="1"/>
  <c r="I287" i="5"/>
  <c r="I331" i="5"/>
  <c r="I64" i="5"/>
  <c r="I108" i="5" s="1"/>
  <c r="I152" i="5" s="1"/>
  <c r="I196" i="5" s="1"/>
  <c r="I240" i="5" s="1"/>
  <c r="I285" i="5"/>
  <c r="I329" i="5"/>
  <c r="I62" i="5"/>
  <c r="I106" i="5" s="1"/>
  <c r="I150" i="5" s="1"/>
  <c r="I194" i="5" s="1"/>
  <c r="I238" i="5" s="1"/>
  <c r="I283" i="5"/>
  <c r="I327" i="5"/>
  <c r="I86" i="5"/>
  <c r="I130" i="5" s="1"/>
  <c r="I174" i="5" s="1"/>
  <c r="I218" i="5" s="1"/>
  <c r="I262" i="5" s="1"/>
  <c r="I307" i="5"/>
  <c r="I351" i="5"/>
  <c r="I87" i="5"/>
  <c r="I131" i="5" s="1"/>
  <c r="I175" i="5" s="1"/>
  <c r="I219" i="5" s="1"/>
  <c r="I263" i="5" s="1"/>
  <c r="I352" i="5"/>
  <c r="I308" i="5"/>
  <c r="I85" i="5"/>
  <c r="I129" i="5" s="1"/>
  <c r="I173" i="5" s="1"/>
  <c r="I217" i="5" s="1"/>
  <c r="I261" i="5" s="1"/>
  <c r="I350" i="5"/>
  <c r="I306" i="5"/>
  <c r="I83" i="5"/>
  <c r="I127" i="5" s="1"/>
  <c r="I171" i="5" s="1"/>
  <c r="I215" i="5" s="1"/>
  <c r="I259" i="5" s="1"/>
  <c r="I348" i="5"/>
  <c r="I304" i="5"/>
  <c r="I81" i="5"/>
  <c r="I125" i="5" s="1"/>
  <c r="I169" i="5" s="1"/>
  <c r="I213" i="5" s="1"/>
  <c r="I257" i="5" s="1"/>
  <c r="I346" i="5"/>
  <c r="I302" i="5"/>
  <c r="I79" i="5"/>
  <c r="I123" i="5" s="1"/>
  <c r="I167" i="5" s="1"/>
  <c r="I211" i="5" s="1"/>
  <c r="I255" i="5" s="1"/>
  <c r="I344" i="5"/>
  <c r="I300" i="5"/>
  <c r="I77" i="5"/>
  <c r="I121" i="5" s="1"/>
  <c r="I165" i="5" s="1"/>
  <c r="I209" i="5" s="1"/>
  <c r="I253" i="5" s="1"/>
  <c r="I342" i="5"/>
  <c r="I298" i="5"/>
  <c r="I75" i="5"/>
  <c r="I119" i="5" s="1"/>
  <c r="I163" i="5" s="1"/>
  <c r="I207" i="5" s="1"/>
  <c r="I251" i="5" s="1"/>
  <c r="I340" i="5"/>
  <c r="I296" i="5"/>
  <c r="I73" i="5"/>
  <c r="I117" i="5" s="1"/>
  <c r="I161" i="5" s="1"/>
  <c r="I205" i="5" s="1"/>
  <c r="I249" i="5" s="1"/>
  <c r="I338" i="5"/>
  <c r="I294" i="5"/>
  <c r="I71" i="5"/>
  <c r="I115" i="5" s="1"/>
  <c r="I159" i="5" s="1"/>
  <c r="I203" i="5" s="1"/>
  <c r="I247" i="5" s="1"/>
  <c r="I336" i="5"/>
  <c r="I292" i="5"/>
  <c r="I69" i="5"/>
  <c r="I113" i="5" s="1"/>
  <c r="I157" i="5" s="1"/>
  <c r="I201" i="5" s="1"/>
  <c r="I245" i="5" s="1"/>
  <c r="I334" i="5"/>
  <c r="I290" i="5"/>
  <c r="I67" i="5"/>
  <c r="I111" i="5" s="1"/>
  <c r="I155" i="5" s="1"/>
  <c r="I199" i="5" s="1"/>
  <c r="I243" i="5" s="1"/>
  <c r="I332" i="5"/>
  <c r="I288" i="5"/>
  <c r="I65" i="5"/>
  <c r="I109" i="5" s="1"/>
  <c r="I153" i="5" s="1"/>
  <c r="I197" i="5" s="1"/>
  <c r="I241" i="5" s="1"/>
  <c r="I330" i="5"/>
  <c r="I286" i="5"/>
  <c r="I63" i="5"/>
  <c r="I107" i="5" s="1"/>
  <c r="I151" i="5" s="1"/>
  <c r="I195" i="5" s="1"/>
  <c r="I239" i="5" s="1"/>
  <c r="I328" i="5"/>
  <c r="I284" i="5"/>
  <c r="I61" i="5"/>
  <c r="I105" i="5" s="1"/>
  <c r="I149" i="5" s="1"/>
  <c r="I193" i="5" s="1"/>
  <c r="I237" i="5" s="1"/>
  <c r="I326" i="5"/>
  <c r="I282" i="5"/>
  <c r="C9" i="5"/>
  <c r="E8" i="5"/>
  <c r="I8" i="5" s="1"/>
  <c r="I317" i="5" s="1"/>
  <c r="E6" i="5"/>
  <c r="I6" i="5" s="1"/>
  <c r="E3" i="5"/>
  <c r="I3" i="5" s="1"/>
  <c r="I312" i="5" s="1"/>
  <c r="E5" i="5"/>
  <c r="I5" i="5" s="1"/>
  <c r="I314" i="5" s="1"/>
  <c r="Q4" i="1"/>
  <c r="H32" i="5"/>
  <c r="I45" i="5" s="1"/>
  <c r="H2" i="5"/>
  <c r="I15" i="5" s="1"/>
  <c r="H3" i="5"/>
  <c r="I16" i="5" s="1"/>
  <c r="E2" i="5"/>
  <c r="R2" i="1"/>
  <c r="R1" i="1"/>
  <c r="R3" i="1"/>
  <c r="S4" i="1"/>
  <c r="E14" i="5"/>
  <c r="I14" i="5" s="1"/>
  <c r="E13" i="5"/>
  <c r="I13" i="5" s="1"/>
  <c r="I322" i="5" s="1"/>
  <c r="E12" i="5"/>
  <c r="I12" i="5" s="1"/>
  <c r="I321" i="5" s="1"/>
  <c r="E11" i="5"/>
  <c r="I11" i="5" s="1"/>
  <c r="I320" i="5" s="1"/>
  <c r="E10" i="5"/>
  <c r="I10" i="5" s="1"/>
  <c r="I319" i="5" s="1"/>
  <c r="E9" i="5"/>
  <c r="I9" i="5" s="1"/>
  <c r="I318" i="5" s="1"/>
  <c r="E7" i="5"/>
  <c r="I7" i="5" s="1"/>
  <c r="I316" i="5" s="1"/>
  <c r="E4" i="5"/>
  <c r="I4" i="5" s="1"/>
  <c r="I313" i="5" s="1"/>
  <c r="I59" i="5" l="1"/>
  <c r="I103" i="5" s="1"/>
  <c r="I147" i="5" s="1"/>
  <c r="I191" i="5" s="1"/>
  <c r="I235" i="5" s="1"/>
  <c r="I324" i="5"/>
  <c r="I280" i="5"/>
  <c r="I60" i="5"/>
  <c r="I104" i="5" s="1"/>
  <c r="I148" i="5" s="1"/>
  <c r="I192" i="5" s="1"/>
  <c r="I236" i="5" s="1"/>
  <c r="I281" i="5"/>
  <c r="I325" i="5"/>
  <c r="I89" i="5"/>
  <c r="I133" i="5" s="1"/>
  <c r="I177" i="5" s="1"/>
  <c r="I221" i="5" s="1"/>
  <c r="I265" i="5" s="1"/>
  <c r="I354" i="5"/>
  <c r="I310" i="5"/>
  <c r="I58" i="5"/>
  <c r="I102" i="5" s="1"/>
  <c r="I146" i="5" s="1"/>
  <c r="I190" i="5" s="1"/>
  <c r="I234" i="5" s="1"/>
  <c r="I323" i="5"/>
  <c r="I279" i="5"/>
  <c r="I50" i="5"/>
  <c r="I94" i="5" s="1"/>
  <c r="I138" i="5" s="1"/>
  <c r="I182" i="5" s="1"/>
  <c r="I226" i="5" s="1"/>
  <c r="I315" i="5"/>
  <c r="I271" i="5"/>
  <c r="I51" i="5"/>
  <c r="I95" i="5" s="1"/>
  <c r="I139" i="5" s="1"/>
  <c r="I183" i="5" s="1"/>
  <c r="I227" i="5" s="1"/>
  <c r="I272" i="5"/>
  <c r="I48" i="5"/>
  <c r="I92" i="5" s="1"/>
  <c r="I136" i="5" s="1"/>
  <c r="I180" i="5" s="1"/>
  <c r="I224" i="5" s="1"/>
  <c r="I269" i="5"/>
  <c r="I53" i="5"/>
  <c r="I97" i="5" s="1"/>
  <c r="I141" i="5" s="1"/>
  <c r="I185" i="5" s="1"/>
  <c r="I229" i="5" s="1"/>
  <c r="I274" i="5"/>
  <c r="I55" i="5"/>
  <c r="I99" i="5" s="1"/>
  <c r="I143" i="5" s="1"/>
  <c r="I187" i="5" s="1"/>
  <c r="I231" i="5" s="1"/>
  <c r="I276" i="5"/>
  <c r="I57" i="5"/>
  <c r="I101" i="5" s="1"/>
  <c r="I145" i="5" s="1"/>
  <c r="I189" i="5" s="1"/>
  <c r="I233" i="5" s="1"/>
  <c r="I278" i="5"/>
  <c r="I47" i="5"/>
  <c r="I91" i="5" s="1"/>
  <c r="I135" i="5" s="1"/>
  <c r="I179" i="5" s="1"/>
  <c r="I223" i="5" s="1"/>
  <c r="I268" i="5"/>
  <c r="I52" i="5"/>
  <c r="I96" i="5" s="1"/>
  <c r="I140" i="5" s="1"/>
  <c r="I184" i="5" s="1"/>
  <c r="I228" i="5" s="1"/>
  <c r="I273" i="5"/>
  <c r="I54" i="5"/>
  <c r="I98" i="5" s="1"/>
  <c r="I142" i="5" s="1"/>
  <c r="I186" i="5" s="1"/>
  <c r="I230" i="5" s="1"/>
  <c r="I275" i="5"/>
  <c r="I56" i="5"/>
  <c r="I100" i="5" s="1"/>
  <c r="I144" i="5" s="1"/>
  <c r="I188" i="5" s="1"/>
  <c r="I232" i="5" s="1"/>
  <c r="I277" i="5"/>
  <c r="I49" i="5"/>
  <c r="I93" i="5" s="1"/>
  <c r="I137" i="5" s="1"/>
  <c r="I181" i="5" s="1"/>
  <c r="I225" i="5" s="1"/>
  <c r="I270" i="5"/>
  <c r="P4" i="1"/>
  <c r="Q3" i="1"/>
  <c r="I2" i="5"/>
  <c r="S1" i="1"/>
  <c r="S2" i="1"/>
  <c r="S3" i="1"/>
  <c r="T4" i="1"/>
  <c r="B9" i="5"/>
  <c r="I311" i="5" l="1"/>
  <c r="I267" i="5"/>
  <c r="I46" i="5"/>
  <c r="I90" i="5" s="1"/>
  <c r="I134" i="5" s="1"/>
  <c r="I178" i="5" s="1"/>
  <c r="I222" i="5" s="1"/>
  <c r="I266" i="5" s="1"/>
  <c r="P3" i="1"/>
  <c r="O4" i="1"/>
  <c r="T2" i="1"/>
  <c r="T3" i="1"/>
  <c r="T1" i="1"/>
  <c r="U4" i="1"/>
  <c r="J6" i="1" a="1"/>
  <c r="J8" i="1" a="1"/>
  <c r="S8" i="1" a="1"/>
  <c r="J7" i="1" a="1"/>
  <c r="J7" i="1" l="1"/>
  <c r="S8" i="1"/>
  <c r="J8" i="1"/>
  <c r="J6" i="1"/>
  <c r="I6" i="1" s="1" a="1"/>
  <c r="I6" i="1" s="1"/>
  <c r="N4" i="1"/>
  <c r="O3" i="1"/>
  <c r="U2" i="1"/>
  <c r="U3" i="1"/>
  <c r="U1" i="1"/>
  <c r="V4" i="1"/>
  <c r="I7" i="1" a="1"/>
  <c r="I8" i="1" a="1"/>
  <c r="I8" i="1" l="1"/>
  <c r="I7" i="1"/>
  <c r="M4" i="1"/>
  <c r="N3" i="1"/>
  <c r="V2" i="1"/>
  <c r="V3" i="1"/>
  <c r="V1" i="1"/>
  <c r="W4" i="1"/>
  <c r="L4" i="1" l="1"/>
  <c r="M3" i="1"/>
  <c r="W2" i="1"/>
  <c r="W3" i="1"/>
  <c r="W1" i="1"/>
  <c r="X4" i="1"/>
  <c r="K4" i="1" l="1"/>
  <c r="L3" i="1"/>
  <c r="X2" i="1"/>
  <c r="X3" i="1"/>
  <c r="X1" i="1"/>
  <c r="Y4" i="1"/>
  <c r="K3" i="1" l="1"/>
  <c r="Y2" i="1"/>
  <c r="Y3" i="1"/>
  <c r="Y1" i="1"/>
  <c r="Z4" i="1"/>
  <c r="Z2" i="1" l="1"/>
  <c r="Z3" i="1"/>
  <c r="Z1" i="1"/>
  <c r="AA4" i="1"/>
  <c r="AA2" i="1" l="1"/>
  <c r="AA3" i="1"/>
  <c r="AA1" i="1"/>
  <c r="AB4" i="1"/>
  <c r="AB2" i="1" l="1"/>
  <c r="AB3" i="1"/>
  <c r="AB1" i="1"/>
  <c r="AC4" i="1"/>
  <c r="AC2" i="1" l="1"/>
  <c r="AC3" i="1"/>
  <c r="AC1" i="1"/>
  <c r="AD4" i="1"/>
  <c r="AD2" i="1" l="1"/>
  <c r="AD3" i="1"/>
  <c r="AD1" i="1"/>
  <c r="AE4" i="1"/>
  <c r="AE2" i="1" l="1"/>
  <c r="AE3" i="1"/>
  <c r="AE1" i="1"/>
  <c r="AF4" i="1"/>
  <c r="AF2" i="1" l="1"/>
  <c r="AF3" i="1"/>
  <c r="AF1" i="1"/>
  <c r="AG4" i="1"/>
  <c r="AG2" i="1" l="1"/>
  <c r="AG3" i="1"/>
  <c r="AG1" i="1"/>
  <c r="AH4" i="1"/>
  <c r="AH2" i="1" l="1"/>
  <c r="AH3" i="1"/>
  <c r="AH1" i="1"/>
  <c r="AI4" i="1"/>
  <c r="AI2" i="1" l="1"/>
  <c r="AI3" i="1"/>
  <c r="AI1" i="1"/>
  <c r="AJ4" i="1"/>
  <c r="AJ2" i="1" l="1"/>
  <c r="AJ3" i="1"/>
  <c r="AJ1" i="1"/>
  <c r="AK4" i="1"/>
  <c r="AK2" i="1" l="1"/>
  <c r="AK3" i="1"/>
  <c r="AK1" i="1"/>
  <c r="AL4" i="1"/>
  <c r="AL2" i="1" l="1"/>
  <c r="AL3" i="1"/>
  <c r="AL1" i="1"/>
  <c r="AM4" i="1"/>
  <c r="AM2" i="1" l="1"/>
  <c r="AM3" i="1"/>
  <c r="AM1" i="1"/>
  <c r="AN4" i="1"/>
  <c r="AN2" i="1" l="1"/>
  <c r="AN3" i="1"/>
  <c r="AN1" i="1"/>
  <c r="AO4" i="1"/>
  <c r="AO2" i="1" l="1"/>
  <c r="AO3" i="1"/>
  <c r="AO1" i="1"/>
  <c r="AP4" i="1"/>
  <c r="AP2" i="1" l="1"/>
  <c r="AP3" i="1"/>
  <c r="AP1" i="1"/>
  <c r="AQ4" i="1"/>
  <c r="AQ2" i="1" l="1"/>
  <c r="AQ3" i="1"/>
  <c r="AQ1" i="1"/>
  <c r="AR4" i="1"/>
  <c r="AR2" i="1" l="1"/>
  <c r="AR3" i="1"/>
  <c r="AR1" i="1"/>
  <c r="AS4" i="1"/>
  <c r="AS2" i="1" l="1"/>
  <c r="AS3" i="1"/>
  <c r="AS1" i="1"/>
  <c r="AT4" i="1"/>
  <c r="AT2" i="1" l="1"/>
  <c r="AT3" i="1"/>
  <c r="AT1" i="1"/>
  <c r="AU4" i="1"/>
  <c r="AU2" i="1" l="1"/>
  <c r="AU3" i="1"/>
  <c r="AU1" i="1"/>
  <c r="AV4" i="1"/>
  <c r="AV2" i="1" l="1"/>
  <c r="AV3" i="1"/>
  <c r="AV1" i="1"/>
  <c r="AW4" i="1"/>
  <c r="AW2" i="1" l="1"/>
  <c r="AW3" i="1"/>
  <c r="AW1" i="1"/>
  <c r="AX4" i="1"/>
  <c r="AX2" i="1" l="1"/>
  <c r="AX3" i="1"/>
  <c r="AX1" i="1"/>
  <c r="AY4" i="1"/>
  <c r="AY2" i="1" l="1"/>
  <c r="AY3" i="1"/>
  <c r="AY1" i="1"/>
  <c r="AZ4" i="1"/>
  <c r="AZ2" i="1" l="1"/>
  <c r="AZ3" i="1"/>
  <c r="AZ1" i="1"/>
  <c r="BA4" i="1"/>
  <c r="BA2" i="1" l="1"/>
  <c r="BA3" i="1"/>
  <c r="BA1" i="1"/>
  <c r="BB4" i="1"/>
  <c r="BC4" i="1" l="1"/>
  <c r="BB1" i="1"/>
  <c r="BB2" i="1"/>
  <c r="BB3" i="1"/>
  <c r="BC1" i="1" l="1"/>
  <c r="BC3" i="1"/>
  <c r="BC2" i="1"/>
  <c r="BD4" i="1"/>
  <c r="BD2" i="1" l="1"/>
  <c r="BD3" i="1"/>
  <c r="BE4" i="1"/>
  <c r="BD1" i="1"/>
  <c r="BE3" i="1" l="1"/>
  <c r="BE2" i="1"/>
  <c r="BF4" i="1"/>
  <c r="BE1" i="1"/>
  <c r="BG4" i="1" l="1"/>
  <c r="BF1" i="1"/>
  <c r="BF2" i="1"/>
  <c r="BF3" i="1"/>
  <c r="BG3" i="1" l="1"/>
  <c r="BG2" i="1"/>
  <c r="BH4" i="1"/>
  <c r="BG1" i="1"/>
  <c r="BH2" i="1" l="1"/>
  <c r="BH3" i="1"/>
  <c r="BI4" i="1"/>
  <c r="BH1" i="1"/>
  <c r="BI1" i="1" l="1"/>
  <c r="BI3" i="1"/>
  <c r="BI2" i="1"/>
  <c r="BI7" i="1" a="1"/>
  <c r="BI8" i="1" a="1"/>
  <c r="BI8" i="1" l="1"/>
  <c r="BH8" i="1" s="1" a="1"/>
  <c r="BH8" i="1" s="1"/>
  <c r="BI7" i="1"/>
  <c r="BH7" i="1" s="1" a="1"/>
  <c r="BH7" i="1" l="1"/>
  <c r="BG7" i="1" s="1" a="1"/>
  <c r="BG7" i="1" l="1"/>
  <c r="BF7" i="1" a="1"/>
  <c r="BF7" i="1" l="1"/>
  <c r="BE7" i="1" s="1" a="1"/>
  <c r="BE7" i="1" l="1"/>
  <c r="BD7" i="1" s="1" a="1"/>
  <c r="BD7" i="1" l="1"/>
  <c r="BC7" i="1" a="1"/>
  <c r="BC7" i="1" l="1"/>
  <c r="BB7" i="1" s="1" a="1"/>
  <c r="BB7" i="1" l="1"/>
  <c r="BA7" i="1" a="1"/>
  <c r="BA7" i="1" l="1"/>
  <c r="AZ7" i="1" a="1"/>
  <c r="AZ7" i="1" l="1"/>
  <c r="AY7" i="1" a="1"/>
  <c r="AY7" i="1" l="1"/>
  <c r="AX7" i="1" a="1"/>
  <c r="AX7" i="1" l="1"/>
  <c r="AW7" i="1" s="1" a="1"/>
  <c r="AW7" i="1" l="1"/>
  <c r="AV7" i="1" a="1"/>
  <c r="AV7" i="1" l="1"/>
  <c r="AU7" i="1" a="1"/>
  <c r="AU7" i="1" l="1"/>
  <c r="AT7" i="1" a="1"/>
  <c r="AT7" i="1" l="1"/>
  <c r="AS7" i="1" a="1"/>
  <c r="AS7" i="1" l="1"/>
  <c r="AR7" i="1" s="1" a="1"/>
  <c r="AR7" i="1" l="1"/>
  <c r="AQ7" i="1" a="1"/>
  <c r="AQ7" i="1" l="1"/>
  <c r="AP7" i="1" s="1" a="1"/>
  <c r="AP7" i="1" l="1"/>
  <c r="AO7" i="1" s="1" a="1"/>
  <c r="AO7" i="1" l="1"/>
  <c r="AN7" i="1" s="1" a="1"/>
  <c r="AN7" i="1" l="1"/>
  <c r="AM7" i="1" s="1" a="1"/>
  <c r="AM7" i="1" l="1"/>
  <c r="AL7" i="1" s="1" a="1"/>
  <c r="AL7" i="1" l="1"/>
  <c r="AK7" i="1" s="1" a="1"/>
  <c r="AK7" i="1" l="1"/>
  <c r="AJ7" i="1" s="1" a="1"/>
  <c r="AJ7" i="1" l="1"/>
  <c r="AI7" i="1" s="1" a="1"/>
  <c r="AI7" i="1" l="1"/>
  <c r="AH7" i="1" s="1" a="1"/>
  <c r="AH7" i="1" l="1"/>
  <c r="AG7" i="1" s="1" a="1"/>
  <c r="AG7" i="1" l="1"/>
  <c r="AF7" i="1" s="1" a="1"/>
  <c r="AF7" i="1" l="1"/>
  <c r="AE7" i="1" s="1" a="1"/>
  <c r="AE7" i="1" l="1"/>
  <c r="AD7" i="1" s="1" a="1"/>
  <c r="AD7" i="1" l="1"/>
  <c r="AC7" i="1" s="1" a="1"/>
  <c r="AC7" i="1" l="1"/>
  <c r="AB7" i="1" a="1"/>
  <c r="AB7" i="1" l="1"/>
  <c r="AA7" i="1" s="1" a="1"/>
  <c r="AA7" i="1" l="1"/>
  <c r="Z7" i="1" s="1" a="1"/>
  <c r="Z7" i="1" l="1"/>
  <c r="Y7" i="1" a="1"/>
  <c r="Y7" i="1" l="1"/>
  <c r="X7" i="1" a="1"/>
  <c r="X7" i="1" l="1"/>
  <c r="W7" i="1" a="1"/>
  <c r="W7" i="1" l="1"/>
  <c r="V7" i="1" s="1" a="1"/>
  <c r="V7" i="1" s="1"/>
  <c r="U7" i="1" s="1" a="1"/>
  <c r="U7" i="1" s="1"/>
  <c r="T7" i="1" s="1" a="1"/>
  <c r="T7" i="1" s="1"/>
  <c r="S7" i="1" s="1" a="1"/>
  <c r="S7" i="1" s="1"/>
  <c r="R7" i="1" s="1" a="1"/>
  <c r="R7" i="1" s="1"/>
  <c r="Q7" i="1" s="1" a="1"/>
  <c r="Q7" i="1" s="1"/>
  <c r="P7" i="1" s="1" a="1"/>
  <c r="P7" i="1" s="1"/>
  <c r="O7" i="1" s="1" a="1"/>
  <c r="O7" i="1" s="1"/>
  <c r="N7" i="1" s="1" a="1"/>
  <c r="N7" i="1" s="1"/>
  <c r="M7" i="1" s="1" a="1"/>
  <c r="M7" i="1" s="1"/>
  <c r="L7" i="1" s="1" a="1"/>
  <c r="L7" i="1" s="1"/>
  <c r="K7" i="1" s="1" a="1"/>
  <c r="K7" i="1" s="1"/>
  <c r="BI6" i="1" a="1"/>
  <c r="BI6" i="1" s="1"/>
  <c r="BH6" i="1" s="1" a="1"/>
  <c r="BH6" i="1" s="1"/>
  <c r="BG6" i="1" s="1" a="1"/>
  <c r="BG6" i="1" s="1"/>
  <c r="BF6" i="1" s="1" a="1"/>
  <c r="BF6" i="1" s="1"/>
  <c r="BE6" i="1" s="1" a="1"/>
  <c r="BE6" i="1" s="1"/>
  <c r="BD6" i="1" s="1" a="1"/>
  <c r="BD6" i="1" s="1"/>
  <c r="BC6" i="1" s="1" a="1"/>
  <c r="BC6" i="1" s="1"/>
  <c r="BB6" i="1" s="1" a="1"/>
  <c r="BB6" i="1" s="1"/>
  <c r="BA6" i="1" s="1" a="1"/>
  <c r="BA6" i="1" s="1"/>
  <c r="AZ6" i="1" s="1" a="1"/>
  <c r="AZ6" i="1" s="1"/>
  <c r="AY6" i="1" s="1" a="1"/>
  <c r="AY6" i="1" s="1"/>
  <c r="AX6" i="1" s="1" a="1"/>
  <c r="AX6" i="1" s="1"/>
  <c r="AW6" i="1" s="1" a="1"/>
  <c r="AW6" i="1" s="1"/>
  <c r="AV6" i="1" s="1" a="1"/>
  <c r="AV6" i="1" s="1"/>
  <c r="AU6" i="1" s="1" a="1"/>
  <c r="AU6" i="1" s="1"/>
  <c r="AT6" i="1" s="1" a="1"/>
  <c r="AT6" i="1" s="1"/>
  <c r="AS6" i="1" s="1" a="1"/>
  <c r="AS6" i="1" s="1"/>
  <c r="AR6" i="1" s="1" a="1"/>
  <c r="AR6" i="1" s="1"/>
  <c r="AQ6" i="1" s="1" a="1"/>
  <c r="AQ6" i="1" s="1"/>
  <c r="AP6" i="1" s="1" a="1"/>
  <c r="AP6" i="1" s="1"/>
  <c r="AO6" i="1" s="1" a="1"/>
  <c r="AO6" i="1" s="1"/>
  <c r="AN6" i="1" s="1" a="1"/>
  <c r="AN6" i="1" s="1"/>
  <c r="AM6" i="1" s="1" a="1"/>
  <c r="AM6" i="1" s="1"/>
  <c r="AL6" i="1" s="1" a="1"/>
  <c r="AL6" i="1" s="1"/>
  <c r="AK6" i="1" s="1" a="1"/>
  <c r="AK6" i="1" s="1"/>
  <c r="AJ6" i="1" s="1" a="1"/>
  <c r="AJ6" i="1" s="1"/>
  <c r="AI6" i="1" s="1" a="1"/>
  <c r="AI6" i="1" s="1"/>
  <c r="AH6" i="1" s="1" a="1"/>
  <c r="AH6" i="1" s="1"/>
  <c r="AG6" i="1" s="1" a="1"/>
  <c r="AG6" i="1" s="1"/>
  <c r="AF6" i="1" s="1" a="1"/>
  <c r="AF6" i="1" s="1"/>
  <c r="AE6" i="1" s="1" a="1"/>
  <c r="AE6" i="1" s="1"/>
  <c r="AD6" i="1" s="1" a="1"/>
  <c r="AD6" i="1" s="1"/>
  <c r="AC6" i="1" s="1" a="1"/>
  <c r="AC6" i="1" s="1"/>
  <c r="AB6" i="1" s="1" a="1"/>
  <c r="AB6" i="1" s="1"/>
  <c r="AA6" i="1" s="1" a="1"/>
  <c r="AA6" i="1" s="1"/>
  <c r="Z6" i="1" s="1" a="1"/>
  <c r="Z6" i="1" s="1"/>
  <c r="Y6" i="1" s="1" a="1"/>
  <c r="Y6" i="1" s="1"/>
  <c r="X6" i="1" s="1" a="1"/>
  <c r="X6" i="1" s="1"/>
  <c r="W6" i="1" s="1" a="1"/>
  <c r="W6" i="1" s="1"/>
  <c r="V6" i="1" s="1" a="1"/>
  <c r="V6" i="1" s="1"/>
  <c r="U6" i="1" s="1" a="1"/>
  <c r="U6" i="1" s="1"/>
  <c r="T6" i="1" s="1" a="1"/>
  <c r="T6" i="1" s="1"/>
  <c r="S6" i="1" s="1" a="1"/>
  <c r="S6" i="1" s="1"/>
  <c r="R6" i="1" s="1" a="1"/>
  <c r="R6" i="1" s="1"/>
  <c r="Q6" i="1" s="1" a="1"/>
  <c r="Q6" i="1" s="1"/>
  <c r="P6" i="1" s="1" a="1"/>
  <c r="P6" i="1" s="1"/>
  <c r="O6" i="1" s="1" a="1"/>
  <c r="O6" i="1" s="1"/>
  <c r="N6" i="1" s="1" a="1"/>
  <c r="N6" i="1" s="1"/>
  <c r="M6" i="1" s="1" a="1"/>
  <c r="M6" i="1" s="1"/>
  <c r="L6" i="1" s="1" a="1"/>
  <c r="L6" i="1" s="1"/>
  <c r="K6" i="1" s="1" a="1"/>
  <c r="K6" i="1" s="1"/>
  <c r="BG8" i="1" a="1"/>
  <c r="BG8" i="1"/>
  <c r="BF8" i="1" s="1" a="1"/>
  <c r="BF8" i="1" s="1"/>
  <c r="BE8" i="1" s="1" a="1"/>
  <c r="BE8" i="1" s="1"/>
  <c r="BD8" i="1" s="1" a="1"/>
  <c r="BD8" i="1" s="1"/>
  <c r="BC8" i="1" s="1" a="1"/>
  <c r="BC8" i="1" s="1"/>
  <c r="BB8" i="1" s="1" a="1"/>
  <c r="BB8" i="1" s="1"/>
  <c r="BA8" i="1" s="1" a="1"/>
  <c r="BA8" i="1" s="1"/>
  <c r="AZ8" i="1" s="1" a="1"/>
  <c r="AZ8" i="1" s="1"/>
  <c r="AY8" i="1" s="1" a="1"/>
  <c r="AY8" i="1" s="1"/>
  <c r="AX8" i="1" s="1" a="1"/>
  <c r="AX8" i="1" s="1"/>
  <c r="AW8" i="1" s="1" a="1"/>
  <c r="AW8" i="1" s="1"/>
  <c r="AV8" i="1" s="1" a="1"/>
  <c r="AV8" i="1" s="1"/>
  <c r="AU8" i="1" s="1" a="1"/>
  <c r="AU8" i="1" s="1"/>
  <c r="AT8" i="1" s="1" a="1"/>
  <c r="AT8" i="1" s="1"/>
  <c r="AS8" i="1" s="1" a="1"/>
  <c r="AS8" i="1" s="1"/>
  <c r="AR8" i="1" s="1" a="1"/>
  <c r="AR8" i="1" s="1"/>
  <c r="AQ8" i="1" s="1" a="1"/>
  <c r="AQ8" i="1" s="1"/>
  <c r="AP8" i="1" s="1" a="1"/>
  <c r="AP8" i="1" s="1"/>
  <c r="AO8" i="1" s="1" a="1"/>
  <c r="AO8" i="1" s="1"/>
  <c r="AN8" i="1" s="1" a="1"/>
  <c r="AN8" i="1" s="1"/>
  <c r="AM8" i="1" s="1" a="1"/>
  <c r="AM8" i="1" s="1"/>
  <c r="AL8" i="1" s="1" a="1"/>
  <c r="AL8" i="1" s="1"/>
  <c r="AK8" i="1" s="1" a="1"/>
  <c r="AK8" i="1" s="1"/>
  <c r="AJ8" i="1" s="1" a="1"/>
  <c r="AJ8" i="1" s="1"/>
  <c r="AI8" i="1" s="1" a="1"/>
  <c r="AI8" i="1" s="1"/>
  <c r="AH8" i="1" s="1" a="1"/>
  <c r="AH8" i="1" s="1"/>
  <c r="AG8" i="1" s="1" a="1"/>
  <c r="AG8" i="1" s="1"/>
  <c r="AF8" i="1" s="1" a="1"/>
  <c r="AF8" i="1" s="1"/>
  <c r="AE8" i="1" s="1" a="1"/>
  <c r="AE8" i="1" s="1"/>
  <c r="AD8" i="1" s="1" a="1"/>
  <c r="AD8" i="1" s="1"/>
  <c r="AC8" i="1" s="1" a="1"/>
  <c r="AC8" i="1" s="1"/>
  <c r="AB8" i="1" s="1" a="1"/>
  <c r="AB8" i="1" s="1"/>
  <c r="AA8" i="1" s="1" a="1"/>
  <c r="AA8" i="1" s="1"/>
  <c r="Z8" i="1" s="1" a="1"/>
  <c r="Z8" i="1" s="1"/>
  <c r="Y8" i="1" s="1" a="1"/>
  <c r="Y8" i="1" s="1"/>
  <c r="X8" i="1" s="1" a="1"/>
  <c r="X8" i="1" s="1"/>
  <c r="W8" i="1" s="1" a="1"/>
  <c r="W8" i="1" s="1"/>
  <c r="V8" i="1" s="1" a="1"/>
  <c r="V8" i="1" s="1"/>
  <c r="U8" i="1" s="1" a="1"/>
  <c r="U8" i="1" s="1"/>
  <c r="T8" i="1" s="1" a="1"/>
  <c r="T8" i="1" s="1"/>
  <c r="R8" i="1" a="1"/>
  <c r="R8" i="1"/>
  <c r="Q8" i="1" s="1" a="1"/>
  <c r="Q8" i="1" s="1"/>
  <c r="P8" i="1" s="1" a="1"/>
  <c r="P8" i="1" s="1"/>
  <c r="O8" i="1" s="1" a="1"/>
  <c r="O8" i="1" s="1"/>
  <c r="N8" i="1" s="1" a="1"/>
  <c r="N8" i="1" s="1"/>
  <c r="M8" i="1" s="1" a="1"/>
  <c r="M8" i="1" s="1"/>
  <c r="L8" i="1" s="1" a="1"/>
  <c r="L8" i="1" s="1"/>
  <c r="K8" i="1" s="1" a="1"/>
  <c r="K8" i="1" s="1"/>
</calcChain>
</file>

<file path=xl/sharedStrings.xml><?xml version="1.0" encoding="utf-8"?>
<sst xmlns="http://schemas.openxmlformats.org/spreadsheetml/2006/main" count="123" uniqueCount="116">
  <si>
    <t>Décalage d'affichage du Planning</t>
  </si>
  <si>
    <t>Sélection des
jours fériés</t>
  </si>
  <si>
    <t>Sélection des
jours chômés</t>
  </si>
  <si>
    <t>Indications des dates chômées supplémentaires</t>
  </si>
  <si>
    <t>Nombre de jours</t>
  </si>
  <si>
    <t>d'archive sur</t>
  </si>
  <si>
    <t>"Aujourd'hui"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</si>
  <si>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</si>
  <si>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</si>
  <si>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</si>
  <si>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</si>
  <si>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</si>
  <si>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</si>
  <si>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</si>
  <si>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</si>
  <si>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</si>
  <si>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</si>
  <si>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</si>
  <si>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</si>
  <si>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</si>
  <si>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</si>
  <si>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</si>
  <si>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</si>
  <si>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</si>
  <si>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</si>
  <si>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</si>
  <si>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</si>
  <si>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</si>
  <si>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</si>
  <si>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</si>
  <si>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</si>
  <si>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</si>
  <si>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</si>
  <si>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</si>
  <si>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</si>
  <si>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</si>
  <si>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</si>
  <si>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</si>
  <si>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</si>
  <si>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</si>
  <si>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</si>
  <si>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</si>
  <si>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</si>
  <si>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</si>
  <si>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 xml:space="preserve"> </t>
  </si>
  <si>
    <t>Lundi</t>
  </si>
  <si>
    <t>Répétitif ?</t>
  </si>
  <si>
    <t>Dates calculées</t>
  </si>
  <si>
    <t>Périodicité</t>
  </si>
  <si>
    <t>Hebdo</t>
  </si>
  <si>
    <t>Débit
Crédit</t>
  </si>
  <si>
    <t>Journalière</t>
  </si>
  <si>
    <t>Mensuelle</t>
  </si>
  <si>
    <t>Bimestrielle</t>
  </si>
  <si>
    <t>Trimestrielle</t>
  </si>
  <si>
    <t>Quadrimestrielle</t>
  </si>
  <si>
    <t>Semestrielle</t>
  </si>
  <si>
    <t>Annuelle</t>
  </si>
  <si>
    <t>Bisannuelle</t>
  </si>
  <si>
    <t>Observations</t>
  </si>
  <si>
    <t>2 semaines</t>
  </si>
  <si>
    <t>4 semaines</t>
  </si>
  <si>
    <t>toutes les semaines</t>
  </si>
  <si>
    <t>toutes les deux semaines</t>
  </si>
  <si>
    <t>toutes les 4 semaines</t>
  </si>
  <si>
    <t>une fois par mois - pas 2</t>
  </si>
  <si>
    <t>une fois tous les 2 mois</t>
  </si>
  <si>
    <t>une fois toutes les 3 mois</t>
  </si>
  <si>
    <t>une fois tous les 4 mois</t>
  </si>
  <si>
    <t>une fois tous les 6 mois</t>
  </si>
  <si>
    <t>une fois par an</t>
  </si>
  <si>
    <t>une fois tous les 2 ans</t>
  </si>
  <si>
    <t>Tout les jours fériés et ponts</t>
  </si>
  <si>
    <t>Premier
jour de la
semaine</t>
  </si>
  <si>
    <t>Nb
d'échéance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</si>
  <si>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</si>
  <si>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</si>
  <si>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</si>
  <si>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</si>
  <si>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</si>
  <si>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</si>
  <si>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</si>
  <si>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Colonne38</t>
  </si>
  <si>
    <t>Colonne39</t>
  </si>
  <si>
    <t>Colonne382</t>
  </si>
  <si>
    <t>Colonne383</t>
  </si>
  <si>
    <t>Colonne384</t>
  </si>
  <si>
    <t>Colonne385</t>
  </si>
  <si>
    <t>Colonne386</t>
  </si>
  <si>
    <t>Sens</t>
  </si>
  <si>
    <t>18 mois</t>
  </si>
  <si>
    <t>une fois tous les 18 mois</t>
  </si>
  <si>
    <r>
      <rPr>
        <b/>
        <sz val="11"/>
        <color rgb="FF92D050"/>
        <rFont val="Calibri"/>
        <family val="2"/>
        <scheme val="minor"/>
      </rPr>
      <t>Jours</t>
    </r>
    <r>
      <rPr>
        <b/>
        <sz val="11"/>
        <color theme="0"/>
        <rFont val="Calibri"/>
        <family val="2"/>
        <scheme val="minor"/>
      </rPr>
      <t xml:space="preserve">
</t>
    </r>
    <r>
      <rPr>
        <b/>
        <sz val="11"/>
        <color rgb="FFFFFF00"/>
        <rFont val="Calibri"/>
        <family val="2"/>
        <scheme val="minor"/>
      </rPr>
      <t>Mois</t>
    </r>
    <r>
      <rPr>
        <b/>
        <sz val="11"/>
        <color theme="0"/>
        <rFont val="Calibri"/>
        <family val="2"/>
        <scheme val="minor"/>
      </rPr>
      <t/>
    </r>
  </si>
  <si>
    <t>Machine</t>
  </si>
  <si>
    <t>Date de première intervention</t>
  </si>
  <si>
    <t>Périodicité de l'opération</t>
  </si>
  <si>
    <t>tous les jours sauf weekend, fériés et ponts</t>
  </si>
  <si>
    <t>Date de la
dernière
opération</t>
  </si>
  <si>
    <t>Date de la prochaine opération</t>
  </si>
  <si>
    <t>2 ans</t>
  </si>
  <si>
    <t>3 ans</t>
  </si>
  <si>
    <t>4 ans</t>
  </si>
  <si>
    <t>5 ans</t>
  </si>
  <si>
    <t>6 ans</t>
  </si>
  <si>
    <t>jour semain chômés</t>
  </si>
  <si>
    <t>- 1 an</t>
  </si>
  <si>
    <t>-2 ans</t>
  </si>
  <si>
    <t>Crédit</t>
  </si>
  <si>
    <t>Avancer</t>
  </si>
  <si>
    <t>Planning Maintenance Préventive V2.0</t>
  </si>
  <si>
    <r>
      <rPr>
        <u/>
        <sz val="16"/>
        <color theme="1"/>
        <rFont val="Calibri"/>
        <family val="2"/>
        <scheme val="minor"/>
      </rPr>
      <t>Code des opérations :</t>
    </r>
    <r>
      <rPr>
        <sz val="16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 xml:space="preserve">          VH - Visite Hebdomadaire
          VM - Visite Mensuelle
          VS - Visite Semestrielle
          VA - Visite Annuelle
          ER - Entretient Régulier
          EJ - Entretient Journalier
</t>
    </r>
  </si>
  <si>
    <t>Martin</t>
  </si>
  <si>
    <t>Dupond</t>
  </si>
  <si>
    <t>LouReeD</t>
  </si>
  <si>
    <t>Montant global</t>
  </si>
  <si>
    <t>Fraction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</si>
</sst>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#,##0.00\ &quot;€&quot;"/>
    <numFmt numFmtId="166" formatCode="#,##0\ &quot;€&quot;"/>
  </numFmts>
  <fonts count="20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0" fontId="5" fillId="2" borderId="2" xfId="0" applyFont="1" applyFill="1" applyBorder="1"/>
    <xf numFmtId="16" fontId="5" fillId="2" borderId="2" xfId="0" applyNumberFormat="1" applyFont="1" applyFill="1" applyBorder="1"/>
    <xf numFmtId="0" fontId="0" fillId="0" borderId="0" xfId="0" applyFill="1"/>
    <xf numFmtId="0" fontId="3" fillId="4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horizontal="center" vertical="center" textRotation="90"/>
    </xf>
    <xf numFmtId="0" fontId="8" fillId="2" borderId="3" xfId="0" applyFont="1" applyFill="1" applyBorder="1" applyAlignment="1">
      <alignment horizontal="center" vertical="center" textRotation="90"/>
    </xf>
    <xf numFmtId="164" fontId="6" fillId="0" borderId="5" xfId="0" applyNumberFormat="1" applyFont="1" applyFill="1" applyBorder="1" applyAlignment="1">
      <alignment horizontal="center" vertical="center"/>
    </xf>
    <xf numFmtId="0" fontId="4" fillId="3" borderId="0" xfId="0" applyFont="1" applyFill="1"/>
    <xf numFmtId="0" fontId="0" fillId="3" borderId="11" xfId="0" applyFill="1" applyBorder="1"/>
    <xf numFmtId="0" fontId="0" fillId="3" borderId="10" xfId="0" applyFill="1" applyBorder="1"/>
    <xf numFmtId="0" fontId="9" fillId="3" borderId="7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3" xfId="0" applyFont="1" applyFill="1" applyBorder="1"/>
    <xf numFmtId="0" fontId="7" fillId="0" borderId="3" xfId="0" applyFont="1" applyBorder="1" applyAlignment="1">
      <alignment horizontal="center" vertical="center"/>
    </xf>
    <xf numFmtId="164" fontId="6" fillId="0" borderId="12" xfId="0" applyNumberFormat="1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3" xfId="0" applyFont="1" applyFill="1" applyBorder="1"/>
    <xf numFmtId="0" fontId="4" fillId="3" borderId="4" xfId="0" applyFont="1" applyFill="1" applyBorder="1"/>
    <xf numFmtId="0" fontId="4" fillId="3" borderId="3" xfId="0" applyFont="1" applyFill="1" applyBorder="1"/>
    <xf numFmtId="14" fontId="3" fillId="4" borderId="1" xfId="0" applyNumberFormat="1" applyFont="1" applyFill="1" applyBorder="1" applyAlignment="1">
      <alignment horizontal="left" vertical="center" indent="1"/>
    </xf>
    <xf numFmtId="14" fontId="3" fillId="2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14" fontId="3" fillId="2" borderId="2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166" fontId="10" fillId="0" borderId="0" xfId="0" applyNumberFormat="1" applyFont="1" applyAlignment="1">
      <alignment horizontal="center" vertical="center"/>
    </xf>
    <xf numFmtId="0" fontId="11" fillId="5" borderId="10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4" fillId="3" borderId="15" xfId="0" applyFont="1" applyFill="1" applyBorder="1"/>
    <xf numFmtId="0" fontId="12" fillId="3" borderId="0" xfId="0" applyFont="1" applyFill="1" applyAlignment="1">
      <alignment horizontal="center" vertical="top" wrapText="1"/>
    </xf>
    <xf numFmtId="0" fontId="10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horizontal="right" vertical="center" indent="1"/>
    </xf>
    <xf numFmtId="0" fontId="15" fillId="0" borderId="5" xfId="0" applyFont="1" applyBorder="1" applyAlignment="1">
      <alignment horizontal="right" vertical="center" indent="1"/>
    </xf>
    <xf numFmtId="0" fontId="15" fillId="7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left" vertical="center" indent="1"/>
    </xf>
    <xf numFmtId="0" fontId="9" fillId="3" borderId="8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0" fontId="0" fillId="8" borderId="0" xfId="0" applyFill="1"/>
    <xf numFmtId="14" fontId="10" fillId="0" borderId="0" xfId="0" applyNumberFormat="1" applyFont="1" applyAlignment="1">
      <alignment horizontal="center" vertical="center"/>
    </xf>
    <xf numFmtId="0" fontId="0" fillId="8" borderId="0" xfId="0" quotePrefix="1" applyFill="1"/>
    <xf numFmtId="14" fontId="0" fillId="0" borderId="1" xfId="0" applyNumberFormat="1" applyBorder="1"/>
    <xf numFmtId="14" fontId="3" fillId="2" borderId="4" xfId="0" applyNumberFormat="1" applyFont="1" applyFill="1" applyBorder="1"/>
    <xf numFmtId="14" fontId="10" fillId="0" borderId="0" xfId="0" applyNumberFormat="1" applyFont="1" applyFill="1" applyAlignment="1">
      <alignment horizontal="center" vertical="center"/>
    </xf>
    <xf numFmtId="0" fontId="16" fillId="3" borderId="2" xfId="0" applyFont="1" applyFill="1" applyBorder="1" applyAlignment="1">
      <alignment horizontal="right" vertical="center" wrapText="1" indent="8"/>
    </xf>
    <xf numFmtId="0" fontId="16" fillId="3" borderId="4" xfId="0" applyFont="1" applyFill="1" applyBorder="1" applyAlignment="1">
      <alignment horizontal="right" vertical="center" wrapText="1" indent="8"/>
    </xf>
    <xf numFmtId="0" fontId="16" fillId="3" borderId="3" xfId="0" applyFont="1" applyFill="1" applyBorder="1" applyAlignment="1">
      <alignment horizontal="right" vertical="center" wrapText="1" indent="8"/>
    </xf>
    <xf numFmtId="0" fontId="17" fillId="5" borderId="2" xfId="0" applyFont="1" applyFill="1" applyBorder="1" applyAlignment="1">
      <alignment horizontal="left" vertical="top" wrapText="1"/>
    </xf>
    <xf numFmtId="0" fontId="17" fillId="5" borderId="4" xfId="0" applyFont="1" applyFill="1" applyBorder="1" applyAlignment="1">
      <alignment horizontal="left" vertical="top" wrapText="1"/>
    </xf>
    <xf numFmtId="0" fontId="17" fillId="5" borderId="3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90"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7" tint="0.7999816888943144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ont>
        <color auto="1"/>
      </font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7" tint="-0.24994659260841701"/>
      </font>
      <fill>
        <patternFill>
          <bgColor theme="7" tint="-0.24994659260841701"/>
        </patternFill>
      </fill>
    </dxf>
    <dxf>
      <font>
        <color theme="7" tint="-0.499984740745262"/>
      </font>
      <fill>
        <patternFill>
          <bgColor theme="7" tint="-0.499984740745262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7" tint="-0.24994659260841701"/>
        </patternFill>
      </fill>
    </dxf>
    <dxf>
      <border>
        <left style="thin">
          <color auto="1"/>
        </left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#,##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.00\ &quot;€&quot;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</dxf>
    <dxf>
      <fill>
        <patternFill patternType="solid">
          <fgColor indexed="64"/>
          <bgColor theme="7" tint="-0.499984740745262"/>
        </patternFill>
      </fill>
    </dxf>
    <dxf>
      <fill>
        <patternFill>
          <bgColor theme="7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9" defaultPivotStyle="PivotStyleLight16">
    <tableStyle name="Style de tableau 1" pivot="0" count="2">
      <tableStyleElement type="wholeTable" dxfId="89"/>
      <tableStyleElement type="headerRow" dxfId="88"/>
    </tableStyle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CheckBox" fmlaLink="B2" lockText="1" noThreeD="1"/>
</file>

<file path=xl/ctrlProps/ctrlProp2.xml><?xml version="1.0" encoding="utf-8"?>
<formControlPr xmlns="http://schemas.microsoft.com/office/spreadsheetml/2009/9/main" objectType="CheckBox" fmlaLink="B3" lockText="1" noThreeD="1"/>
</file>

<file path=xl/ctrlProps/ctrlProp3.xml><?xml version="1.0" encoding="utf-8"?>
<formControlPr xmlns="http://schemas.microsoft.com/office/spreadsheetml/2009/9/main" objectType="CheckBox" fmlaLink="B4" lockText="1" noThreeD="1"/>
</file>

<file path=xl/ctrlProps/ctrlProp4.xml><?xml version="1.0" encoding="utf-8"?>
<formControlPr xmlns="http://schemas.microsoft.com/office/spreadsheetml/2009/9/main" objectType="CheckBox" fmlaLink="B5" lockText="1" noThreeD="1"/>
</file>

<file path=xl/ctrlProps/ctrlProp5.xml><?xml version="1.0" encoding="utf-8"?>
<formControlPr xmlns="http://schemas.microsoft.com/office/spreadsheetml/2009/9/main" objectType="CheckBox" fmlaLink="B6" lockText="1" noThreeD="1"/>
</file>

<file path=xl/ctrlProps/ctrlProp6.xml><?xml version="1.0" encoding="utf-8"?>
<formControlPr xmlns="http://schemas.microsoft.com/office/spreadsheetml/2009/9/main" objectType="CheckBox" checked="Checked" fmlaLink="B7" lockText="1" noThreeD="1"/>
</file>

<file path=xl/ctrlProps/ctrlProp7.xml><?xml version="1.0" encoding="utf-8"?>
<formControlPr xmlns="http://schemas.microsoft.com/office/spreadsheetml/2009/9/main" objectType="CheckBox" checked="Checked" fmlaLink="B8" lockText="1" noThreeD="1"/>
</file>

<file path=xl/ctrlProps/ctrlProp8.xml><?xml version="1.0" encoding="utf-8"?>
<formControlPr xmlns="http://schemas.microsoft.com/office/spreadsheetml/2009/9/main" objectType="CheckBox" checked="Checked" fmlaLink="D2" lockText="1" noThreeD="1"/>
</file>

<file path=xl/ctrlProps/ctrlProp9.xml><?xml version="1.0" encoding="utf-8"?>
<formControlPr xmlns="http://schemas.microsoft.com/office/spreadsheetml/2009/9/main" objectType="CheckBox" checked="Checked" fmlaLink="D3" lockText="1" noThreeD="1"/>
</file>

<file path=xl/ctrlProps/ctrlProp10.xml><?xml version="1.0" encoding="utf-8"?>
<formControlPr xmlns="http://schemas.microsoft.com/office/spreadsheetml/2009/9/main" objectType="CheckBox" checked="Checked" fmlaLink="D4" lockText="1" noThreeD="1"/>
</file>

<file path=xl/ctrlProps/ctrlProp11.xml><?xml version="1.0" encoding="utf-8"?>
<formControlPr xmlns="http://schemas.microsoft.com/office/spreadsheetml/2009/9/main" objectType="CheckBox" checked="Checked" fmlaLink="D5" lockText="1" noThreeD="1"/>
</file>

<file path=xl/ctrlProps/ctrlProp12.xml><?xml version="1.0" encoding="utf-8"?>
<formControlPr xmlns="http://schemas.microsoft.com/office/spreadsheetml/2009/9/main" objectType="CheckBox" checked="Checked" fmlaLink="D7" lockText="1" noThreeD="1"/>
</file>

<file path=xl/ctrlProps/ctrlProp13.xml><?xml version="1.0" encoding="utf-8"?>
<formControlPr xmlns="http://schemas.microsoft.com/office/spreadsheetml/2009/9/main" objectType="CheckBox" checked="Checked" fmlaLink="D8" lockText="1" noThreeD="1"/>
</file>

<file path=xl/ctrlProps/ctrlProp14.xml><?xml version="1.0" encoding="utf-8"?>
<formControlPr xmlns="http://schemas.microsoft.com/office/spreadsheetml/2009/9/main" objectType="CheckBox" checked="Checked" fmlaLink="D9" lockText="1" noThreeD="1"/>
</file>

<file path=xl/ctrlProps/ctrlProp15.xml><?xml version="1.0" encoding="utf-8"?>
<formControlPr xmlns="http://schemas.microsoft.com/office/spreadsheetml/2009/9/main" objectType="CheckBox" checked="Checked" fmlaLink="D10" lockText="1" noThreeD="1"/>
</file>

<file path=xl/ctrlProps/ctrlProp16.xml><?xml version="1.0" encoding="utf-8"?>
<formControlPr xmlns="http://schemas.microsoft.com/office/spreadsheetml/2009/9/main" objectType="CheckBox" checked="Checked" fmlaLink="D11" lockText="1" noThreeD="1"/>
</file>

<file path=xl/ctrlProps/ctrlProp17.xml><?xml version="1.0" encoding="utf-8"?>
<formControlPr xmlns="http://schemas.microsoft.com/office/spreadsheetml/2009/9/main" objectType="CheckBox" checked="Checked" fmlaLink="D12" lockText="1" noThreeD="1"/>
</file>

<file path=xl/ctrlProps/ctrlProp18.xml><?xml version="1.0" encoding="utf-8"?>
<formControlPr xmlns="http://schemas.microsoft.com/office/spreadsheetml/2009/9/main" objectType="CheckBox" checked="Checked" fmlaLink="D6" lockText="1" noThreeD="1"/>
</file>

<file path=xl/ctrlProps/ctrlProp19.xml><?xml version="1.0" encoding="utf-8"?>
<formControlPr xmlns="http://schemas.microsoft.com/office/spreadsheetml/2009/9/main" objectType="CheckBox" checked="Checked" fmlaLink="D13" lockText="1" noThreeD="1"/>
</file>

<file path=xl/ctrlProps/ctrlProp20.xml><?xml version="1.0" encoding="utf-8"?>
<formControlPr xmlns="http://schemas.microsoft.com/office/spreadsheetml/2009/9/main" objectType="CheckBox" checked="Checked" fmlaLink="D14" lockText="1" noThreeD="1"/>
</file>

<file path=xl/ctrlProps/ctrlProp21.xml><?xml version="1.0" encoding="utf-8"?>
<formControlPr xmlns="http://schemas.microsoft.com/office/spreadsheetml/2009/9/main" objectType="CheckBox" fmlaLink="G2" lockText="1" noThreeD="1"/>
</file>

<file path=xl/ctrlProps/ctrlProp22.xml><?xml version="1.0" encoding="utf-8"?>
<formControlPr xmlns="http://schemas.microsoft.com/office/spreadsheetml/2009/9/main" objectType="CheckBox" fmlaLink="G3" lockText="1" noThreeD="1"/>
</file>

<file path=xl/ctrlProps/ctrlProp23.xml><?xml version="1.0" encoding="utf-8"?>
<formControlPr xmlns="http://schemas.microsoft.com/office/spreadsheetml/2009/9/main" objectType="CheckBox" fmlaLink="G4" lockText="1" noThreeD="1"/>
</file>

<file path=xl/ctrlProps/ctrlProp24.xml><?xml version="1.0" encoding="utf-8"?>
<formControlPr xmlns="http://schemas.microsoft.com/office/spreadsheetml/2009/9/main" objectType="CheckBox" fmlaLink="G5" lockText="1" noThreeD="1"/>
</file>

<file path=xl/ctrlProps/ctrlProp25.xml><?xml version="1.0" encoding="utf-8"?>
<formControlPr xmlns="http://schemas.microsoft.com/office/spreadsheetml/2009/9/main" objectType="CheckBox" fmlaLink="G6" lockText="1" noThreeD="1"/>
</file>

<file path=xl/ctrlProps/ctrlProp26.xml><?xml version="1.0" encoding="utf-8"?>
<formControlPr xmlns="http://schemas.microsoft.com/office/spreadsheetml/2009/9/main" objectType="CheckBox" fmlaLink="G7" lockText="1" noThreeD="1"/>
</file>

<file path=xl/ctrlProps/ctrlProp27.xml><?xml version="1.0" encoding="utf-8"?>
<formControlPr xmlns="http://schemas.microsoft.com/office/spreadsheetml/2009/9/main" objectType="CheckBox" fmlaLink="G8" lockText="1" noThreeD="1"/>
</file>

<file path=xl/ctrlProps/ctrlProp28.xml><?xml version="1.0" encoding="utf-8"?>
<formControlPr xmlns="http://schemas.microsoft.com/office/spreadsheetml/2009/9/main" objectType="CheckBox" fmlaLink="G9" lockText="1" noThreeD="1"/>
</file>

<file path=xl/ctrlProps/ctrlProp29.xml><?xml version="1.0" encoding="utf-8"?>
<formControlPr xmlns="http://schemas.microsoft.com/office/spreadsheetml/2009/9/main" objectType="CheckBox" fmlaLink="G10" lockText="1" noThreeD="1"/>
</file>

<file path=xl/ctrlProps/ctrlProp30.xml><?xml version="1.0" encoding="utf-8"?>
<formControlPr xmlns="http://schemas.microsoft.com/office/spreadsheetml/2009/9/main" objectType="CheckBox" fmlaLink="G11" lockText="1" noThreeD="1"/>
</file>

<file path=xl/ctrlProps/ctrlProp31.xml><?xml version="1.0" encoding="utf-8"?>
<formControlPr xmlns="http://schemas.microsoft.com/office/spreadsheetml/2009/9/main" objectType="CheckBox" fmlaLink="G12" lockText="1" noThreeD="1"/>
</file>

<file path=xl/ctrlProps/ctrlProp32.xml><?xml version="1.0" encoding="utf-8"?>
<formControlPr xmlns="http://schemas.microsoft.com/office/spreadsheetml/2009/9/main" objectType="CheckBox" fmlaLink="G13" lockText="1" noThreeD="1"/>
</file>

<file path=xl/ctrlProps/ctrlProp33.xml><?xml version="1.0" encoding="utf-8"?>
<formControlPr xmlns="http://schemas.microsoft.com/office/spreadsheetml/2009/9/main" objectType="CheckBox" fmlaLink="G14" lockText="1" noThreeD="1"/>
</file>

<file path=xl/ctrlProps/ctrlProp34.xml><?xml version="1.0" encoding="utf-8"?>
<formControlPr xmlns="http://schemas.microsoft.com/office/spreadsheetml/2009/9/main" objectType="CheckBox" fmlaLink="G15" lockText="1" noThreeD="1"/>
</file>

<file path=xl/ctrlProps/ctrlProp35.xml><?xml version="1.0" encoding="utf-8"?>
<formControlPr xmlns="http://schemas.microsoft.com/office/spreadsheetml/2009/9/main" objectType="CheckBox" fmlaLink="G16" lockText="1" noThreeD="1"/>
</file>

<file path=xl/ctrlProps/ctrlProp36.xml><?xml version="1.0" encoding="utf-8"?>
<formControlPr xmlns="http://schemas.microsoft.com/office/spreadsheetml/2009/9/main" objectType="CheckBox" fmlaLink="G17" lockText="1" noThreeD="1"/>
</file>

<file path=xl/ctrlProps/ctrlProp37.xml><?xml version="1.0" encoding="utf-8"?>
<formControlPr xmlns="http://schemas.microsoft.com/office/spreadsheetml/2009/9/main" objectType="CheckBox" fmlaLink="G18" lockText="1" noThreeD="1"/>
</file>

<file path=xl/ctrlProps/ctrlProp38.xml><?xml version="1.0" encoding="utf-8"?>
<formControlPr xmlns="http://schemas.microsoft.com/office/spreadsheetml/2009/9/main" objectType="CheckBox" fmlaLink="G19" lockText="1" noThreeD="1"/>
</file>

<file path=xl/ctrlProps/ctrlProp39.xml><?xml version="1.0" encoding="utf-8"?>
<formControlPr xmlns="http://schemas.microsoft.com/office/spreadsheetml/2009/9/main" objectType="CheckBox" fmlaLink="G20" lockText="1" noThreeD="1"/>
</file>

<file path=xl/ctrlProps/ctrlProp40.xml><?xml version="1.0" encoding="utf-8"?>
<formControlPr xmlns="http://schemas.microsoft.com/office/spreadsheetml/2009/9/main" objectType="CheckBox" fmlaLink="G21" lockText="1" noThreeD="1"/>
</file>

<file path=xl/ctrlProps/ctrlProp41.xml><?xml version="1.0" encoding="utf-8"?>
<formControlPr xmlns="http://schemas.microsoft.com/office/spreadsheetml/2009/9/main" objectType="CheckBox" fmlaLink="G22" lockText="1" noThreeD="1"/>
</file>

<file path=xl/ctrlProps/ctrlProp42.xml><?xml version="1.0" encoding="utf-8"?>
<formControlPr xmlns="http://schemas.microsoft.com/office/spreadsheetml/2009/9/main" objectType="CheckBox" fmlaLink="G23" lockText="1" noThreeD="1"/>
</file>

<file path=xl/ctrlProps/ctrlProp43.xml><?xml version="1.0" encoding="utf-8"?>
<formControlPr xmlns="http://schemas.microsoft.com/office/spreadsheetml/2009/9/main" objectType="CheckBox" fmlaLink="G24" lockText="1" noThreeD="1"/>
</file>

<file path=xl/ctrlProps/ctrlProp44.xml><?xml version="1.0" encoding="utf-8"?>
<formControlPr xmlns="http://schemas.microsoft.com/office/spreadsheetml/2009/9/main" objectType="CheckBox" fmlaLink="G25" lockText="1" noThreeD="1"/>
</file>

<file path=xl/ctrlProps/ctrlProp45.xml><?xml version="1.0" encoding="utf-8"?>
<formControlPr xmlns="http://schemas.microsoft.com/office/spreadsheetml/2009/9/main" objectType="CheckBox" fmlaLink="G26" lockText="1" noThreeD="1"/>
</file>

<file path=xl/ctrlProps/ctrlProp46.xml><?xml version="1.0" encoding="utf-8"?>
<formControlPr xmlns="http://schemas.microsoft.com/office/spreadsheetml/2009/9/main" objectType="CheckBox" fmlaLink="G27" lockText="1" noThreeD="1"/>
</file>

<file path=xl/ctrlProps/ctrlProp47.xml><?xml version="1.0" encoding="utf-8"?>
<formControlPr xmlns="http://schemas.microsoft.com/office/spreadsheetml/2009/9/main" objectType="CheckBox" fmlaLink="G28" lockText="1" noThreeD="1"/>
</file>

<file path=xl/ctrlProps/ctrlProp48.xml><?xml version="1.0" encoding="utf-8"?>
<formControlPr xmlns="http://schemas.microsoft.com/office/spreadsheetml/2009/9/main" objectType="CheckBox" fmlaLink="G29" lockText="1" noThreeD="1"/>
</file>

<file path=xl/ctrlProps/ctrlProp49.xml><?xml version="1.0" encoding="utf-8"?>
<formControlPr xmlns="http://schemas.microsoft.com/office/spreadsheetml/2009/9/main" objectType="CheckBox" fmlaLink="G30" lockText="1" noThreeD="1"/>
</file>

<file path=xl/ctrlProps/ctrlProp50.xml><?xml version="1.0" encoding="utf-8"?>
<formControlPr xmlns="http://schemas.microsoft.com/office/spreadsheetml/2009/9/main" objectType="CheckBox" fmlaLink="G31" lockText="1" noThreeD="1"/>
</file>

<file path=xl/ctrlProps/ctrlProp51.xml><?xml version="1.0" encoding="utf-8"?>
<formControlPr xmlns="http://schemas.microsoft.com/office/spreadsheetml/2009/9/main" objectType="CheckBox" fmlaLink="G32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1</xdr:rowOff>
    </xdr:from>
    <xdr:to>
      <xdr:col>3</xdr:col>
      <xdr:colOff>95250</xdr:colOff>
      <xdr:row>2</xdr:row>
      <xdr:rowOff>1</xdr:rowOff>
    </xdr:to>
    <xdr:sp macro="[0]!Planning.Ce_Jour" textlink="">
      <xdr:nvSpPr>
        <xdr:cNvPr id="2" name="Rectangle à coins arrondis 1"/>
        <xdr:cNvSpPr/>
      </xdr:nvSpPr>
      <xdr:spPr>
        <a:xfrm>
          <a:off x="190500" y="1533526"/>
          <a:ext cx="1571625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2</xdr:row>
          <xdr:rowOff>19050</xdr:rowOff>
        </xdr:from>
        <xdr:to>
          <xdr:col>8</xdr:col>
          <xdr:colOff>83343</xdr:colOff>
          <xdr:row>4</xdr:row>
          <xdr:rowOff>0</xdr:rowOff>
        </xdr:to>
        <xdr:sp macro="" textlink="">
          <xdr:nvSpPr>
            <xdr:cNvPr id="1028" name="ScrollBar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0</xdr:col>
          <xdr:colOff>342900</xdr:colOff>
          <xdr:row>4</xdr:row>
          <xdr:rowOff>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561975</xdr:rowOff>
        </xdr:from>
        <xdr:to>
          <xdr:col>1</xdr:col>
          <xdr:colOff>742950</xdr:colOff>
          <xdr:row>2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180975</xdr:rowOff>
        </xdr:from>
        <xdr:to>
          <xdr:col>1</xdr:col>
          <xdr:colOff>742950</xdr:colOff>
          <xdr:row>3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</xdr:row>
          <xdr:rowOff>180975</xdr:rowOff>
        </xdr:from>
        <xdr:to>
          <xdr:col>1</xdr:col>
          <xdr:colOff>742950</xdr:colOff>
          <xdr:row>4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Mercredi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180975</xdr:rowOff>
        </xdr:from>
        <xdr:to>
          <xdr:col>1</xdr:col>
          <xdr:colOff>742950</xdr:colOff>
          <xdr:row>5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180975</xdr:rowOff>
        </xdr:from>
        <xdr:to>
          <xdr:col>1</xdr:col>
          <xdr:colOff>742950</xdr:colOff>
          <xdr:row>6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180975</xdr:rowOff>
        </xdr:from>
        <xdr:to>
          <xdr:col>1</xdr:col>
          <xdr:colOff>742950</xdr:colOff>
          <xdr:row>7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Samedi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180975</xdr:rowOff>
        </xdr:from>
        <xdr:to>
          <xdr:col>1</xdr:col>
          <xdr:colOff>742950</xdr:colOff>
          <xdr:row>8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Dimanche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561975</xdr:rowOff>
        </xdr:from>
        <xdr:to>
          <xdr:col>4</xdr:col>
          <xdr:colOff>733425</xdr:colOff>
          <xdr:row>2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 de l'an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0</xdr:rowOff>
        </xdr:from>
        <xdr:to>
          <xdr:col>4</xdr:col>
          <xdr:colOff>733425</xdr:colOff>
          <xdr:row>3</xdr:row>
          <xdr:rowOff>19050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Pâques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</xdr:row>
          <xdr:rowOff>180975</xdr:rowOff>
        </xdr:from>
        <xdr:to>
          <xdr:col>4</xdr:col>
          <xdr:colOff>733425</xdr:colOff>
          <xdr:row>4</xdr:row>
          <xdr:rowOff>9525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du travail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161925</xdr:rowOff>
        </xdr:from>
        <xdr:to>
          <xdr:col>4</xdr:col>
          <xdr:colOff>1038225</xdr:colOff>
          <xdr:row>5</xdr:row>
          <xdr:rowOff>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Jeudi de l'ascension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180975</xdr:rowOff>
        </xdr:from>
        <xdr:to>
          <xdr:col>4</xdr:col>
          <xdr:colOff>733425</xdr:colOff>
          <xdr:row>7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Victoire 1945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0</xdr:rowOff>
        </xdr:from>
        <xdr:to>
          <xdr:col>4</xdr:col>
          <xdr:colOff>733425</xdr:colOff>
          <xdr:row>8</xdr:row>
          <xdr:rowOff>19050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Lundi de Pentecôte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180975</xdr:rowOff>
        </xdr:from>
        <xdr:to>
          <xdr:col>4</xdr:col>
          <xdr:colOff>733425</xdr:colOff>
          <xdr:row>9</xdr:row>
          <xdr:rowOff>9525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Fête Nationale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171450</xdr:rowOff>
        </xdr:from>
        <xdr:to>
          <xdr:col>4</xdr:col>
          <xdr:colOff>733425</xdr:colOff>
          <xdr:row>10</xdr:row>
          <xdr:rowOff>0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L'Assomption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171450</xdr:rowOff>
        </xdr:from>
        <xdr:to>
          <xdr:col>4</xdr:col>
          <xdr:colOff>733425</xdr:colOff>
          <xdr:row>11</xdr:row>
          <xdr:rowOff>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Toussaint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180975</xdr:rowOff>
        </xdr:from>
        <xdr:to>
          <xdr:col>4</xdr:col>
          <xdr:colOff>1219200</xdr:colOff>
          <xdr:row>12</xdr:row>
          <xdr:rowOff>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Armistice 1918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</xdr:row>
          <xdr:rowOff>180975</xdr:rowOff>
        </xdr:from>
        <xdr:to>
          <xdr:col>4</xdr:col>
          <xdr:colOff>733425</xdr:colOff>
          <xdr:row>6</xdr:row>
          <xdr:rowOff>9525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Vendredi Saint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180975</xdr:rowOff>
        </xdr:from>
        <xdr:to>
          <xdr:col>4</xdr:col>
          <xdr:colOff>733425</xdr:colOff>
          <xdr:row>13</xdr:row>
          <xdr:rowOff>9525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Noël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180975</xdr:rowOff>
        </xdr:from>
        <xdr:to>
          <xdr:col>4</xdr:col>
          <xdr:colOff>733425</xdr:colOff>
          <xdr:row>14</xdr:row>
          <xdr:rowOff>9525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Saint Etienne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0</xdr:row>
          <xdr:rowOff>552450</xdr:rowOff>
        </xdr:from>
        <xdr:to>
          <xdr:col>6</xdr:col>
          <xdr:colOff>66675</xdr:colOff>
          <xdr:row>2</xdr:row>
          <xdr:rowOff>9525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</xdr:row>
          <xdr:rowOff>171450</xdr:rowOff>
        </xdr:from>
        <xdr:to>
          <xdr:col>6</xdr:col>
          <xdr:colOff>66675</xdr:colOff>
          <xdr:row>3</xdr:row>
          <xdr:rowOff>9525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</xdr:row>
          <xdr:rowOff>171450</xdr:rowOff>
        </xdr:from>
        <xdr:to>
          <xdr:col>6</xdr:col>
          <xdr:colOff>66675</xdr:colOff>
          <xdr:row>4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</xdr:row>
          <xdr:rowOff>171450</xdr:rowOff>
        </xdr:from>
        <xdr:to>
          <xdr:col>6</xdr:col>
          <xdr:colOff>66675</xdr:colOff>
          <xdr:row>5</xdr:row>
          <xdr:rowOff>9525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4</xdr:row>
          <xdr:rowOff>171450</xdr:rowOff>
        </xdr:from>
        <xdr:to>
          <xdr:col>6</xdr:col>
          <xdr:colOff>66675</xdr:colOff>
          <xdr:row>6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5</xdr:row>
          <xdr:rowOff>171450</xdr:rowOff>
        </xdr:from>
        <xdr:to>
          <xdr:col>6</xdr:col>
          <xdr:colOff>66675</xdr:colOff>
          <xdr:row>7</xdr:row>
          <xdr:rowOff>9525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6</xdr:row>
          <xdr:rowOff>171450</xdr:rowOff>
        </xdr:from>
        <xdr:to>
          <xdr:col>6</xdr:col>
          <xdr:colOff>66675</xdr:colOff>
          <xdr:row>8</xdr:row>
          <xdr:rowOff>9525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7</xdr:row>
          <xdr:rowOff>171450</xdr:rowOff>
        </xdr:from>
        <xdr:to>
          <xdr:col>6</xdr:col>
          <xdr:colOff>66675</xdr:colOff>
          <xdr:row>9</xdr:row>
          <xdr:rowOff>9525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8</xdr:row>
          <xdr:rowOff>171450</xdr:rowOff>
        </xdr:from>
        <xdr:to>
          <xdr:col>6</xdr:col>
          <xdr:colOff>66675</xdr:colOff>
          <xdr:row>10</xdr:row>
          <xdr:rowOff>9525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9</xdr:row>
          <xdr:rowOff>171450</xdr:rowOff>
        </xdr:from>
        <xdr:to>
          <xdr:col>6</xdr:col>
          <xdr:colOff>66675</xdr:colOff>
          <xdr:row>11</xdr:row>
          <xdr:rowOff>9525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10</xdr:row>
          <xdr:rowOff>171450</xdr:rowOff>
        </xdr:from>
        <xdr:to>
          <xdr:col>6</xdr:col>
          <xdr:colOff>66675</xdr:colOff>
          <xdr:row>12</xdr:row>
          <xdr:rowOff>9525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11</xdr:row>
          <xdr:rowOff>171450</xdr:rowOff>
        </xdr:from>
        <xdr:to>
          <xdr:col>6</xdr:col>
          <xdr:colOff>66675</xdr:colOff>
          <xdr:row>13</xdr:row>
          <xdr:rowOff>9525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12</xdr:row>
          <xdr:rowOff>171450</xdr:rowOff>
        </xdr:from>
        <xdr:to>
          <xdr:col>6</xdr:col>
          <xdr:colOff>66675</xdr:colOff>
          <xdr:row>14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13</xdr:row>
          <xdr:rowOff>171450</xdr:rowOff>
        </xdr:from>
        <xdr:to>
          <xdr:col>6</xdr:col>
          <xdr:colOff>66675</xdr:colOff>
          <xdr:row>15</xdr:row>
          <xdr:rowOff>9525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14</xdr:row>
          <xdr:rowOff>171450</xdr:rowOff>
        </xdr:from>
        <xdr:to>
          <xdr:col>6</xdr:col>
          <xdr:colOff>66675</xdr:colOff>
          <xdr:row>16</xdr:row>
          <xdr:rowOff>9525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15</xdr:row>
          <xdr:rowOff>171450</xdr:rowOff>
        </xdr:from>
        <xdr:to>
          <xdr:col>6</xdr:col>
          <xdr:colOff>66675</xdr:colOff>
          <xdr:row>17</xdr:row>
          <xdr:rowOff>9525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16</xdr:row>
          <xdr:rowOff>171450</xdr:rowOff>
        </xdr:from>
        <xdr:to>
          <xdr:col>6</xdr:col>
          <xdr:colOff>66675</xdr:colOff>
          <xdr:row>18</xdr:row>
          <xdr:rowOff>9525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17</xdr:row>
          <xdr:rowOff>171450</xdr:rowOff>
        </xdr:from>
        <xdr:to>
          <xdr:col>6</xdr:col>
          <xdr:colOff>66675</xdr:colOff>
          <xdr:row>19</xdr:row>
          <xdr:rowOff>9525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18</xdr:row>
          <xdr:rowOff>171450</xdr:rowOff>
        </xdr:from>
        <xdr:to>
          <xdr:col>6</xdr:col>
          <xdr:colOff>66675</xdr:colOff>
          <xdr:row>20</xdr:row>
          <xdr:rowOff>9525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19</xdr:row>
          <xdr:rowOff>171450</xdr:rowOff>
        </xdr:from>
        <xdr:to>
          <xdr:col>6</xdr:col>
          <xdr:colOff>66675</xdr:colOff>
          <xdr:row>21</xdr:row>
          <xdr:rowOff>9525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20</xdr:row>
          <xdr:rowOff>171450</xdr:rowOff>
        </xdr:from>
        <xdr:to>
          <xdr:col>6</xdr:col>
          <xdr:colOff>66675</xdr:colOff>
          <xdr:row>22</xdr:row>
          <xdr:rowOff>9525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21</xdr:row>
          <xdr:rowOff>171450</xdr:rowOff>
        </xdr:from>
        <xdr:to>
          <xdr:col>6</xdr:col>
          <xdr:colOff>66675</xdr:colOff>
          <xdr:row>23</xdr:row>
          <xdr:rowOff>9525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22</xdr:row>
          <xdr:rowOff>171450</xdr:rowOff>
        </xdr:from>
        <xdr:to>
          <xdr:col>6</xdr:col>
          <xdr:colOff>66675</xdr:colOff>
          <xdr:row>24</xdr:row>
          <xdr:rowOff>9525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23</xdr:row>
          <xdr:rowOff>171450</xdr:rowOff>
        </xdr:from>
        <xdr:to>
          <xdr:col>6</xdr:col>
          <xdr:colOff>66675</xdr:colOff>
          <xdr:row>25</xdr:row>
          <xdr:rowOff>9525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24</xdr:row>
          <xdr:rowOff>171450</xdr:rowOff>
        </xdr:from>
        <xdr:to>
          <xdr:col>6</xdr:col>
          <xdr:colOff>66675</xdr:colOff>
          <xdr:row>26</xdr:row>
          <xdr:rowOff>9525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25</xdr:row>
          <xdr:rowOff>171450</xdr:rowOff>
        </xdr:from>
        <xdr:to>
          <xdr:col>6</xdr:col>
          <xdr:colOff>66675</xdr:colOff>
          <xdr:row>27</xdr:row>
          <xdr:rowOff>9525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26</xdr:row>
          <xdr:rowOff>171450</xdr:rowOff>
        </xdr:from>
        <xdr:to>
          <xdr:col>6</xdr:col>
          <xdr:colOff>66675</xdr:colOff>
          <xdr:row>28</xdr:row>
          <xdr:rowOff>9525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27</xdr:row>
          <xdr:rowOff>171450</xdr:rowOff>
        </xdr:from>
        <xdr:to>
          <xdr:col>6</xdr:col>
          <xdr:colOff>66675</xdr:colOff>
          <xdr:row>29</xdr:row>
          <xdr:rowOff>9525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28</xdr:row>
          <xdr:rowOff>171450</xdr:rowOff>
        </xdr:from>
        <xdr:to>
          <xdr:col>6</xdr:col>
          <xdr:colOff>66675</xdr:colOff>
          <xdr:row>30</xdr:row>
          <xdr:rowOff>9525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29</xdr:row>
          <xdr:rowOff>171450</xdr:rowOff>
        </xdr:from>
        <xdr:to>
          <xdr:col>6</xdr:col>
          <xdr:colOff>66675</xdr:colOff>
          <xdr:row>31</xdr:row>
          <xdr:rowOff>9525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923925</xdr:colOff>
          <xdr:row>30</xdr:row>
          <xdr:rowOff>171450</xdr:rowOff>
        </xdr:from>
        <xdr:to>
          <xdr:col>6</xdr:col>
          <xdr:colOff>66675</xdr:colOff>
          <xdr:row>32</xdr:row>
          <xdr:rowOff>9525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19050</xdr:rowOff>
        </xdr:from>
        <xdr:to>
          <xdr:col>1</xdr:col>
          <xdr:colOff>0</xdr:colOff>
          <xdr:row>1</xdr:row>
          <xdr:rowOff>180975</xdr:rowOff>
        </xdr:to>
        <xdr:sp macro="" textlink="">
          <xdr:nvSpPr>
            <xdr:cNvPr id="3154" name="Label1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19050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3155" name="Label2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Résa" displayName="Tab_Résa" ref="A5:BI8" totalsRowShown="0" headerRowDxfId="87" dataDxfId="86" tableBorderDxfId="85">
  <autoFilter ref="A5:BI8"/>
  <tableColumns count="61">
    <tableColumn id="1" name="Machine" dataDxfId="84"/>
    <tableColumn id="60" name="Montant global" dataDxfId="42"/>
    <tableColumn id="2" name="Fraction" dataDxfId="83">
      <calculatedColumnFormula>Tab_Résa[[#This Row],[Montant global]]/Tab_Résa[[#This Row],[Nb
d''échéance]]</calculatedColumnFormula>
    </tableColumn>
    <tableColumn id="44" name="Débit_x000a_Crédit" dataDxfId="82"/>
    <tableColumn id="3" name="Date de première intervention" dataDxfId="81"/>
    <tableColumn id="4" name="Périodicité de l'opération" dataDxfId="80"/>
    <tableColumn id="5" name="Nb_x000a_d'échéance" dataDxfId="79"/>
    <tableColumn id="61" name="Sens" dataDxfId="78"/>
    <tableColumn id="59" name="Date de la prochaine opération" dataDxfId="77">
      <calculatedColumnFormula array="1">IF(OR($E6=Fériés,$E6=Ponts,NOT(NETWORKDAYS.INTL($E6,$E6,Chômés))),"Erreur de",IF($E6="","Absence de",IFERROR(
IF($J6="Terminé","Opération",
IF(TODAY()&lt;=$E6,$E6,
IF($J6&lt;WORKDAY.INTL(Prochaine_Echéance,IF(OR(WORKDAY.INTL(Prochaine_Echéance,0,Chômés,Tout_JF_P)=Tout_JF_P),1,0)*Sens,Chômés,Tout_JF_P),
$J6,
WORKDAY.INTL(Prochaine_Echéance,IF(OR(WORKDAY.INTL(Prochaine_Echéance,0,Chômés,Tout_JF_P)=Tout_JF_P),1,0)*Sens,Chômés,Tout_JF_P))
)),
IF($E6="","Absence de","Erreur de"))))</calculatedColumnFormula>
    </tableColumn>
    <tableColumn id="6" name="Date de la_x000a_dernière_x000a_opération" dataDxfId="76">
      <calculatedColumnFormula array="1">IF(OR($E6=Fériés,$E6=Ponts,NOT(NETWORKDAYS.INTL($E6,$E6,Chômés))),"date de début",IFERROR(
IF(La_Dernière_Opération&gt;EDATE($E6,100),"Perpétuel",
IF(La_Dernière_Opération&lt;TODAY(),"Terminé",La_Dernière_Opération)),IF(AND(ISNUMBER($E6),$F6=""),"périodicité","date de début")))</calculatedColumnFormula>
    </tableColumn>
    <tableColumn id="52" name="Colonne38" dataDxfId="75">
      <calculatedColumnFormula array="1">IFERROR(IF(K$4&lt;$E6,"",
IF(K$4&gt;La_Dernière_Opération,"",
IF(K$4=La_Dernière_Opération,Montant,
IF(K$4=$E6,IF(OR(K$4=Tout_JF_P,NOT(NETWORKDAYS.INTL(K$4,K$4,Chômés))),"*",Montant),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calculatedColumnFormula>
    </tableColumn>
    <tableColumn id="58" name="Colonne386" dataDxfId="74">
      <calculatedColumnFormula array="1">IFERROR(IF(L$4&lt;$E6,"",
IF(L$4&gt;La_Dernière_Opération,"",
IF(L$4=La_Dernière_Opération,Montant,
IF(L$4=$E6,IF(OR(L$4=Tout_JF_P,NOT(NETWORKDAYS.INTL(L$4,L$4,Chômés))),"*",Montant),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calculatedColumnFormula>
    </tableColumn>
    <tableColumn id="57" name="Colonne385" dataDxfId="73">
      <calculatedColumnFormula array="1">IFERROR(IF(M$4&lt;$E6,"",
IF(M$4&gt;La_Dernière_Opération,"",
IF(M$4=La_Dernière_Opération,Montant,
IF(M$4=$E6,IF(OR(M$4=Tout_JF_P,NOT(NETWORKDAYS.INTL(M$4,M$4,Chômés))),"*",Montant),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calculatedColumnFormula>
    </tableColumn>
    <tableColumn id="56" name="Colonne384" dataDxfId="72">
      <calculatedColumnFormula array="1">IFERROR(IF(N$4&lt;$E6,"",
IF(N$4&gt;La_Dernière_Opération,"",
IF(N$4=La_Dernière_Opération,Montant,
IF(N$4=$E6,IF(OR(N$4=Tout_JF_P,NOT(NETWORKDAYS.INTL(N$4,N$4,Chômés))),"*",Montant),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calculatedColumnFormula>
    </tableColumn>
    <tableColumn id="55" name="Colonne383" dataDxfId="71">
      <calculatedColumnFormula array="1">IFERROR(IF(O$4&lt;$E6,"",
IF(O$4&gt;La_Dernière_Opération,"",
IF(O$4=La_Dernière_Opération,Montant,
IF(O$4=$E6,IF(OR(O$4=Tout_JF_P,NOT(NETWORKDAYS.INTL(O$4,O$4,Chômés))),"*",Montant),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calculatedColumnFormula>
    </tableColumn>
    <tableColumn id="54" name="Colonne382" dataDxfId="70">
      <calculatedColumnFormula array="1">IFERROR(IF(P$4&lt;$E6,"",
IF(P$4&gt;La_Dernière_Opération,"",
IF(P$4=La_Dernière_Opération,Montant,
IF(P$4=$E6,IF(OR(P$4=Tout_JF_P,NOT(NETWORKDAYS.INTL(P$4,P$4,Chômés))),"*",Montant),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calculatedColumnFormula>
    </tableColumn>
    <tableColumn id="53" name="Colonne39" dataDxfId="69">
      <calculatedColumnFormula array="1">IFERROR(IF(Q$4&lt;$E6,"",
IF(Q$4&gt;La_Dernière_Opération,"",
IF(Q$4=La_Dernière_Opération,Montant,
IF(Q$4=$E6,IF(OR(Q$4=Tout_JF_P,NOT(NETWORKDAYS.INTL(Q$4,Q$4,Chômés))),"*",Montant),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calculatedColumnFormula>
    </tableColumn>
    <tableColumn id="7" name="Colonne1" dataDxfId="68">
      <calculatedColumnFormula array="1">IFERROR(IF(R$4&lt;$E6,"",
IF(R$4&gt;La_Dernière_Opération,"",
IF(R$4=La_Dernière_Opération,Montant,
IF(R$4=$E6,IF(OR(R$4=Tout_JF_P,NOT(NETWORKDAYS.INTL(R$4,R$4,Chômés))),"*",Montant),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calculatedColumnFormula>
    </tableColumn>
    <tableColumn id="8" name="Colonne2" dataDxfId="41">
      <calculatedColumnFormula array="1">IFERROR(IF(S$4&lt;$E6,"",
IF(S$4&gt;La_Dernière_Opération,"",
IF(S$4=La_Dernière_Opération,Montant,
IF(S$4=$E6,IF(OR(S$4=Tout_JF_P,NOT(NETWORKDAYS.INTL(S$4,S$4,Chômés))),"*",Montant),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calculatedColumnFormula>
    </tableColumn>
    <tableColumn id="9" name="Colonne3" dataDxfId="40">
      <calculatedColumnFormula array="1">IFERROR(IF(T$4&lt;$E6,"",
IF(T$4&gt;La_Dernière_Opération,"",
IF(T$4=La_Dernière_Opération,Montant,
IF(T$4=$E6,IF(OR(T$4=Tout_JF_P,NOT(NETWORKDAYS.INTL(T$4,T$4,Chômés))),"*",Montant),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calculatedColumnFormula>
    </tableColumn>
    <tableColumn id="10" name="Colonne4" dataDxfId="39">
      <calculatedColumnFormula array="1">IFERROR(IF(U$4&lt;$E6,"",
IF(U$4&gt;La_Dernière_Opération,"",
IF(U$4=La_Dernière_Opération,Montant,
IF(U$4=$E6,IF(OR(U$4=Tout_JF_P,NOT(NETWORKDAYS.INTL(U$4,U$4,Chômés))),"*",Montant),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calculatedColumnFormula>
    </tableColumn>
    <tableColumn id="11" name="Colonne5" dataDxfId="38">
      <calculatedColumnFormula array="1">IFERROR(IF(V$4&lt;$E6,"",
IF(V$4&gt;La_Dernière_Opération,"",
IF(V$4=La_Dernière_Opération,Montant,
IF(V$4=$E6,IF(OR(V$4=Tout_JF_P,NOT(NETWORKDAYS.INTL(V$4,V$4,Chômés))),"*",Montant),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calculatedColumnFormula>
    </tableColumn>
    <tableColumn id="12" name="Colonne6" dataDxfId="37">
      <calculatedColumnFormula array="1">IFERROR(IF(W$4&lt;$E6,"",
IF(W$4&gt;La_Dernière_Opération,"",
IF(W$4=La_Dernière_Opération,Montant,
IF(W$4=$E6,IF(OR(W$4=Tout_JF_P,NOT(NETWORKDAYS.INTL(W$4,W$4,Chômés))),"*",Montant),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calculatedColumnFormula>
    </tableColumn>
    <tableColumn id="13" name="Colonne7" dataDxfId="36">
      <calculatedColumnFormula array="1">IFERROR(IF(X$4&lt;$E6,"",
IF(X$4&gt;La_Dernière_Opération,"",
IF(X$4=La_Dernière_Opération,Montant,
IF(X$4=$E6,IF(OR(X$4=Tout_JF_P,NOT(NETWORKDAYS.INTL(X$4,X$4,Chômés))),"*",Montant),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calculatedColumnFormula>
    </tableColumn>
    <tableColumn id="14" name="Colonne8" dataDxfId="35">
      <calculatedColumnFormula array="1">IFERROR(IF(Y$4&lt;$E6,"",
IF(Y$4&gt;La_Dernière_Opération,"",
IF(Y$4=La_Dernière_Opération,Montant,
IF(Y$4=$E6,IF(OR(Y$4=Tout_JF_P,NOT(NETWORKDAYS.INTL(Y$4,Y$4,Chômés))),"*",Montant),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calculatedColumnFormula>
    </tableColumn>
    <tableColumn id="15" name="Colonne9" dataDxfId="34">
      <calculatedColumnFormula array="1">IFERROR(IF(Z$4&lt;$E6,"",
IF(Z$4&gt;La_Dernière_Opération,"",
IF(Z$4=La_Dernière_Opération,Montant,
IF(Z$4=$E6,IF(OR(Z$4=Tout_JF_P,NOT(NETWORKDAYS.INTL(Z$4,Z$4,Chômés))),"*",Montant),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calculatedColumnFormula>
    </tableColumn>
    <tableColumn id="16" name="Colonne10" dataDxfId="33">
      <calculatedColumnFormula array="1">IFERROR(IF(AA$4&lt;$E6,"",
IF(AA$4&gt;La_Dernière_Opération,"",
IF(AA$4=La_Dernière_Opération,Montant,
IF(AA$4=$E6,IF(OR(AA$4=Tout_JF_P,NOT(NETWORKDAYS.INTL(AA$4,AA$4,Chômés))),"*",Montant),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calculatedColumnFormula>
    </tableColumn>
    <tableColumn id="17" name="Colonne11" dataDxfId="32">
      <calculatedColumnFormula array="1">IFERROR(IF(AB$4&lt;$E6,"",
IF(AB$4&gt;La_Dernière_Opération,"",
IF(AB$4=La_Dernière_Opération,Montant,
IF(AB$4=$E6,IF(OR(AB$4=Tout_JF_P,NOT(NETWORKDAYS.INTL(AB$4,AB$4,Chômés))),"*",Montant),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calculatedColumnFormula>
    </tableColumn>
    <tableColumn id="18" name="Colonne12" dataDxfId="31">
      <calculatedColumnFormula array="1">IFERROR(IF(AC$4&lt;$E6,"",
IF(AC$4&gt;La_Dernière_Opération,"",
IF(AC$4=La_Dernière_Opération,Montant,
IF(AC$4=$E6,IF(OR(AC$4=Tout_JF_P,NOT(NETWORKDAYS.INTL(AC$4,AC$4,Chômés))),"*",Montant),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calculatedColumnFormula>
    </tableColumn>
    <tableColumn id="19" name="Colonne13" dataDxfId="30">
      <calculatedColumnFormula array="1">IFERROR(IF(AD$4&lt;$E6,"",
IF(AD$4&gt;La_Dernière_Opération,"",
IF(AD$4=La_Dernière_Opération,Montant,
IF(AD$4=$E6,IF(OR(AD$4=Tout_JF_P,NOT(NETWORKDAYS.INTL(AD$4,AD$4,Chômés))),"*",Montant),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calculatedColumnFormula>
    </tableColumn>
    <tableColumn id="20" name="Colonne14" dataDxfId="29">
      <calculatedColumnFormula array="1">IFERROR(IF(AE$4&lt;$E6,"",
IF(AE$4&gt;La_Dernière_Opération,"",
IF(AE$4=La_Dernière_Opération,Montant,
IF(AE$4=$E6,IF(OR(AE$4=Tout_JF_P,NOT(NETWORKDAYS.INTL(AE$4,AE$4,Chômés))),"*",Montant),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calculatedColumnFormula>
    </tableColumn>
    <tableColumn id="21" name="Colonne15" dataDxfId="28">
      <calculatedColumnFormula array="1">IFERROR(IF(AF$4&lt;$E6,"",
IF(AF$4&gt;La_Dernière_Opération,"",
IF(AF$4=La_Dernière_Opération,Montant,
IF(AF$4=$E6,IF(OR(AF$4=Tout_JF_P,NOT(NETWORKDAYS.INTL(AF$4,AF$4,Chômés))),"*",Montant),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calculatedColumnFormula>
    </tableColumn>
    <tableColumn id="22" name="Colonne16" dataDxfId="27">
      <calculatedColumnFormula array="1">IFERROR(IF(AG$4&lt;$E6,"",
IF(AG$4&gt;La_Dernière_Opération,"",
IF(AG$4=La_Dernière_Opération,Montant,
IF(AG$4=$E6,IF(OR(AG$4=Tout_JF_P,NOT(NETWORKDAYS.INTL(AG$4,AG$4,Chômés))),"*",Montant),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calculatedColumnFormula>
    </tableColumn>
    <tableColumn id="23" name="Colonne17" dataDxfId="26">
      <calculatedColumnFormula array="1">IFERROR(IF(AH$4&lt;$E6,"",
IF(AH$4&gt;La_Dernière_Opération,"",
IF(AH$4=La_Dernière_Opération,Montant,
IF(AH$4=$E6,IF(OR(AH$4=Tout_JF_P,NOT(NETWORKDAYS.INTL(AH$4,AH$4,Chômés))),"*",Montant),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calculatedColumnFormula>
    </tableColumn>
    <tableColumn id="24" name="Colonne18" dataDxfId="25">
      <calculatedColumnFormula array="1">IFERROR(IF(AI$4&lt;$E6,"",
IF(AI$4&gt;La_Dernière_Opération,"",
IF(AI$4=La_Dernière_Opération,Montant,
IF(AI$4=$E6,IF(OR(AI$4=Tout_JF_P,NOT(NETWORKDAYS.INTL(AI$4,AI$4,Chômés))),"*",Montant),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calculatedColumnFormula>
    </tableColumn>
    <tableColumn id="25" name="Colonne19" dataDxfId="24">
      <calculatedColumnFormula array="1">IFERROR(IF(AJ$4&lt;$E6,"",
IF(AJ$4&gt;La_Dernière_Opération,"",
IF(AJ$4=La_Dernière_Opération,Montant,
IF(AJ$4=$E6,IF(OR(AJ$4=Tout_JF_P,NOT(NETWORKDAYS.INTL(AJ$4,AJ$4,Chômés))),"*",Montant),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calculatedColumnFormula>
    </tableColumn>
    <tableColumn id="26" name="Colonne20" dataDxfId="23">
      <calculatedColumnFormula array="1">IFERROR(IF(AK$4&lt;$E6,"",
IF(AK$4&gt;La_Dernière_Opération,"",
IF(AK$4=La_Dernière_Opération,Montant,
IF(AK$4=$E6,IF(OR(AK$4=Tout_JF_P,NOT(NETWORKDAYS.INTL(AK$4,AK$4,Chômés))),"*",Montant),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calculatedColumnFormula>
    </tableColumn>
    <tableColumn id="27" name="Colonne21" dataDxfId="22">
      <calculatedColumnFormula array="1">IFERROR(IF(AL$4&lt;$E6,"",
IF(AL$4&gt;La_Dernière_Opération,"",
IF(AL$4=La_Dernière_Opération,Montant,
IF(AL$4=$E6,IF(OR(AL$4=Tout_JF_P,NOT(NETWORKDAYS.INTL(AL$4,AL$4,Chômés))),"*",Montant),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calculatedColumnFormula>
    </tableColumn>
    <tableColumn id="28" name="Colonne22" dataDxfId="21">
      <calculatedColumnFormula array="1">IFERROR(IF(AM$4&lt;$E6,"",
IF(AM$4&gt;La_Dernière_Opération,"",
IF(AM$4=La_Dernière_Opération,Montant,
IF(AM$4=$E6,IF(OR(AM$4=Tout_JF_P,NOT(NETWORKDAYS.INTL(AM$4,AM$4,Chômés))),"*",Montant),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calculatedColumnFormula>
    </tableColumn>
    <tableColumn id="29" name="Colonne23" dataDxfId="20">
      <calculatedColumnFormula array="1">IFERROR(IF(AN$4&lt;$E6,"",
IF(AN$4&gt;La_Dernière_Opération,"",
IF(AN$4=La_Dernière_Opération,Montant,
IF(AN$4=$E6,IF(OR(AN$4=Tout_JF_P,NOT(NETWORKDAYS.INTL(AN$4,AN$4,Chômés))),"*",Montant),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calculatedColumnFormula>
    </tableColumn>
    <tableColumn id="30" name="Colonne24" dataDxfId="19">
      <calculatedColumnFormula array="1">IFERROR(IF(AO$4&lt;$E6,"",
IF(AO$4&gt;La_Dernière_Opération,"",
IF(AO$4=La_Dernière_Opération,Montant,
IF(AO$4=$E6,IF(OR(AO$4=Tout_JF_P,NOT(NETWORKDAYS.INTL(AO$4,AO$4,Chômés))),"*",Montant),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calculatedColumnFormula>
    </tableColumn>
    <tableColumn id="31" name="Colonne25" dataDxfId="18">
      <calculatedColumnFormula array="1">IFERROR(IF(AP$4&lt;$E6,"",
IF(AP$4&gt;La_Dernière_Opération,"",
IF(AP$4=La_Dernière_Opération,Montant,
IF(AP$4=$E6,IF(OR(AP$4=Tout_JF_P,NOT(NETWORKDAYS.INTL(AP$4,AP$4,Chômés))),"*",Montant),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calculatedColumnFormula>
    </tableColumn>
    <tableColumn id="32" name="Colonne26" dataDxfId="15">
      <calculatedColumnFormula array="1">IFERROR(IF(AQ$4&lt;$E6,"",
IF(AQ$4&gt;La_Dernière_Opération,"",
IF(AQ$4=La_Dernière_Opération,Montant,
IF(AQ$4=$E6,IF(OR(AQ$4=Tout_JF_P,NOT(NETWORKDAYS.INTL(AQ$4,AQ$4,Chômés))),"*",Montant),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calculatedColumnFormula>
    </tableColumn>
    <tableColumn id="33" name="Colonne27" dataDxfId="14">
      <calculatedColumnFormula array="1">IFERROR(IF(AR$4&lt;$E6,"",
IF(AR$4&gt;La_Dernière_Opération,"",
IF(AR$4=La_Dernière_Opération,Montant,
IF(AR$4=$E6,IF(OR(AR$4=Tout_JF_P,NOT(NETWORKDAYS.INTL(AR$4,AR$4,Chômés))),"*",Montant),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calculatedColumnFormula>
    </tableColumn>
    <tableColumn id="34" name="Colonne28" dataDxfId="13">
      <calculatedColumnFormula array="1">IFERROR(IF(AS$4&lt;$E6,"",
IF(AS$4&gt;La_Dernière_Opération,"",
IF(AS$4=La_Dernière_Opération,Montant,
IF(AS$4=$E6,IF(OR(AS$4=Tout_JF_P,NOT(NETWORKDAYS.INTL(AS$4,AS$4,Chômés))),"*",Montant),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calculatedColumnFormula>
    </tableColumn>
    <tableColumn id="35" name="Colonne29" dataDxfId="12">
      <calculatedColumnFormula array="1">IFERROR(IF(AT$4&lt;$E6,"",
IF(AT$4&gt;La_Dernière_Opération,"",
IF(AT$4=La_Dernière_Opération,Montant,
IF(AT$4=$E6,IF(OR(AT$4=Tout_JF_P,NOT(NETWORKDAYS.INTL(AT$4,AT$4,Chômés))),"*",Montant),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calculatedColumnFormula>
    </tableColumn>
    <tableColumn id="36" name="Colonne30" dataDxfId="11">
      <calculatedColumnFormula array="1">IFERROR(IF(AU$4&lt;$E6,"",
IF(AU$4&gt;La_Dernière_Opération,"",
IF(AU$4=La_Dernière_Opération,Montant,
IF(AU$4=$E6,IF(OR(AU$4=Tout_JF_P,NOT(NETWORKDAYS.INTL(AU$4,AU$4,Chômés))),"*",Montant),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calculatedColumnFormula>
    </tableColumn>
    <tableColumn id="37" name="Colonne31" dataDxfId="10">
      <calculatedColumnFormula array="1">IFERROR(IF(AV$4&lt;$E6,"",
IF(AV$4&gt;La_Dernière_Opération,"",
IF(AV$4=La_Dernière_Opération,Montant,
IF(AV$4=$E6,IF(OR(AV$4=Tout_JF_P,NOT(NETWORKDAYS.INTL(AV$4,AV$4,Chômés))),"*",Montant),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calculatedColumnFormula>
    </tableColumn>
    <tableColumn id="38" name="Colonne32" dataDxfId="9">
      <calculatedColumnFormula array="1">IFERROR(IF(AW$4&lt;$E6,"",
IF(AW$4&gt;La_Dernière_Opération,"",
IF(AW$4=La_Dernière_Opération,Montant,
IF(AW$4=$E6,IF(OR(AW$4=Tout_JF_P,NOT(NETWORKDAYS.INTL(AW$4,AW$4,Chômés))),"*",Montant),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calculatedColumnFormula>
    </tableColumn>
    <tableColumn id="39" name="Colonne33" dataDxfId="8">
      <calculatedColumnFormula array="1">IFERROR(IF(AX$4&lt;$E6,"",
IF(AX$4&gt;La_Dernière_Opération,"",
IF(AX$4=La_Dernière_Opération,Montant,
IF(AX$4=$E6,IF(OR(AX$4=Tout_JF_P,NOT(NETWORKDAYS.INTL(AX$4,AX$4,Chômés))),"*",Montant),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calculatedColumnFormula>
    </tableColumn>
    <tableColumn id="40" name="Colonne34" dataDxfId="7">
      <calculatedColumnFormula array="1">IFERROR(IF(AY$4&lt;$E6,"",
IF(AY$4&gt;La_Dernière_Opération,"",
IF(AY$4=La_Dernière_Opération,Montant,
IF(AY$4=$E6,IF(OR(AY$4=Tout_JF_P,NOT(NETWORKDAYS.INTL(AY$4,AY$4,Chômés))),"*",Montant),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calculatedColumnFormula>
    </tableColumn>
    <tableColumn id="41" name="Colonne35" dataDxfId="6">
      <calculatedColumnFormula array="1">IFERROR(IF(AZ$4&lt;$E6,"",
IF(AZ$4&gt;La_Dernière_Opération,"",
IF(AZ$4=La_Dernière_Opération,Montant,
IF(AZ$4=$E6,IF(OR(AZ$4=Tout_JF_P,NOT(NETWORKDAYS.INTL(AZ$4,AZ$4,Chômés))),"*",Montant),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calculatedColumnFormula>
    </tableColumn>
    <tableColumn id="42" name="Colonne36" dataDxfId="5">
      <calculatedColumnFormula array="1">IFERROR(IF(BA$4&lt;$E6,"",
IF(BA$4&gt;La_Dernière_Opération,"",
IF(BA$4=La_Dernière_Opération,Montant,
IF(BA$4=$E6,IF(OR(BA$4=Tout_JF_P,NOT(NETWORKDAYS.INTL(BA$4,BA$4,Chômés))),"*",Montant),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calculatedColumnFormula>
    </tableColumn>
    <tableColumn id="43" name="Colonne37" dataDxfId="4">
      <calculatedColumnFormula array="1">IFERROR(IF(BB$4&lt;$E6,"",
IF(BB$4&gt;La_Dernière_Opération,"",
IF(BB$4=La_Dernière_Opération,Montant,
IF(BB$4=$E6,IF(OR(BB$4=Tout_JF_P,NOT(NETWORKDAYS.INTL(BB$4,BB$4,Chômés))),"*",Montant),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calculatedColumnFormula>
    </tableColumn>
    <tableColumn id="45" name="Colonne372" dataDxfId="3">
      <calculatedColumnFormula array="1">IFERROR(IF(BC$4&lt;$E6,"",
IF(BC$4&gt;La_Dernière_Opération,"",
IF(BC$4=La_Dernière_Opération,Montant,
IF(BC$4=$E6,IF(OR(BC$4=Tout_JF_P,NOT(NETWORKDAYS.INTL(BC$4,BC$4,Chômés))),"*",Montant),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calculatedColumnFormula>
    </tableColumn>
    <tableColumn id="46" name="Colonne373" dataDxfId="2">
      <calculatedColumnFormula array="1">IFERROR(IF(BD$4&lt;$E6,"",
IF(BD$4&gt;La_Dernière_Opération,"",
IF(BD$4=La_Dernière_Opération,Montant,
IF(BD$4=$E6,IF(OR(BD$4=Tout_JF_P,NOT(NETWORKDAYS.INTL(BD$4,BD$4,Chômés))),"*",Montant),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calculatedColumnFormula>
    </tableColumn>
    <tableColumn id="47" name="Colonne374" dataDxfId="0">
      <calculatedColumnFormula array="1">IFERROR(IF(BE$4&lt;$E6,"",
IF(BE$4&gt;La_Dernière_Opération,"",
IF(BE$4=La_Dernière_Opération,Montant,
IF(BE$4=$E6,IF(OR(BE$4=Tout_JF_P,NOT(NETWORKDAYS.INTL(BE$4,BE$4,Chômés))),"*",Montant),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calculatedColumnFormula>
    </tableColumn>
    <tableColumn id="48" name="Colonne375" dataDxfId="1">
      <calculatedColumnFormula array="1">IFERROR(IF(BF$4&lt;$E6,"",
IF(BF$4&gt;La_Dernière_Opération,"",
IF(BF$4=La_Dernière_Opération,Montant,
IF(BF$4=$E6,IF(OR(BF$4=Tout_JF_P,NOT(NETWORKDAYS.INTL(BF$4,BF$4,Chômés))),"*",Montant),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calculatedColumnFormula>
    </tableColumn>
    <tableColumn id="49" name="Colonne376" dataDxfId="17">
      <calculatedColumnFormula array="1">IFERROR(IF(BG$4&lt;$E6,"",
IF(BG$4&gt;La_Dernière_Opération,"",
IF(BG$4=La_Dernière_Opération,Montant,
IF(BG$4=$E6,IF(OR(BG$4=Tout_JF_P,NOT(NETWORKDAYS.INTL(BG$4,BG$4,Chômés))),"*",Montant),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calculatedColumnFormula>
    </tableColumn>
    <tableColumn id="50" name="Colonne377" dataDxfId="16">
      <calculatedColumnFormula array="1">IFERROR(IF(BH$4&lt;$E6,"",
IF(BH$4&gt;La_Dernière_Opération,"",
IF(BH$4=La_Dernière_Opération,Montant,
IF(BH$4=$E6,IF(OR(BH$4=Tout_JF_P,NOT(NETWORKDAYS.INTL(BH$4,BH$4,Chômés))),"*",Montant),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calculatedColumnFormula>
    </tableColumn>
    <tableColumn id="51" name="Colonne378" dataDxfId="67">
      <calculatedColumnFormula array="1">IFERROR(IF(BI$4&lt;$E6,"",
IF(BI$4&gt;La_Dernière_Opération,"",
IF(BI$4=La_Dernière_Opération,Montant,
IF(BI$4=$E6,IF(OR(BI$4=Tout_JF_P,NOT(NETWORKDAYS.INTL(BI$4,BI$4,Chômés))),"*",Montant),
IF(_T_E=BI$4,IF(OR(BI$4=Tout_JF_P,NOT(NETWORKDAYS.INTL(BI$4,BI$4,Chômés))),"*",Montant),
IF(AND(OFFSET(BI6,,-Sens)&lt;&gt;"",OR(OFFSET(BI$4,,-Sens)=Tout_JF_P,NOT(NETWORKDAYS.INTL(OFFSET(BI$4,,-Sens),OFFSET(BI$4,,-Sens),Chômés)))),IF(OR(BI$4=Tout_JF_P,NOT(NETWORKDAYS.INTL(BI$4,BI$4,Chômés))),"*",Montant),
"")))))),"")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9" Type="http://schemas.openxmlformats.org/officeDocument/2006/relationships/ctrlProp" Target="../ctrlProps/ctrlProp32.x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42" Type="http://schemas.openxmlformats.org/officeDocument/2006/relationships/ctrlProp" Target="../ctrlProps/ctrlProp35.xml"/><Relationship Id="rId47" Type="http://schemas.openxmlformats.org/officeDocument/2006/relationships/ctrlProp" Target="../ctrlProps/ctrlProp40.xml"/><Relationship Id="rId50" Type="http://schemas.openxmlformats.org/officeDocument/2006/relationships/ctrlProp" Target="../ctrlProps/ctrlProp43.xml"/><Relationship Id="rId55" Type="http://schemas.openxmlformats.org/officeDocument/2006/relationships/ctrlProp" Target="../ctrlProps/ctrlProp48.x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9.xml"/><Relationship Id="rId29" Type="http://schemas.openxmlformats.org/officeDocument/2006/relationships/ctrlProp" Target="../ctrlProps/ctrlProp2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37" Type="http://schemas.openxmlformats.org/officeDocument/2006/relationships/ctrlProp" Target="../ctrlProps/ctrlProp30.xml"/><Relationship Id="rId40" Type="http://schemas.openxmlformats.org/officeDocument/2006/relationships/ctrlProp" Target="../ctrlProps/ctrlProp33.xml"/><Relationship Id="rId45" Type="http://schemas.openxmlformats.org/officeDocument/2006/relationships/ctrlProp" Target="../ctrlProps/ctrlProp38.xml"/><Relationship Id="rId53" Type="http://schemas.openxmlformats.org/officeDocument/2006/relationships/ctrlProp" Target="../ctrlProps/ctrlProp46.xml"/><Relationship Id="rId58" Type="http://schemas.openxmlformats.org/officeDocument/2006/relationships/ctrlProp" Target="../ctrlProps/ctrlProp51.xml"/><Relationship Id="rId5" Type="http://schemas.openxmlformats.org/officeDocument/2006/relationships/image" Target="../media/image3.emf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35" Type="http://schemas.openxmlformats.org/officeDocument/2006/relationships/ctrlProp" Target="../ctrlProps/ctrlProp28.xml"/><Relationship Id="rId43" Type="http://schemas.openxmlformats.org/officeDocument/2006/relationships/ctrlProp" Target="../ctrlProps/ctrlProp36.xml"/><Relationship Id="rId48" Type="http://schemas.openxmlformats.org/officeDocument/2006/relationships/ctrlProp" Target="../ctrlProps/ctrlProp41.xml"/><Relationship Id="rId56" Type="http://schemas.openxmlformats.org/officeDocument/2006/relationships/ctrlProp" Target="../ctrlProps/ctrlProp49.xml"/><Relationship Id="rId8" Type="http://schemas.openxmlformats.org/officeDocument/2006/relationships/ctrlProp" Target="../ctrlProps/ctrlProp1.xml"/><Relationship Id="rId51" Type="http://schemas.openxmlformats.org/officeDocument/2006/relationships/ctrlProp" Target="../ctrlProps/ctrlProp44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38" Type="http://schemas.openxmlformats.org/officeDocument/2006/relationships/ctrlProp" Target="../ctrlProps/ctrlProp31.xml"/><Relationship Id="rId46" Type="http://schemas.openxmlformats.org/officeDocument/2006/relationships/ctrlProp" Target="../ctrlProps/ctrlProp39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54" Type="http://schemas.openxmlformats.org/officeDocument/2006/relationships/ctrlProp" Target="../ctrlProps/ctrlProp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36" Type="http://schemas.openxmlformats.org/officeDocument/2006/relationships/ctrlProp" Target="../ctrlProps/ctrlProp29.xml"/><Relationship Id="rId49" Type="http://schemas.openxmlformats.org/officeDocument/2006/relationships/ctrlProp" Target="../ctrlProps/ctrlProp42.xml"/><Relationship Id="rId57" Type="http://schemas.openxmlformats.org/officeDocument/2006/relationships/ctrlProp" Target="../ctrlProps/ctrlProp50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44" Type="http://schemas.openxmlformats.org/officeDocument/2006/relationships/ctrlProp" Target="../ctrlProps/ctrlProp37.xml"/><Relationship Id="rId52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ning">
    <pageSetUpPr fitToPage="1"/>
  </sheetPr>
  <dimension ref="A1:BJ8"/>
  <sheetViews>
    <sheetView showGridLines="0" tabSelected="1" zoomScale="80" zoomScaleNormal="80" workbookViewId="0">
      <pane xSplit="61" ySplit="5" topLeftCell="BJ6" activePane="bottomRight" state="frozen"/>
      <selection pane="topRight" activeCell="BH1" sqref="BH1"/>
      <selection pane="bottomLeft" activeCell="A6" sqref="A6"/>
      <selection pane="bottomRight" activeCell="H17" sqref="H17"/>
    </sheetView>
  </sheetViews>
  <sheetFormatPr baseColWidth="10" defaultColWidth="11.42578125" defaultRowHeight="15" x14ac:dyDescent="0.25"/>
  <cols>
    <col min="1" max="1" width="15.7109375" customWidth="1"/>
    <col min="2" max="2" width="10.5703125" customWidth="1"/>
    <col min="3" max="3" width="10.85546875" customWidth="1"/>
    <col min="4" max="4" width="7.42578125" customWidth="1"/>
    <col min="5" max="5" width="13.85546875" customWidth="1"/>
    <col min="6" max="6" width="12.140625" customWidth="1"/>
    <col min="7" max="7" width="13.140625" customWidth="1"/>
    <col min="8" max="10" width="11.42578125" customWidth="1"/>
    <col min="11" max="18" width="5.7109375" hidden="1" customWidth="1"/>
    <col min="19" max="60" width="8.42578125" customWidth="1"/>
    <col min="61" max="61" width="5.42578125" hidden="1" customWidth="1"/>
  </cols>
  <sheetData>
    <row r="1" spans="1:62" ht="120.75" customHeight="1" x14ac:dyDescent="0.25">
      <c r="A1" s="66" t="s">
        <v>110</v>
      </c>
      <c r="B1" s="67"/>
      <c r="C1" s="67"/>
      <c r="D1" s="67"/>
      <c r="E1" s="67"/>
      <c r="F1" s="67"/>
      <c r="G1" s="67"/>
      <c r="H1" s="67"/>
      <c r="I1" s="67"/>
      <c r="J1" s="68"/>
      <c r="K1" s="43"/>
      <c r="L1" s="43"/>
      <c r="M1" s="43"/>
      <c r="N1" s="43"/>
      <c r="O1" s="43"/>
      <c r="P1" s="43"/>
      <c r="Q1" s="43"/>
      <c r="R1" s="11" t="str">
        <f ca="1">PROPER(TEXT(R$4,"MMMM"))&amp;" "&amp;YEAR(R4)</f>
        <v>Novembre 2018</v>
      </c>
      <c r="S1" s="11" t="str">
        <f ca="1">PROPER(TEXT(S$4,"MMMM"))&amp;" "&amp;YEAR(S4)</f>
        <v>Novembre 2018</v>
      </c>
      <c r="T1" s="12" t="str">
        <f t="shared" ref="T1:BB1" ca="1" si="0">IF(MONTH(T$4)=MONTH(S$4),"",PROPER(TEXT(T$4,"MMMM"))&amp;" "&amp;YEAR(T$4))</f>
        <v/>
      </c>
      <c r="U1" s="12" t="str">
        <f t="shared" ca="1" si="0"/>
        <v/>
      </c>
      <c r="V1" s="12" t="str">
        <f t="shared" ca="1" si="0"/>
        <v/>
      </c>
      <c r="W1" s="12" t="str">
        <f t="shared" ca="1" si="0"/>
        <v/>
      </c>
      <c r="X1" s="12" t="str">
        <f t="shared" ca="1" si="0"/>
        <v/>
      </c>
      <c r="Y1" s="12" t="str">
        <f t="shared" ca="1" si="0"/>
        <v/>
      </c>
      <c r="Z1" s="12" t="str">
        <f t="shared" ca="1" si="0"/>
        <v/>
      </c>
      <c r="AA1" s="12" t="str">
        <f t="shared" ca="1" si="0"/>
        <v/>
      </c>
      <c r="AB1" s="12" t="str">
        <f t="shared" ca="1" si="0"/>
        <v/>
      </c>
      <c r="AC1" s="12" t="str">
        <f t="shared" ca="1" si="0"/>
        <v/>
      </c>
      <c r="AD1" s="12" t="str">
        <f t="shared" ca="1" si="0"/>
        <v/>
      </c>
      <c r="AE1" s="12" t="str">
        <f t="shared" ca="1" si="0"/>
        <v/>
      </c>
      <c r="AF1" s="12" t="str">
        <f t="shared" ca="1" si="0"/>
        <v/>
      </c>
      <c r="AG1" s="12" t="str">
        <f t="shared" ca="1" si="0"/>
        <v/>
      </c>
      <c r="AH1" s="12" t="str">
        <f t="shared" ca="1" si="0"/>
        <v/>
      </c>
      <c r="AI1" s="12" t="str">
        <f t="shared" ca="1" si="0"/>
        <v/>
      </c>
      <c r="AJ1" s="12" t="str">
        <f t="shared" ca="1" si="0"/>
        <v/>
      </c>
      <c r="AK1" s="12" t="str">
        <f t="shared" ca="1" si="0"/>
        <v/>
      </c>
      <c r="AL1" s="12" t="str">
        <f t="shared" ca="1" si="0"/>
        <v/>
      </c>
      <c r="AM1" s="12" t="str">
        <f t="shared" ca="1" si="0"/>
        <v/>
      </c>
      <c r="AN1" s="12" t="str">
        <f t="shared" ca="1" si="0"/>
        <v/>
      </c>
      <c r="AO1" s="12" t="str">
        <f t="shared" ca="1" si="0"/>
        <v/>
      </c>
      <c r="AP1" s="12" t="str">
        <f t="shared" ca="1" si="0"/>
        <v/>
      </c>
      <c r="AQ1" s="12" t="str">
        <f t="shared" ca="1" si="0"/>
        <v/>
      </c>
      <c r="AR1" s="12" t="str">
        <f t="shared" ca="1" si="0"/>
        <v/>
      </c>
      <c r="AS1" s="12" t="str">
        <f t="shared" ca="1" si="0"/>
        <v/>
      </c>
      <c r="AT1" s="12" t="str">
        <f t="shared" ca="1" si="0"/>
        <v/>
      </c>
      <c r="AU1" s="12" t="str">
        <f t="shared" ca="1" si="0"/>
        <v/>
      </c>
      <c r="AV1" s="12" t="str">
        <f t="shared" ca="1" si="0"/>
        <v>Décembre 2018</v>
      </c>
      <c r="AW1" s="12" t="str">
        <f t="shared" ca="1" si="0"/>
        <v/>
      </c>
      <c r="AX1" s="12" t="str">
        <f t="shared" ca="1" si="0"/>
        <v/>
      </c>
      <c r="AY1" s="12" t="str">
        <f t="shared" ca="1" si="0"/>
        <v/>
      </c>
      <c r="AZ1" s="12" t="str">
        <f t="shared" ca="1" si="0"/>
        <v/>
      </c>
      <c r="BA1" s="12" t="str">
        <f t="shared" ca="1" si="0"/>
        <v/>
      </c>
      <c r="BB1" s="13" t="str">
        <f t="shared" ca="1" si="0"/>
        <v/>
      </c>
      <c r="BC1" s="13" t="str">
        <f t="shared" ref="BC1" ca="1" si="1">IF(MONTH(BC$4)=MONTH(BB$4),"",PROPER(TEXT(BC$4,"MMMM"))&amp;" "&amp;YEAR(BC$4))</f>
        <v/>
      </c>
      <c r="BD1" s="13" t="str">
        <f t="shared" ref="BD1" ca="1" si="2">IF(MONTH(BD$4)=MONTH(BC$4),"",PROPER(TEXT(BD$4,"MMMM"))&amp;" "&amp;YEAR(BD$4))</f>
        <v/>
      </c>
      <c r="BE1" s="13" t="str">
        <f t="shared" ref="BE1" ca="1" si="3">IF(MONTH(BE$4)=MONTH(BD$4),"",PROPER(TEXT(BE$4,"MMMM"))&amp;" "&amp;YEAR(BE$4))</f>
        <v/>
      </c>
      <c r="BF1" s="13" t="str">
        <f t="shared" ref="BF1" ca="1" si="4">IF(MONTH(BF$4)=MONTH(BE$4),"",PROPER(TEXT(BF$4,"MMMM"))&amp;" "&amp;YEAR(BF$4))</f>
        <v/>
      </c>
      <c r="BG1" s="13" t="str">
        <f t="shared" ref="BG1" ca="1" si="5">IF(MONTH(BG$4)=MONTH(BF$4),"",PROPER(TEXT(BG$4,"MMMM"))&amp;" "&amp;YEAR(BG$4))</f>
        <v/>
      </c>
      <c r="BH1" s="13" t="str">
        <f t="shared" ref="BH1" ca="1" si="6">IF(MONTH(BH$4)=MONTH(BG$4),"",PROPER(TEXT(BH$4,"MMMM"))&amp;" "&amp;YEAR(BH$4))</f>
        <v/>
      </c>
      <c r="BI1" s="13" t="str">
        <f t="shared" ref="BI1" ca="1" si="7">IF(MONTH(BI$4)=MONTH(BH$4),"",PROPER(TEXT(BI$4,"MMMM"))&amp;" "&amp;YEAR(BI$4))</f>
        <v/>
      </c>
    </row>
    <row r="2" spans="1:62" ht="22.5" customHeight="1" x14ac:dyDescent="0.25">
      <c r="A2" s="63" t="s">
        <v>109</v>
      </c>
      <c r="B2" s="64"/>
      <c r="C2" s="64"/>
      <c r="D2" s="64"/>
      <c r="E2" s="64"/>
      <c r="F2" s="64"/>
      <c r="G2" s="64"/>
      <c r="H2" s="64"/>
      <c r="I2" s="64"/>
      <c r="J2" s="65"/>
      <c r="K2" s="44"/>
      <c r="L2" s="44"/>
      <c r="M2" s="44"/>
      <c r="N2" s="44"/>
      <c r="O2" s="44"/>
      <c r="P2" s="44"/>
      <c r="Q2" s="44"/>
      <c r="R2" s="7" t="str">
        <f ca="1">IF(WEEKDAY(R$4,T_SE)&gt;=4,"S"&amp;TEXT(INT((R$4-LOOKUP(R$4,DATE(YEAR(R$4)+{-1;0;1},1,3)-WEEKDAY(DATE(YEAR(R$4)+{-1;0;1},1,3))+2))/7)+1,"00"),"")</f>
        <v>S44</v>
      </c>
      <c r="S2" s="7" t="str">
        <f ca="1">IF(WEEKDAY(S$4,T_SE)&gt;=4,"S"&amp;TEXT(INT((S$4-LOOKUP(S$4,DATE(YEAR(S$4)+{-1;0;1},1,3)-WEEKDAY(DATE(YEAR(S$4)+{-1;0;1},1,3))+2))/7)+1,"00"),"")</f>
        <v>S44</v>
      </c>
      <c r="T2" s="8" t="str">
        <f ca="1">IF(WEEKDAY(T$4,T_SE)=4,"S"&amp;TEXT(INT((T$4-LOOKUP(T$4,DATE(YEAR(T$4)+{-1;0;1},1,3)-WEEKDAY(DATE(YEAR(T$4)+{-1;0;1},1,3))+2))/7)+1,"00"),"")</f>
        <v/>
      </c>
      <c r="U2" s="8" t="str">
        <f ca="1">IF(WEEKDAY(U$4,T_SE)=4,"S"&amp;TEXT(INT((U$4-LOOKUP(U$4,DATE(YEAR(U$4)+{-1;0;1},1,3)-WEEKDAY(DATE(YEAR(U$4)+{-1;0;1},1,3))+2))/7)+1,"00"),"")</f>
        <v/>
      </c>
      <c r="V2" s="8" t="str">
        <f ca="1">IF(WEEKDAY(V$4,T_SE)=4,"S"&amp;TEXT(INT((V$4-LOOKUP(V$4,DATE(YEAR(V$4)+{-1;0;1},1,3)-WEEKDAY(DATE(YEAR(V$4)+{-1;0;1},1,3))+2))/7)+1,"00"),"")</f>
        <v/>
      </c>
      <c r="W2" s="8" t="str">
        <f ca="1">IF(WEEKDAY(W$4,T_SE)=4,"S"&amp;TEXT(INT((W$4-LOOKUP(W$4,DATE(YEAR(W$4)+{-1;0;1},1,3)-WEEKDAY(DATE(YEAR(W$4)+{-1;0;1},1,3))+2))/7)+1,"00"),"")</f>
        <v/>
      </c>
      <c r="X2" s="8" t="str">
        <f ca="1">IF(WEEKDAY(X$4,T_SE)=4,"S"&amp;TEXT(INT((X$4-LOOKUP(X$4,DATE(YEAR(X$4)+{-1;0;1},1,3)-WEEKDAY(DATE(YEAR(X$4)+{-1;0;1},1,3))+2))/7)+1,"00"),"")</f>
        <v/>
      </c>
      <c r="Y2" s="8" t="str">
        <f ca="1">IF(WEEKDAY(Y$4,T_SE)=4,"S"&amp;TEXT(INT((Y$4-LOOKUP(Y$4,DATE(YEAR(Y$4)+{-1;0;1},1,3)-WEEKDAY(DATE(YEAR(Y$4)+{-1;0;1},1,3))+2))/7)+1,"00"),"")</f>
        <v>S45</v>
      </c>
      <c r="Z2" s="8" t="str">
        <f ca="1">IF(WEEKDAY(Z$4,T_SE)=4,"S"&amp;TEXT(INT((Z$4-LOOKUP(Z$4,DATE(YEAR(Z$4)+{-1;0;1},1,3)-WEEKDAY(DATE(YEAR(Z$4)+{-1;0;1},1,3))+2))/7)+1,"00"),"")</f>
        <v/>
      </c>
      <c r="AA2" s="8" t="str">
        <f ca="1">IF(WEEKDAY(AA$4,T_SE)=4,"S"&amp;TEXT(INT((AA$4-LOOKUP(AA$4,DATE(YEAR(AA$4)+{-1;0;1},1,3)-WEEKDAY(DATE(YEAR(AA$4)+{-1;0;1},1,3))+2))/7)+1,"00"),"")</f>
        <v/>
      </c>
      <c r="AB2" s="8" t="str">
        <f ca="1">IF(WEEKDAY(AB$4,T_SE)=4,"S"&amp;TEXT(INT((AB$4-LOOKUP(AB$4,DATE(YEAR(AB$4)+{-1;0;1},1,3)-WEEKDAY(DATE(YEAR(AB$4)+{-1;0;1},1,3))+2))/7)+1,"00"),"")</f>
        <v/>
      </c>
      <c r="AC2" s="8" t="str">
        <f ca="1">IF(WEEKDAY(AC$4,T_SE)=4,"S"&amp;TEXT(INT((AC$4-LOOKUP(AC$4,DATE(YEAR(AC$4)+{-1;0;1},1,3)-WEEKDAY(DATE(YEAR(AC$4)+{-1;0;1},1,3))+2))/7)+1,"00"),"")</f>
        <v/>
      </c>
      <c r="AD2" s="8" t="str">
        <f ca="1">IF(WEEKDAY(AD$4,T_SE)=4,"S"&amp;TEXT(INT((AD$4-LOOKUP(AD$4,DATE(YEAR(AD$4)+{-1;0;1},1,3)-WEEKDAY(DATE(YEAR(AD$4)+{-1;0;1},1,3))+2))/7)+1,"00"),"")</f>
        <v/>
      </c>
      <c r="AE2" s="8" t="str">
        <f ca="1">IF(WEEKDAY(AE$4,T_SE)=4,"S"&amp;TEXT(INT((AE$4-LOOKUP(AE$4,DATE(YEAR(AE$4)+{-1;0;1},1,3)-WEEKDAY(DATE(YEAR(AE$4)+{-1;0;1},1,3))+2))/7)+1,"00"),"")</f>
        <v/>
      </c>
      <c r="AF2" s="8" t="str">
        <f ca="1">IF(WEEKDAY(AF$4,T_SE)=4,"S"&amp;TEXT(INT((AF$4-LOOKUP(AF$4,DATE(YEAR(AF$4)+{-1;0;1},1,3)-WEEKDAY(DATE(YEAR(AF$4)+{-1;0;1},1,3))+2))/7)+1,"00"),"")</f>
        <v>S46</v>
      </c>
      <c r="AG2" s="8" t="str">
        <f ca="1">IF(WEEKDAY(AG$4,T_SE)=4,"S"&amp;TEXT(INT((AG$4-LOOKUP(AG$4,DATE(YEAR(AG$4)+{-1;0;1},1,3)-WEEKDAY(DATE(YEAR(AG$4)+{-1;0;1},1,3))+2))/7)+1,"00"),"")</f>
        <v/>
      </c>
      <c r="AH2" s="8" t="str">
        <f ca="1">IF(WEEKDAY(AH$4,T_SE)=4,"S"&amp;TEXT(INT((AH$4-LOOKUP(AH$4,DATE(YEAR(AH$4)+{-1;0;1},1,3)-WEEKDAY(DATE(YEAR(AH$4)+{-1;0;1},1,3))+2))/7)+1,"00"),"")</f>
        <v/>
      </c>
      <c r="AI2" s="8" t="str">
        <f ca="1">IF(WEEKDAY(AI$4,T_SE)=4,"S"&amp;TEXT(INT((AI$4-LOOKUP(AI$4,DATE(YEAR(AI$4)+{-1;0;1},1,3)-WEEKDAY(DATE(YEAR(AI$4)+{-1;0;1},1,3))+2))/7)+1,"00"),"")</f>
        <v/>
      </c>
      <c r="AJ2" s="8" t="str">
        <f ca="1">IF(WEEKDAY(AJ$4,T_SE)=4,"S"&amp;TEXT(INT((AJ$4-LOOKUP(AJ$4,DATE(YEAR(AJ$4)+{-1;0;1},1,3)-WEEKDAY(DATE(YEAR(AJ$4)+{-1;0;1},1,3))+2))/7)+1,"00"),"")</f>
        <v/>
      </c>
      <c r="AK2" s="8" t="str">
        <f ca="1">IF(WEEKDAY(AK$4,T_SE)=4,"S"&amp;TEXT(INT((AK$4-LOOKUP(AK$4,DATE(YEAR(AK$4)+{-1;0;1},1,3)-WEEKDAY(DATE(YEAR(AK$4)+{-1;0;1},1,3))+2))/7)+1,"00"),"")</f>
        <v/>
      </c>
      <c r="AL2" s="8" t="str">
        <f ca="1">IF(WEEKDAY(AL$4,T_SE)=4,"S"&amp;TEXT(INT((AL$4-LOOKUP(AL$4,DATE(YEAR(AL$4)+{-1;0;1},1,3)-WEEKDAY(DATE(YEAR(AL$4)+{-1;0;1},1,3))+2))/7)+1,"00"),"")</f>
        <v/>
      </c>
      <c r="AM2" s="8" t="str">
        <f ca="1">IF(WEEKDAY(AM$4,T_SE)=4,"S"&amp;TEXT(INT((AM$4-LOOKUP(AM$4,DATE(YEAR(AM$4)+{-1;0;1},1,3)-WEEKDAY(DATE(YEAR(AM$4)+{-1;0;1},1,3))+2))/7)+1,"00"),"")</f>
        <v>S47</v>
      </c>
      <c r="AN2" s="8" t="str">
        <f ca="1">IF(WEEKDAY(AN$4,T_SE)=4,"S"&amp;TEXT(INT((AN$4-LOOKUP(AN$4,DATE(YEAR(AN$4)+{-1;0;1},1,3)-WEEKDAY(DATE(YEAR(AN$4)+{-1;0;1},1,3))+2))/7)+1,"00"),"")</f>
        <v/>
      </c>
      <c r="AO2" s="8" t="str">
        <f ca="1">IF(WEEKDAY(AO$4,T_SE)=4,"S"&amp;TEXT(INT((AO$4-LOOKUP(AO$4,DATE(YEAR(AO$4)+{-1;0;1},1,3)-WEEKDAY(DATE(YEAR(AO$4)+{-1;0;1},1,3))+2))/7)+1,"00"),"")</f>
        <v/>
      </c>
      <c r="AP2" s="8" t="str">
        <f ca="1">IF(WEEKDAY(AP$4,T_SE)=4,"S"&amp;TEXT(INT((AP$4-LOOKUP(AP$4,DATE(YEAR(AP$4)+{-1;0;1},1,3)-WEEKDAY(DATE(YEAR(AP$4)+{-1;0;1},1,3))+2))/7)+1,"00"),"")</f>
        <v/>
      </c>
      <c r="AQ2" s="8" t="str">
        <f ca="1">IF(WEEKDAY(AQ$4,T_SE)=4,"S"&amp;TEXT(INT((AQ$4-LOOKUP(AQ$4,DATE(YEAR(AQ$4)+{-1;0;1},1,3)-WEEKDAY(DATE(YEAR(AQ$4)+{-1;0;1},1,3))+2))/7)+1,"00"),"")</f>
        <v/>
      </c>
      <c r="AR2" s="8" t="str">
        <f ca="1">IF(WEEKDAY(AR$4,T_SE)=4,"S"&amp;TEXT(INT((AR$4-LOOKUP(AR$4,DATE(YEAR(AR$4)+{-1;0;1},1,3)-WEEKDAY(DATE(YEAR(AR$4)+{-1;0;1},1,3))+2))/7)+1,"00"),"")</f>
        <v/>
      </c>
      <c r="AS2" s="8" t="str">
        <f ca="1">IF(WEEKDAY(AS$4,T_SE)=4,"S"&amp;TEXT(INT((AS$4-LOOKUP(AS$4,DATE(YEAR(AS$4)+{-1;0;1},1,3)-WEEKDAY(DATE(YEAR(AS$4)+{-1;0;1},1,3))+2))/7)+1,"00"),"")</f>
        <v/>
      </c>
      <c r="AT2" s="8" t="str">
        <f ca="1">IF(WEEKDAY(AT$4,T_SE)=4,"S"&amp;TEXT(INT((AT$4-LOOKUP(AT$4,DATE(YEAR(AT$4)+{-1;0;1},1,3)-WEEKDAY(DATE(YEAR(AT$4)+{-1;0;1},1,3))+2))/7)+1,"00"),"")</f>
        <v>S48</v>
      </c>
      <c r="AU2" s="8" t="str">
        <f ca="1">IF(WEEKDAY(AU$4,T_SE)=4,"S"&amp;TEXT(INT((AU$4-LOOKUP(AU$4,DATE(YEAR(AU$4)+{-1;0;1},1,3)-WEEKDAY(DATE(YEAR(AU$4)+{-1;0;1},1,3))+2))/7)+1,"00"),"")</f>
        <v/>
      </c>
      <c r="AV2" s="8" t="str">
        <f ca="1">IF(WEEKDAY(AV$4,T_SE)=4,"S"&amp;TEXT(INT((AV$4-LOOKUP(AV$4,DATE(YEAR(AV$4)+{-1;0;1},1,3)-WEEKDAY(DATE(YEAR(AV$4)+{-1;0;1},1,3))+2))/7)+1,"00"),"")</f>
        <v/>
      </c>
      <c r="AW2" s="8" t="str">
        <f ca="1">IF(WEEKDAY(AW$4,T_SE)=4,"S"&amp;TEXT(INT((AW$4-LOOKUP(AW$4,DATE(YEAR(AW$4)+{-1;0;1},1,3)-WEEKDAY(DATE(YEAR(AW$4)+{-1;0;1},1,3))+2))/7)+1,"00"),"")</f>
        <v/>
      </c>
      <c r="AX2" s="8" t="str">
        <f ca="1">IF(WEEKDAY(AX$4,T_SE)=4,"S"&amp;TEXT(INT((AX$4-LOOKUP(AX$4,DATE(YEAR(AX$4)+{-1;0;1},1,3)-WEEKDAY(DATE(YEAR(AX$4)+{-1;0;1},1,3))+2))/7)+1,"00"),"")</f>
        <v/>
      </c>
      <c r="AY2" s="8" t="str">
        <f ca="1">IF(WEEKDAY(AY$4,T_SE)=4,"S"&amp;TEXT(INT((AY$4-LOOKUP(AY$4,DATE(YEAR(AY$4)+{-1;0;1},1,3)-WEEKDAY(DATE(YEAR(AY$4)+{-1;0;1},1,3))+2))/7)+1,"00"),"")</f>
        <v/>
      </c>
      <c r="AZ2" s="8" t="str">
        <f ca="1">IF(WEEKDAY(AZ$4,T_SE)=4,"S"&amp;TEXT(INT((AZ$4-LOOKUP(AZ$4,DATE(YEAR(AZ$4)+{-1;0;1},1,3)-WEEKDAY(DATE(YEAR(AZ$4)+{-1;0;1},1,3))+2))/7)+1,"00"),"")</f>
        <v/>
      </c>
      <c r="BA2" s="8" t="str">
        <f ca="1">IF(WEEKDAY(BA$4,T_SE)=4,"S"&amp;TEXT(INT((BA$4-LOOKUP(BA$4,DATE(YEAR(BA$4)+{-1;0;1},1,3)-WEEKDAY(DATE(YEAR(BA$4)+{-1;0;1},1,3))+2))/7)+1,"00"),"")</f>
        <v>S49</v>
      </c>
      <c r="BB2" s="9" t="str">
        <f ca="1">IF(WEEKDAY(BB$4,T_SE)&lt;=4,"S"&amp;TEXT(INT((BB$4-LOOKUP(BB$4,DATE(YEAR(BB$4)+{-1;0;1},1,3)-WEEKDAY(DATE(YEAR(BB$4)+{-1;0;1},1,3))+2))/7)+1,"00"),"")</f>
        <v/>
      </c>
      <c r="BC2" s="9" t="str">
        <f ca="1">IF(WEEKDAY(BC$4,T_SE)&lt;=4,"S"&amp;TEXT(INT((BC$4-LOOKUP(BC$4,DATE(YEAR(BC$4)+{-1;0;1},1,3)-WEEKDAY(DATE(YEAR(BC$4)+{-1;0;1},1,3))+2))/7)+1,"00"),"")</f>
        <v/>
      </c>
      <c r="BD2" s="9" t="str">
        <f ca="1">IF(WEEKDAY(BD$4,T_SE)&lt;=4,"S"&amp;TEXT(INT((BD$4-LOOKUP(BD$4,DATE(YEAR(BD$4)+{-1;0;1},1,3)-WEEKDAY(DATE(YEAR(BD$4)+{-1;0;1},1,3))+2))/7)+1,"00"),"")</f>
        <v/>
      </c>
      <c r="BE2" s="9" t="str">
        <f ca="1">IF(WEEKDAY(BE$4,T_SE)&lt;=4,"S"&amp;TEXT(INT((BE$4-LOOKUP(BE$4,DATE(YEAR(BE$4)+{-1;0;1},1,3)-WEEKDAY(DATE(YEAR(BE$4)+{-1;0;1},1,3))+2))/7)+1,"00"),"")</f>
        <v>S50</v>
      </c>
      <c r="BF2" s="9" t="str">
        <f ca="1">IF(WEEKDAY(BF$4,T_SE)&lt;=4,"S"&amp;TEXT(INT((BF$4-LOOKUP(BF$4,DATE(YEAR(BF$4)+{-1;0;1},1,3)-WEEKDAY(DATE(YEAR(BF$4)+{-1;0;1},1,3))+2))/7)+1,"00"),"")</f>
        <v>S50</v>
      </c>
      <c r="BG2" s="9" t="str">
        <f ca="1">IF(WEEKDAY(BG$4,T_SE)&lt;=4,"S"&amp;TEXT(INT((BG$4-LOOKUP(BG$4,DATE(YEAR(BG$4)+{-1;0;1},1,3)-WEEKDAY(DATE(YEAR(BG$4)+{-1;0;1},1,3))+2))/7)+1,"00"),"")</f>
        <v>S50</v>
      </c>
      <c r="BH2" s="9" t="str">
        <f ca="1">IF(WEEKDAY(BH$4,T_SE)&lt;=4,"S"&amp;TEXT(INT((BH$4-LOOKUP(BH$4,DATE(YEAR(BH$4)+{-1;0;1},1,3)-WEEKDAY(DATE(YEAR(BH$4)+{-1;0;1},1,3))+2))/7)+1,"00"),"")</f>
        <v>S50</v>
      </c>
      <c r="BI2" s="9" t="str">
        <f ca="1">IF(WEEKDAY(BI$4,T_SE)&lt;=4,"S"&amp;TEXT(INT((BI$4-LOOKUP(BI$4,DATE(YEAR(BI$4)+{-1;0;1},1,3)-WEEKDAY(DATE(YEAR(BI$4)+{-1;0;1},1,3))+2))/7)+1,"00"),"")</f>
        <v/>
      </c>
    </row>
    <row r="3" spans="1:62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0" t="str">
        <f ca="1">PROPER(TEXT(K4,"jjj"))</f>
        <v>Jeu</v>
      </c>
      <c r="L3" s="10" t="str">
        <f t="shared" ref="L3:Q3" ca="1" si="8">PROPER(TEXT(L4,"jjj"))</f>
        <v>Ven</v>
      </c>
      <c r="M3" s="10" t="str">
        <f t="shared" ca="1" si="8"/>
        <v>Sam</v>
      </c>
      <c r="N3" s="10" t="str">
        <f t="shared" ca="1" si="8"/>
        <v>Dim</v>
      </c>
      <c r="O3" s="10" t="str">
        <f t="shared" ca="1" si="8"/>
        <v>Lun</v>
      </c>
      <c r="P3" s="10" t="str">
        <f t="shared" ca="1" si="8"/>
        <v>Mar</v>
      </c>
      <c r="Q3" s="10" t="str">
        <f t="shared" ca="1" si="8"/>
        <v>Mer</v>
      </c>
      <c r="R3" s="23" t="str">
        <f ca="1">PROPER(TEXT(Date_Deb,"jjj"))</f>
        <v>Jeu</v>
      </c>
      <c r="S3" s="10" t="str">
        <f ca="1">PROPER(TEXT(S4,"jjj"))</f>
        <v>Ven</v>
      </c>
      <c r="T3" s="10" t="str">
        <f t="shared" ref="T3:BI3" ca="1" si="9">PROPER(TEXT(T4,"jjj"))</f>
        <v>Sam</v>
      </c>
      <c r="U3" s="10" t="str">
        <f t="shared" ca="1" si="9"/>
        <v>Dim</v>
      </c>
      <c r="V3" s="10" t="str">
        <f t="shared" ca="1" si="9"/>
        <v>Lun</v>
      </c>
      <c r="W3" s="10" t="str">
        <f t="shared" ca="1" si="9"/>
        <v>Mar</v>
      </c>
      <c r="X3" s="10" t="str">
        <f t="shared" ca="1" si="9"/>
        <v>Mer</v>
      </c>
      <c r="Y3" s="10" t="str">
        <f t="shared" ca="1" si="9"/>
        <v>Jeu</v>
      </c>
      <c r="Z3" s="10" t="str">
        <f t="shared" ca="1" si="9"/>
        <v>Ven</v>
      </c>
      <c r="AA3" s="10" t="str">
        <f t="shared" ca="1" si="9"/>
        <v>Sam</v>
      </c>
      <c r="AB3" s="10" t="str">
        <f t="shared" ca="1" si="9"/>
        <v>Dim</v>
      </c>
      <c r="AC3" s="10" t="str">
        <f t="shared" ca="1" si="9"/>
        <v>Lun</v>
      </c>
      <c r="AD3" s="10" t="str">
        <f t="shared" ca="1" si="9"/>
        <v>Mar</v>
      </c>
      <c r="AE3" s="10" t="str">
        <f t="shared" ca="1" si="9"/>
        <v>Mer</v>
      </c>
      <c r="AF3" s="10" t="str">
        <f t="shared" ca="1" si="9"/>
        <v>Jeu</v>
      </c>
      <c r="AG3" s="10" t="str">
        <f t="shared" ca="1" si="9"/>
        <v>Ven</v>
      </c>
      <c r="AH3" s="10" t="str">
        <f t="shared" ca="1" si="9"/>
        <v>Sam</v>
      </c>
      <c r="AI3" s="10" t="str">
        <f t="shared" ca="1" si="9"/>
        <v>Dim</v>
      </c>
      <c r="AJ3" s="10" t="str">
        <f t="shared" ca="1" si="9"/>
        <v>Lun</v>
      </c>
      <c r="AK3" s="10" t="str">
        <f t="shared" ca="1" si="9"/>
        <v>Mar</v>
      </c>
      <c r="AL3" s="10" t="str">
        <f t="shared" ca="1" si="9"/>
        <v>Mer</v>
      </c>
      <c r="AM3" s="10" t="str">
        <f t="shared" ca="1" si="9"/>
        <v>Jeu</v>
      </c>
      <c r="AN3" s="10" t="str">
        <f t="shared" ca="1" si="9"/>
        <v>Ven</v>
      </c>
      <c r="AO3" s="10" t="str">
        <f t="shared" ca="1" si="9"/>
        <v>Sam</v>
      </c>
      <c r="AP3" s="10" t="str">
        <f t="shared" ca="1" si="9"/>
        <v>Dim</v>
      </c>
      <c r="AQ3" s="10" t="str">
        <f t="shared" ca="1" si="9"/>
        <v>Lun</v>
      </c>
      <c r="AR3" s="10" t="str">
        <f t="shared" ca="1" si="9"/>
        <v>Mar</v>
      </c>
      <c r="AS3" s="10" t="str">
        <f t="shared" ca="1" si="9"/>
        <v>Mer</v>
      </c>
      <c r="AT3" s="10" t="str">
        <f t="shared" ca="1" si="9"/>
        <v>Jeu</v>
      </c>
      <c r="AU3" s="10" t="str">
        <f t="shared" ca="1" si="9"/>
        <v>Ven</v>
      </c>
      <c r="AV3" s="10" t="str">
        <f t="shared" ca="1" si="9"/>
        <v>Sam</v>
      </c>
      <c r="AW3" s="10" t="str">
        <f t="shared" ca="1" si="9"/>
        <v>Dim</v>
      </c>
      <c r="AX3" s="10" t="str">
        <f t="shared" ca="1" si="9"/>
        <v>Lun</v>
      </c>
      <c r="AY3" s="10" t="str">
        <f t="shared" ca="1" si="9"/>
        <v>Mar</v>
      </c>
      <c r="AZ3" s="10" t="str">
        <f t="shared" ca="1" si="9"/>
        <v>Mer</v>
      </c>
      <c r="BA3" s="10" t="str">
        <f t="shared" ca="1" si="9"/>
        <v>Jeu</v>
      </c>
      <c r="BB3" s="10" t="str">
        <f t="shared" ca="1" si="9"/>
        <v>Ven</v>
      </c>
      <c r="BC3" s="10" t="str">
        <f t="shared" ca="1" si="9"/>
        <v>Sam</v>
      </c>
      <c r="BD3" s="10" t="str">
        <f t="shared" ca="1" si="9"/>
        <v>Dim</v>
      </c>
      <c r="BE3" s="10" t="str">
        <f t="shared" ca="1" si="9"/>
        <v>Lun</v>
      </c>
      <c r="BF3" s="10" t="str">
        <f t="shared" ca="1" si="9"/>
        <v>Mar</v>
      </c>
      <c r="BG3" s="10" t="str">
        <f t="shared" ca="1" si="9"/>
        <v>Mer</v>
      </c>
      <c r="BH3" s="10" t="str">
        <f t="shared" ca="1" si="9"/>
        <v>Jeu</v>
      </c>
      <c r="BI3" s="10" t="str">
        <f t="shared" ca="1" si="9"/>
        <v>Ven</v>
      </c>
    </row>
    <row r="4" spans="1:62" x14ac:dyDescent="0.25">
      <c r="A4" s="25"/>
      <c r="B4" s="26"/>
      <c r="C4" s="26"/>
      <c r="D4" s="26"/>
      <c r="E4" s="26"/>
      <c r="F4" s="26"/>
      <c r="G4" s="26"/>
      <c r="H4" s="26"/>
      <c r="I4" s="34"/>
      <c r="J4" s="34"/>
      <c r="K4" s="24">
        <f t="shared" ref="K4:O4" ca="1" si="10">L4-1</f>
        <v>43398</v>
      </c>
      <c r="L4" s="24">
        <f t="shared" ca="1" si="10"/>
        <v>43399</v>
      </c>
      <c r="M4" s="24">
        <f t="shared" ca="1" si="10"/>
        <v>43400</v>
      </c>
      <c r="N4" s="24">
        <f t="shared" ca="1" si="10"/>
        <v>43401</v>
      </c>
      <c r="O4" s="24">
        <f t="shared" ca="1" si="10"/>
        <v>43402</v>
      </c>
      <c r="P4" s="24">
        <f ca="1">Q4-1</f>
        <v>43403</v>
      </c>
      <c r="Q4" s="24">
        <f ca="1">Date_Deb-1</f>
        <v>43404</v>
      </c>
      <c r="R4" s="24">
        <f ca="1">TODAY()-Archive+_DC+_SB-1</f>
        <v>43405</v>
      </c>
      <c r="S4" s="14">
        <f ca="1">Date_Deb+1</f>
        <v>43406</v>
      </c>
      <c r="T4" s="14">
        <f ca="1">S4+1</f>
        <v>43407</v>
      </c>
      <c r="U4" s="14">
        <f t="shared" ref="U4:BB4" ca="1" si="11">T4+1</f>
        <v>43408</v>
      </c>
      <c r="V4" s="14">
        <f t="shared" ca="1" si="11"/>
        <v>43409</v>
      </c>
      <c r="W4" s="14">
        <f t="shared" ca="1" si="11"/>
        <v>43410</v>
      </c>
      <c r="X4" s="14">
        <f t="shared" ca="1" si="11"/>
        <v>43411</v>
      </c>
      <c r="Y4" s="14">
        <f t="shared" ca="1" si="11"/>
        <v>43412</v>
      </c>
      <c r="Z4" s="14">
        <f t="shared" ca="1" si="11"/>
        <v>43413</v>
      </c>
      <c r="AA4" s="14">
        <f t="shared" ca="1" si="11"/>
        <v>43414</v>
      </c>
      <c r="AB4" s="14">
        <f t="shared" ca="1" si="11"/>
        <v>43415</v>
      </c>
      <c r="AC4" s="14">
        <f t="shared" ca="1" si="11"/>
        <v>43416</v>
      </c>
      <c r="AD4" s="14">
        <f t="shared" ca="1" si="11"/>
        <v>43417</v>
      </c>
      <c r="AE4" s="14">
        <f t="shared" ca="1" si="11"/>
        <v>43418</v>
      </c>
      <c r="AF4" s="14">
        <f t="shared" ca="1" si="11"/>
        <v>43419</v>
      </c>
      <c r="AG4" s="14">
        <f t="shared" ca="1" si="11"/>
        <v>43420</v>
      </c>
      <c r="AH4" s="14">
        <f t="shared" ca="1" si="11"/>
        <v>43421</v>
      </c>
      <c r="AI4" s="14">
        <f t="shared" ca="1" si="11"/>
        <v>43422</v>
      </c>
      <c r="AJ4" s="14">
        <f t="shared" ca="1" si="11"/>
        <v>43423</v>
      </c>
      <c r="AK4" s="14">
        <f t="shared" ca="1" si="11"/>
        <v>43424</v>
      </c>
      <c r="AL4" s="14">
        <f t="shared" ca="1" si="11"/>
        <v>43425</v>
      </c>
      <c r="AM4" s="14">
        <f t="shared" ca="1" si="11"/>
        <v>43426</v>
      </c>
      <c r="AN4" s="14">
        <f t="shared" ca="1" si="11"/>
        <v>43427</v>
      </c>
      <c r="AO4" s="14">
        <f t="shared" ca="1" si="11"/>
        <v>43428</v>
      </c>
      <c r="AP4" s="14">
        <f t="shared" ca="1" si="11"/>
        <v>43429</v>
      </c>
      <c r="AQ4" s="14">
        <f t="shared" ca="1" si="11"/>
        <v>43430</v>
      </c>
      <c r="AR4" s="14">
        <f t="shared" ca="1" si="11"/>
        <v>43431</v>
      </c>
      <c r="AS4" s="14">
        <f t="shared" ca="1" si="11"/>
        <v>43432</v>
      </c>
      <c r="AT4" s="14">
        <f t="shared" ca="1" si="11"/>
        <v>43433</v>
      </c>
      <c r="AU4" s="14">
        <f t="shared" ca="1" si="11"/>
        <v>43434</v>
      </c>
      <c r="AV4" s="14">
        <f t="shared" ca="1" si="11"/>
        <v>43435</v>
      </c>
      <c r="AW4" s="14">
        <f t="shared" ca="1" si="11"/>
        <v>43436</v>
      </c>
      <c r="AX4" s="14">
        <f t="shared" ca="1" si="11"/>
        <v>43437</v>
      </c>
      <c r="AY4" s="14">
        <f t="shared" ca="1" si="11"/>
        <v>43438</v>
      </c>
      <c r="AZ4" s="14">
        <f t="shared" ca="1" si="11"/>
        <v>43439</v>
      </c>
      <c r="BA4" s="14">
        <f t="shared" ca="1" si="11"/>
        <v>43440</v>
      </c>
      <c r="BB4" s="14">
        <f t="shared" ca="1" si="11"/>
        <v>43441</v>
      </c>
      <c r="BC4" s="14">
        <f t="shared" ref="BC4" ca="1" si="12">BB4+1</f>
        <v>43442</v>
      </c>
      <c r="BD4" s="14">
        <f t="shared" ref="BD4" ca="1" si="13">BC4+1</f>
        <v>43443</v>
      </c>
      <c r="BE4" s="14">
        <f t="shared" ref="BE4" ca="1" si="14">BD4+1</f>
        <v>43444</v>
      </c>
      <c r="BF4" s="14">
        <f t="shared" ref="BF4" ca="1" si="15">BE4+1</f>
        <v>43445</v>
      </c>
      <c r="BG4" s="14">
        <f t="shared" ref="BG4" ca="1" si="16">BF4+1</f>
        <v>43446</v>
      </c>
      <c r="BH4" s="14">
        <f t="shared" ref="BH4" ca="1" si="17">BG4+1</f>
        <v>43447</v>
      </c>
      <c r="BI4" s="14">
        <f t="shared" ref="BI4" ca="1" si="18">BH4+1</f>
        <v>43448</v>
      </c>
    </row>
    <row r="5" spans="1:62" ht="60" customHeight="1" x14ac:dyDescent="0.25">
      <c r="A5" s="46" t="s">
        <v>93</v>
      </c>
      <c r="B5" s="46" t="s">
        <v>114</v>
      </c>
      <c r="C5" s="46" t="s">
        <v>115</v>
      </c>
      <c r="D5" s="46" t="s">
        <v>50</v>
      </c>
      <c r="E5" s="46" t="s">
        <v>94</v>
      </c>
      <c r="F5" s="46" t="s">
        <v>95</v>
      </c>
      <c r="G5" s="46" t="s">
        <v>74</v>
      </c>
      <c r="H5" s="46" t="s">
        <v>89</v>
      </c>
      <c r="I5" s="46" t="s">
        <v>98</v>
      </c>
      <c r="J5" s="46" t="s">
        <v>97</v>
      </c>
      <c r="K5" s="15" t="s">
        <v>82</v>
      </c>
      <c r="L5" s="15" t="s">
        <v>88</v>
      </c>
      <c r="M5" s="15" t="s">
        <v>87</v>
      </c>
      <c r="N5" s="15" t="s">
        <v>86</v>
      </c>
      <c r="O5" s="15" t="s">
        <v>85</v>
      </c>
      <c r="P5" s="15" t="s">
        <v>84</v>
      </c>
      <c r="Q5" s="15" t="s">
        <v>83</v>
      </c>
      <c r="R5" s="15" t="s">
        <v>7</v>
      </c>
      <c r="S5" s="15" t="s">
        <v>8</v>
      </c>
      <c r="T5" s="15" t="s">
        <v>9</v>
      </c>
      <c r="U5" s="15" t="s">
        <v>10</v>
      </c>
      <c r="V5" s="15" t="s">
        <v>11</v>
      </c>
      <c r="W5" s="15" t="s">
        <v>12</v>
      </c>
      <c r="X5" s="15" t="s">
        <v>13</v>
      </c>
      <c r="Y5" s="15" t="s">
        <v>14</v>
      </c>
      <c r="Z5" s="15" t="s">
        <v>15</v>
      </c>
      <c r="AA5" s="15" t="s">
        <v>16</v>
      </c>
      <c r="AB5" s="15" t="s">
        <v>17</v>
      </c>
      <c r="AC5" s="15" t="s">
        <v>18</v>
      </c>
      <c r="AD5" s="15" t="s">
        <v>19</v>
      </c>
      <c r="AE5" s="15" t="s">
        <v>20</v>
      </c>
      <c r="AF5" s="15" t="s">
        <v>21</v>
      </c>
      <c r="AG5" s="15" t="s">
        <v>22</v>
      </c>
      <c r="AH5" s="15" t="s">
        <v>23</v>
      </c>
      <c r="AI5" s="15" t="s">
        <v>24</v>
      </c>
      <c r="AJ5" s="15" t="s">
        <v>25</v>
      </c>
      <c r="AK5" s="15" t="s">
        <v>26</v>
      </c>
      <c r="AL5" s="15" t="s">
        <v>27</v>
      </c>
      <c r="AM5" s="15" t="s">
        <v>28</v>
      </c>
      <c r="AN5" s="15" t="s">
        <v>29</v>
      </c>
      <c r="AO5" s="15" t="s">
        <v>30</v>
      </c>
      <c r="AP5" s="15" t="s">
        <v>31</v>
      </c>
      <c r="AQ5" s="15" t="s">
        <v>32</v>
      </c>
      <c r="AR5" s="15" t="s">
        <v>33</v>
      </c>
      <c r="AS5" s="15" t="s">
        <v>34</v>
      </c>
      <c r="AT5" s="15" t="s">
        <v>35</v>
      </c>
      <c r="AU5" s="15" t="s">
        <v>36</v>
      </c>
      <c r="AV5" s="15" t="s">
        <v>37</v>
      </c>
      <c r="AW5" s="15" t="s">
        <v>38</v>
      </c>
      <c r="AX5" s="15" t="s">
        <v>39</v>
      </c>
      <c r="AY5" s="15" t="s">
        <v>40</v>
      </c>
      <c r="AZ5" s="15" t="s">
        <v>41</v>
      </c>
      <c r="BA5" s="15" t="s">
        <v>42</v>
      </c>
      <c r="BB5" s="45" t="s">
        <v>43</v>
      </c>
      <c r="BC5" s="15" t="s">
        <v>75</v>
      </c>
      <c r="BD5" s="15" t="s">
        <v>76</v>
      </c>
      <c r="BE5" s="15" t="s">
        <v>77</v>
      </c>
      <c r="BF5" s="15" t="s">
        <v>78</v>
      </c>
      <c r="BG5" s="15" t="s">
        <v>79</v>
      </c>
      <c r="BH5" s="15" t="s">
        <v>80</v>
      </c>
      <c r="BI5" s="15" t="s">
        <v>81</v>
      </c>
      <c r="BJ5" s="5" t="s">
        <v>44</v>
      </c>
    </row>
    <row r="6" spans="1:62" x14ac:dyDescent="0.25">
      <c r="A6" s="32" t="s">
        <v>111</v>
      </c>
      <c r="B6" s="32">
        <v>7250.44</v>
      </c>
      <c r="C6" s="47">
        <f>Tab_Résa[[#This Row],[Montant global]]/Tab_Résa[[#This Row],[Nb
d''échéance]]</f>
        <v>725.04399999999998</v>
      </c>
      <c r="D6" s="37" t="s">
        <v>107</v>
      </c>
      <c r="E6" s="58">
        <v>43315</v>
      </c>
      <c r="F6" s="32" t="s">
        <v>52</v>
      </c>
      <c r="G6" s="32">
        <v>10</v>
      </c>
      <c r="H6" s="37" t="s">
        <v>108</v>
      </c>
      <c r="I6" s="58">
        <f t="array" aca="1" ref="I6" ca="1">IF(OR($E6=Fériés,$E6=Ponts,NOT(NETWORKDAYS.INTL($E6,$E6,Chômés))),"Erreur de",IF($E6="","Absence de",IFERROR(
IF($J6="Terminé","Opération",
IF(TODAY()&lt;=$E6,$E6,
IF($J6&lt;WORKDAY.INTL(Prochaine_Echéance,IF(OR(WORKDAY.INTL(Prochaine_Echéance,0,Chômés,Tout_JF_P)=Tout_JF_P),1,0)*Sens,Chômés,Tout_JF_P),
$J6,
WORKDAY.INTL(Prochaine_Echéance,IF(OR(WORKDAY.INTL(Prochaine_Echéance,0,Chômés,Tout_JF_P)=Tout_JF_P),1,0)*Sens,Chômés,Tout_JF_P))
)),
IF($E6="","Absence de","Erreur de"))))</f>
        <v>43437</v>
      </c>
      <c r="J6" s="62">
        <f t="array" aca="1" ref="J6" ca="1">IF(OR($E6=Fériés,$E6=Ponts,NOT(NETWORKDAYS.INTL($E6,$E6,Chômés))),"date de début",IFERROR(
IF(La_Dernière_Opération&gt;EDATE($E6,100),"Perpétuel",
IF(La_Dernière_Opération&lt;TODAY(),"Terminé",La_Dernière_Opération)),IF(AND(ISNUMBER($E6),$F6=""),"périodicité","date de début")))</f>
        <v>43588</v>
      </c>
      <c r="K6" s="42" t="str">
        <f t="array" aca="1" ref="K6" ca="1">IFERROR(IF(K$4&lt;$E6,"",
IF(K$4&gt;La_Dernière_Opération,"",
IF(K$4=La_Dernière_Opération,Montant,
IF(K$4=$E6,IF(OR(K$4=Tout_JF_P,NOT(NETWORKDAYS.INTL(K$4,K$4,Chômés))),"*",Montant),
IF(_T_E=K$4,IF(OR(K$4=Tout_JF_P,NOT(NETWORKDAYS.INTL(K$4,K$4,Chômés))),"*",Montant),
IF(AND(OFFSET(K6,,-Sens)&lt;&gt;"",OR(OFFSET(K$4,,-Sens)=Tout_JF_P,NOT(NETWORKDAYS.INTL(OFFSET(K$4,,-Sens),OFFSET(K$4,,-Sens),Chômés)))),IF(OR(K$4=Tout_JF_P,NOT(NETWORKDAYS.INTL(K$4,K$4,Chômés))),"*",Montant),
"")))))),"")</f>
        <v/>
      </c>
      <c r="L6" s="42" t="str">
        <f t="array" aca="1" ref="L6" ca="1">IFERROR(IF(L$4&lt;$E6,"",
IF(L$4&gt;La_Dernière_Opération,"",
IF(L$4=La_Dernière_Opération,Montant,
IF(L$4=$E6,IF(OR(L$4=Tout_JF_P,NOT(NETWORKDAYS.INTL(L$4,L$4,Chômés))),"*",Montant),
IF(_T_E=L$4,IF(OR(L$4=Tout_JF_P,NOT(NETWORKDAYS.INTL(L$4,L$4,Chômés))),"*",Montant),
IF(AND(OFFSET(L6,,-Sens)&lt;&gt;"",OR(OFFSET(L$4,,-Sens)=Tout_JF_P,NOT(NETWORKDAYS.INTL(OFFSET(L$4,,-Sens),OFFSET(L$4,,-Sens),Chômés)))),IF(OR(L$4=Tout_JF_P,NOT(NETWORKDAYS.INTL(L$4,L$4,Chômés))),"*",Montant),
"")))))),"")</f>
        <v/>
      </c>
      <c r="M6" s="42" t="str">
        <f t="array" aca="1" ref="M6" ca="1">IFERROR(IF(M$4&lt;$E6,"",
IF(M$4&gt;La_Dernière_Opération,"",
IF(M$4=La_Dernière_Opération,Montant,
IF(M$4=$E6,IF(OR(M$4=Tout_JF_P,NOT(NETWORKDAYS.INTL(M$4,M$4,Chômés))),"*",Montant),
IF(_T_E=M$4,IF(OR(M$4=Tout_JF_P,NOT(NETWORKDAYS.INTL(M$4,M$4,Chômés))),"*",Montant),
IF(AND(OFFSET(M6,,-Sens)&lt;&gt;"",OR(OFFSET(M$4,,-Sens)=Tout_JF_P,NOT(NETWORKDAYS.INTL(OFFSET(M$4,,-Sens),OFFSET(M$4,,-Sens),Chômés)))),IF(OR(M$4=Tout_JF_P,NOT(NETWORKDAYS.INTL(M$4,M$4,Chômés))),"*",Montant),
"")))))),"")</f>
        <v/>
      </c>
      <c r="N6" s="42" t="str">
        <f t="array" aca="1" ref="N6" ca="1">IFERROR(IF(N$4&lt;$E6,"",
IF(N$4&gt;La_Dernière_Opération,"",
IF(N$4=La_Dernière_Opération,Montant,
IF(N$4=$E6,IF(OR(N$4=Tout_JF_P,NOT(NETWORKDAYS.INTL(N$4,N$4,Chômés))),"*",Montant),
IF(_T_E=N$4,IF(OR(N$4=Tout_JF_P,NOT(NETWORKDAYS.INTL(N$4,N$4,Chômés))),"*",Montant),
IF(AND(OFFSET(N6,,-Sens)&lt;&gt;"",OR(OFFSET(N$4,,-Sens)=Tout_JF_P,NOT(NETWORKDAYS.INTL(OFFSET(N$4,,-Sens),OFFSET(N$4,,-Sens),Chômés)))),IF(OR(N$4=Tout_JF_P,NOT(NETWORKDAYS.INTL(N$4,N$4,Chômés))),"*",Montant),
"")))))),"")</f>
        <v/>
      </c>
      <c r="O6" s="42" t="str">
        <f t="array" aca="1" ref="O6" ca="1">IFERROR(IF(O$4&lt;$E6,"",
IF(O$4&gt;La_Dernière_Opération,"",
IF(O$4=La_Dernière_Opération,Montant,
IF(O$4=$E6,IF(OR(O$4=Tout_JF_P,NOT(NETWORKDAYS.INTL(O$4,O$4,Chômés))),"*",Montant),
IF(_T_E=O$4,IF(OR(O$4=Tout_JF_P,NOT(NETWORKDAYS.INTL(O$4,O$4,Chômés))),"*",Montant),
IF(AND(OFFSET(O6,,-Sens)&lt;&gt;"",OR(OFFSET(O$4,,-Sens)=Tout_JF_P,NOT(NETWORKDAYS.INTL(OFFSET(O$4,,-Sens),OFFSET(O$4,,-Sens),Chômés)))),IF(OR(O$4=Tout_JF_P,NOT(NETWORKDAYS.INTL(O$4,O$4,Chômés))),"*",Montant),
"")))))),"")</f>
        <v/>
      </c>
      <c r="P6" s="42" t="str">
        <f t="array" aca="1" ref="P6" ca="1">IFERROR(IF(P$4&lt;$E6,"",
IF(P$4&gt;La_Dernière_Opération,"",
IF(P$4=La_Dernière_Opération,Montant,
IF(P$4=$E6,IF(OR(P$4=Tout_JF_P,NOT(NETWORKDAYS.INTL(P$4,P$4,Chômés))),"*",Montant),
IF(_T_E=P$4,IF(OR(P$4=Tout_JF_P,NOT(NETWORKDAYS.INTL(P$4,P$4,Chômés))),"*",Montant),
IF(AND(OFFSET(P6,,-Sens)&lt;&gt;"",OR(OFFSET(P$4,,-Sens)=Tout_JF_P,NOT(NETWORKDAYS.INTL(OFFSET(P$4,,-Sens),OFFSET(P$4,,-Sens),Chômés)))),IF(OR(P$4=Tout_JF_P,NOT(NETWORKDAYS.INTL(P$4,P$4,Chômés))),"*",Montant),
"")))))),"")</f>
        <v/>
      </c>
      <c r="Q6" s="42" t="str">
        <f t="array" aca="1" ref="Q6" ca="1">IFERROR(IF(Q$4&lt;$E6,"",
IF(Q$4&gt;La_Dernière_Opération,"",
IF(Q$4=La_Dernière_Opération,Montant,
IF(Q$4=$E6,IF(OR(Q$4=Tout_JF_P,NOT(NETWORKDAYS.INTL(Q$4,Q$4,Chômés))),"*",Montant),
IF(_T_E=Q$4,IF(OR(Q$4=Tout_JF_P,NOT(NETWORKDAYS.INTL(Q$4,Q$4,Chômés))),"*",Montant),
IF(AND(OFFSET(Q6,,-Sens)&lt;&gt;"",OR(OFFSET(Q$4,,-Sens)=Tout_JF_P,NOT(NETWORKDAYS.INTL(OFFSET(Q$4,,-Sens),OFFSET(Q$4,,-Sens),Chômés)))),IF(OR(Q$4=Tout_JF_P,NOT(NETWORKDAYS.INTL(Q$4,Q$4,Chômés))),"*",Montant),
"")))))),"")</f>
        <v/>
      </c>
      <c r="R6" s="42" t="str">
        <f t="array" aca="1" ref="R6" ca="1">IFERROR(IF(R$4&lt;$E6,"",
IF(R$4&gt;La_Dernière_Opération,"",
IF(R$4=La_Dernière_Opération,Montant,
IF(R$4=$E6,IF(OR(R$4=Tout_JF_P,NOT(NETWORKDAYS.INTL(R$4,R$4,Chômés))),"*",Montant),
IF(_T_E=R$4,IF(OR(R$4=Tout_JF_P,NOT(NETWORKDAYS.INTL(R$4,R$4,Chômés))),"*",Montant),
IF(AND(OFFSET(R6,,-Sens)&lt;&gt;"",OR(OFFSET(R$4,,-Sens)=Tout_JF_P,NOT(NETWORKDAYS.INTL(OFFSET(R$4,,-Sens),OFFSET(R$4,,-Sens),Chômés)))),IF(OR(R$4=Tout_JF_P,NOT(NETWORKDAYS.INTL(R$4,R$4,Chômés))),"*",Montant),
"")))))),"")</f>
        <v/>
      </c>
      <c r="S6" s="71">
        <f t="array" aca="1" ref="S6" ca="1">IFERROR(IF(S$4&lt;$E6,"",
IF(S$4&gt;La_Dernière_Opération,"",
IF(S$4=La_Dernière_Opération,Montant,
IF(S$4=$E6,IF(OR(S$4=Tout_JF_P,NOT(NETWORKDAYS.INTL(S$4,S$4,Chômés))),"*",Montant),
IF(_T_E=S$4,IF(OR(S$4=Tout_JF_P,NOT(NETWORKDAYS.INTL(S$4,S$4,Chômés))),"*",Montant),
IF(AND(OFFSET(S6,,-Sens)&lt;&gt;"",OR(OFFSET(S$4,,-Sens)=Tout_JF_P,NOT(NETWORKDAYS.INTL(OFFSET(S$4,,-Sens),OFFSET(S$4,,-Sens),Chômés)))),IF(OR(S$4=Tout_JF_P,NOT(NETWORKDAYS.INTL(S$4,S$4,Chômés))),"*",Montant),
"")))))),"")</f>
        <v>725.04399999999998</v>
      </c>
      <c r="T6" s="71" t="str">
        <f t="array" aca="1" ref="T6" ca="1">IFERROR(IF(T$4&lt;$E6,"",
IF(T$4&gt;La_Dernière_Opération,"",
IF(T$4=La_Dernière_Opération,Montant,
IF(T$4=$E6,IF(OR(T$4=Tout_JF_P,NOT(NETWORKDAYS.INTL(T$4,T$4,Chômés))),"*",Montant),
IF(_T_E=T$4,IF(OR(T$4=Tout_JF_P,NOT(NETWORKDAYS.INTL(T$4,T$4,Chômés))),"*",Montant),
IF(AND(OFFSET(T6,,-Sens)&lt;&gt;"",OR(OFFSET(T$4,,-Sens)=Tout_JF_P,NOT(NETWORKDAYS.INTL(OFFSET(T$4,,-Sens),OFFSET(T$4,,-Sens),Chômés)))),IF(OR(T$4=Tout_JF_P,NOT(NETWORKDAYS.INTL(T$4,T$4,Chômés))),"*",Montant),
"")))))),"")</f>
        <v>*</v>
      </c>
      <c r="U6" s="71" t="str">
        <f t="array" aca="1" ref="U6" ca="1">IFERROR(IF(U$4&lt;$E6,"",
IF(U$4&gt;La_Dernière_Opération,"",
IF(U$4=La_Dernière_Opération,Montant,
IF(U$4=$E6,IF(OR(U$4=Tout_JF_P,NOT(NETWORKDAYS.INTL(U$4,U$4,Chômés))),"*",Montant),
IF(_T_E=U$4,IF(OR(U$4=Tout_JF_P,NOT(NETWORKDAYS.INTL(U$4,U$4,Chômés))),"*",Montant),
IF(AND(OFFSET(U6,,-Sens)&lt;&gt;"",OR(OFFSET(U$4,,-Sens)=Tout_JF_P,NOT(NETWORKDAYS.INTL(OFFSET(U$4,,-Sens),OFFSET(U$4,,-Sens),Chômés)))),IF(OR(U$4=Tout_JF_P,NOT(NETWORKDAYS.INTL(U$4,U$4,Chômés))),"*",Montant),
"")))))),"")</f>
        <v/>
      </c>
      <c r="V6" s="71" t="str">
        <f t="array" aca="1" ref="V6" ca="1">IFERROR(IF(V$4&lt;$E6,"",
IF(V$4&gt;La_Dernière_Opération,"",
IF(V$4=La_Dernière_Opération,Montant,
IF(V$4=$E6,IF(OR(V$4=Tout_JF_P,NOT(NETWORKDAYS.INTL(V$4,V$4,Chômés))),"*",Montant),
IF(_T_E=V$4,IF(OR(V$4=Tout_JF_P,NOT(NETWORKDAYS.INTL(V$4,V$4,Chômés))),"*",Montant),
IF(AND(OFFSET(V6,,-Sens)&lt;&gt;"",OR(OFFSET(V$4,,-Sens)=Tout_JF_P,NOT(NETWORKDAYS.INTL(OFFSET(V$4,,-Sens),OFFSET(V$4,,-Sens),Chômés)))),IF(OR(V$4=Tout_JF_P,NOT(NETWORKDAYS.INTL(V$4,V$4,Chômés))),"*",Montant),
"")))))),"")</f>
        <v/>
      </c>
      <c r="W6" s="71" t="str">
        <f t="array" aca="1" ref="W6" ca="1">IFERROR(IF(W$4&lt;$E6,"",
IF(W$4&gt;La_Dernière_Opération,"",
IF(W$4=La_Dernière_Opération,Montant,
IF(W$4=$E6,IF(OR(W$4=Tout_JF_P,NOT(NETWORKDAYS.INTL(W$4,W$4,Chômés))),"*",Montant),
IF(_T_E=W$4,IF(OR(W$4=Tout_JF_P,NOT(NETWORKDAYS.INTL(W$4,W$4,Chômés))),"*",Montant),
IF(AND(OFFSET(W6,,-Sens)&lt;&gt;"",OR(OFFSET(W$4,,-Sens)=Tout_JF_P,NOT(NETWORKDAYS.INTL(OFFSET(W$4,,-Sens),OFFSET(W$4,,-Sens),Chômés)))),IF(OR(W$4=Tout_JF_P,NOT(NETWORKDAYS.INTL(W$4,W$4,Chômés))),"*",Montant),
"")))))),"")</f>
        <v/>
      </c>
      <c r="X6" s="71" t="str">
        <f t="array" aca="1" ref="X6" ca="1">IFERROR(IF(X$4&lt;$E6,"",
IF(X$4&gt;La_Dernière_Opération,"",
IF(X$4=La_Dernière_Opération,Montant,
IF(X$4=$E6,IF(OR(X$4=Tout_JF_P,NOT(NETWORKDAYS.INTL(X$4,X$4,Chômés))),"*",Montant),
IF(_T_E=X$4,IF(OR(X$4=Tout_JF_P,NOT(NETWORKDAYS.INTL(X$4,X$4,Chômés))),"*",Montant),
IF(AND(OFFSET(X6,,-Sens)&lt;&gt;"",OR(OFFSET(X$4,,-Sens)=Tout_JF_P,NOT(NETWORKDAYS.INTL(OFFSET(X$4,,-Sens),OFFSET(X$4,,-Sens),Chômés)))),IF(OR(X$4=Tout_JF_P,NOT(NETWORKDAYS.INTL(X$4,X$4,Chômés))),"*",Montant),
"")))))),"")</f>
        <v/>
      </c>
      <c r="Y6" s="71" t="str">
        <f t="array" aca="1" ref="Y6" ca="1">IFERROR(IF(Y$4&lt;$E6,"",
IF(Y$4&gt;La_Dernière_Opération,"",
IF(Y$4=La_Dernière_Opération,Montant,
IF(Y$4=$E6,IF(OR(Y$4=Tout_JF_P,NOT(NETWORKDAYS.INTL(Y$4,Y$4,Chômés))),"*",Montant),
IF(_T_E=Y$4,IF(OR(Y$4=Tout_JF_P,NOT(NETWORKDAYS.INTL(Y$4,Y$4,Chômés))),"*",Montant),
IF(AND(OFFSET(Y6,,-Sens)&lt;&gt;"",OR(OFFSET(Y$4,,-Sens)=Tout_JF_P,NOT(NETWORKDAYS.INTL(OFFSET(Y$4,,-Sens),OFFSET(Y$4,,-Sens),Chômés)))),IF(OR(Y$4=Tout_JF_P,NOT(NETWORKDAYS.INTL(Y$4,Y$4,Chômés))),"*",Montant),
"")))))),"")</f>
        <v/>
      </c>
      <c r="Z6" s="71" t="str">
        <f t="array" aca="1" ref="Z6" ca="1">IFERROR(IF(Z$4&lt;$E6,"",
IF(Z$4&gt;La_Dernière_Opération,"",
IF(Z$4=La_Dernière_Opération,Montant,
IF(Z$4=$E6,IF(OR(Z$4=Tout_JF_P,NOT(NETWORKDAYS.INTL(Z$4,Z$4,Chômés))),"*",Montant),
IF(_T_E=Z$4,IF(OR(Z$4=Tout_JF_P,NOT(NETWORKDAYS.INTL(Z$4,Z$4,Chômés))),"*",Montant),
IF(AND(OFFSET(Z6,,-Sens)&lt;&gt;"",OR(OFFSET(Z$4,,-Sens)=Tout_JF_P,NOT(NETWORKDAYS.INTL(OFFSET(Z$4,,-Sens),OFFSET(Z$4,,-Sens),Chômés)))),IF(OR(Z$4=Tout_JF_P,NOT(NETWORKDAYS.INTL(Z$4,Z$4,Chômés))),"*",Montant),
"")))))),"")</f>
        <v/>
      </c>
      <c r="AA6" s="71" t="str">
        <f t="array" aca="1" ref="AA6" ca="1">IFERROR(IF(AA$4&lt;$E6,"",
IF(AA$4&gt;La_Dernière_Opération,"",
IF(AA$4=La_Dernière_Opération,Montant,
IF(AA$4=$E6,IF(OR(AA$4=Tout_JF_P,NOT(NETWORKDAYS.INTL(AA$4,AA$4,Chômés))),"*",Montant),
IF(_T_E=AA$4,IF(OR(AA$4=Tout_JF_P,NOT(NETWORKDAYS.INTL(AA$4,AA$4,Chômés))),"*",Montant),
IF(AND(OFFSET(AA6,,-Sens)&lt;&gt;"",OR(OFFSET(AA$4,,-Sens)=Tout_JF_P,NOT(NETWORKDAYS.INTL(OFFSET(AA$4,,-Sens),OFFSET(AA$4,,-Sens),Chômés)))),IF(OR(AA$4=Tout_JF_P,NOT(NETWORKDAYS.INTL(AA$4,AA$4,Chômés))),"*",Montant),
"")))))),"")</f>
        <v/>
      </c>
      <c r="AB6" s="71" t="str">
        <f t="array" aca="1" ref="AB6" ca="1">IFERROR(IF(AB$4&lt;$E6,"",
IF(AB$4&gt;La_Dernière_Opération,"",
IF(AB$4=La_Dernière_Opération,Montant,
IF(AB$4=$E6,IF(OR(AB$4=Tout_JF_P,NOT(NETWORKDAYS.INTL(AB$4,AB$4,Chômés))),"*",Montant),
IF(_T_E=AB$4,IF(OR(AB$4=Tout_JF_P,NOT(NETWORKDAYS.INTL(AB$4,AB$4,Chômés))),"*",Montant),
IF(AND(OFFSET(AB6,,-Sens)&lt;&gt;"",OR(OFFSET(AB$4,,-Sens)=Tout_JF_P,NOT(NETWORKDAYS.INTL(OFFSET(AB$4,,-Sens),OFFSET(AB$4,,-Sens),Chômés)))),IF(OR(AB$4=Tout_JF_P,NOT(NETWORKDAYS.INTL(AB$4,AB$4,Chômés))),"*",Montant),
"")))))),"")</f>
        <v/>
      </c>
      <c r="AC6" s="71" t="str">
        <f t="array" aca="1" ref="AC6" ca="1">IFERROR(IF(AC$4&lt;$E6,"",
IF(AC$4&gt;La_Dernière_Opération,"",
IF(AC$4=La_Dernière_Opération,Montant,
IF(AC$4=$E6,IF(OR(AC$4=Tout_JF_P,NOT(NETWORKDAYS.INTL(AC$4,AC$4,Chômés))),"*",Montant),
IF(_T_E=AC$4,IF(OR(AC$4=Tout_JF_P,NOT(NETWORKDAYS.INTL(AC$4,AC$4,Chômés))),"*",Montant),
IF(AND(OFFSET(AC6,,-Sens)&lt;&gt;"",OR(OFFSET(AC$4,,-Sens)=Tout_JF_P,NOT(NETWORKDAYS.INTL(OFFSET(AC$4,,-Sens),OFFSET(AC$4,,-Sens),Chômés)))),IF(OR(AC$4=Tout_JF_P,NOT(NETWORKDAYS.INTL(AC$4,AC$4,Chômés))),"*",Montant),
"")))))),"")</f>
        <v/>
      </c>
      <c r="AD6" s="71" t="str">
        <f t="array" aca="1" ref="AD6" ca="1">IFERROR(IF(AD$4&lt;$E6,"",
IF(AD$4&gt;La_Dernière_Opération,"",
IF(AD$4=La_Dernière_Opération,Montant,
IF(AD$4=$E6,IF(OR(AD$4=Tout_JF_P,NOT(NETWORKDAYS.INTL(AD$4,AD$4,Chômés))),"*",Montant),
IF(_T_E=AD$4,IF(OR(AD$4=Tout_JF_P,NOT(NETWORKDAYS.INTL(AD$4,AD$4,Chômés))),"*",Montant),
IF(AND(OFFSET(AD6,,-Sens)&lt;&gt;"",OR(OFFSET(AD$4,,-Sens)=Tout_JF_P,NOT(NETWORKDAYS.INTL(OFFSET(AD$4,,-Sens),OFFSET(AD$4,,-Sens),Chômés)))),IF(OR(AD$4=Tout_JF_P,NOT(NETWORKDAYS.INTL(AD$4,AD$4,Chômés))),"*",Montant),
"")))))),"")</f>
        <v/>
      </c>
      <c r="AE6" s="71" t="str">
        <f t="array" aca="1" ref="AE6" ca="1">IFERROR(IF(AE$4&lt;$E6,"",
IF(AE$4&gt;La_Dernière_Opération,"",
IF(AE$4=La_Dernière_Opération,Montant,
IF(AE$4=$E6,IF(OR(AE$4=Tout_JF_P,NOT(NETWORKDAYS.INTL(AE$4,AE$4,Chômés))),"*",Montant),
IF(_T_E=AE$4,IF(OR(AE$4=Tout_JF_P,NOT(NETWORKDAYS.INTL(AE$4,AE$4,Chômés))),"*",Montant),
IF(AND(OFFSET(AE6,,-Sens)&lt;&gt;"",OR(OFFSET(AE$4,,-Sens)=Tout_JF_P,NOT(NETWORKDAYS.INTL(OFFSET(AE$4,,-Sens),OFFSET(AE$4,,-Sens),Chômés)))),IF(OR(AE$4=Tout_JF_P,NOT(NETWORKDAYS.INTL(AE$4,AE$4,Chômés))),"*",Montant),
"")))))),"")</f>
        <v/>
      </c>
      <c r="AF6" s="71" t="str">
        <f t="array" aca="1" ref="AF6" ca="1">IFERROR(IF(AF$4&lt;$E6,"",
IF(AF$4&gt;La_Dernière_Opération,"",
IF(AF$4=La_Dernière_Opération,Montant,
IF(AF$4=$E6,IF(OR(AF$4=Tout_JF_P,NOT(NETWORKDAYS.INTL(AF$4,AF$4,Chômés))),"*",Montant),
IF(_T_E=AF$4,IF(OR(AF$4=Tout_JF_P,NOT(NETWORKDAYS.INTL(AF$4,AF$4,Chômés))),"*",Montant),
IF(AND(OFFSET(AF6,,-Sens)&lt;&gt;"",OR(OFFSET(AF$4,,-Sens)=Tout_JF_P,NOT(NETWORKDAYS.INTL(OFFSET(AF$4,,-Sens),OFFSET(AF$4,,-Sens),Chômés)))),IF(OR(AF$4=Tout_JF_P,NOT(NETWORKDAYS.INTL(AF$4,AF$4,Chômés))),"*",Montant),
"")))))),"")</f>
        <v/>
      </c>
      <c r="AG6" s="71" t="str">
        <f t="array" aca="1" ref="AG6" ca="1">IFERROR(IF(AG$4&lt;$E6,"",
IF(AG$4&gt;La_Dernière_Opération,"",
IF(AG$4=La_Dernière_Opération,Montant,
IF(AG$4=$E6,IF(OR(AG$4=Tout_JF_P,NOT(NETWORKDAYS.INTL(AG$4,AG$4,Chômés))),"*",Montant),
IF(_T_E=AG$4,IF(OR(AG$4=Tout_JF_P,NOT(NETWORKDAYS.INTL(AG$4,AG$4,Chômés))),"*",Montant),
IF(AND(OFFSET(AG6,,-Sens)&lt;&gt;"",OR(OFFSET(AG$4,,-Sens)=Tout_JF_P,NOT(NETWORKDAYS.INTL(OFFSET(AG$4,,-Sens),OFFSET(AG$4,,-Sens),Chômés)))),IF(OR(AG$4=Tout_JF_P,NOT(NETWORKDAYS.INTL(AG$4,AG$4,Chômés))),"*",Montant),
"")))))),"")</f>
        <v/>
      </c>
      <c r="AH6" s="71" t="str">
        <f t="array" aca="1" ref="AH6" ca="1">IFERROR(IF(AH$4&lt;$E6,"",
IF(AH$4&gt;La_Dernière_Opération,"",
IF(AH$4=La_Dernière_Opération,Montant,
IF(AH$4=$E6,IF(OR(AH$4=Tout_JF_P,NOT(NETWORKDAYS.INTL(AH$4,AH$4,Chômés))),"*",Montant),
IF(_T_E=AH$4,IF(OR(AH$4=Tout_JF_P,NOT(NETWORKDAYS.INTL(AH$4,AH$4,Chômés))),"*",Montant),
IF(AND(OFFSET(AH6,,-Sens)&lt;&gt;"",OR(OFFSET(AH$4,,-Sens)=Tout_JF_P,NOT(NETWORKDAYS.INTL(OFFSET(AH$4,,-Sens),OFFSET(AH$4,,-Sens),Chômés)))),IF(OR(AH$4=Tout_JF_P,NOT(NETWORKDAYS.INTL(AH$4,AH$4,Chômés))),"*",Montant),
"")))))),"")</f>
        <v/>
      </c>
      <c r="AI6" s="71" t="str">
        <f t="array" aca="1" ref="AI6" ca="1">IFERROR(IF(AI$4&lt;$E6,"",
IF(AI$4&gt;La_Dernière_Opération,"",
IF(AI$4=La_Dernière_Opération,Montant,
IF(AI$4=$E6,IF(OR(AI$4=Tout_JF_P,NOT(NETWORKDAYS.INTL(AI$4,AI$4,Chômés))),"*",Montant),
IF(_T_E=AI$4,IF(OR(AI$4=Tout_JF_P,NOT(NETWORKDAYS.INTL(AI$4,AI$4,Chômés))),"*",Montant),
IF(AND(OFFSET(AI6,,-Sens)&lt;&gt;"",OR(OFFSET(AI$4,,-Sens)=Tout_JF_P,NOT(NETWORKDAYS.INTL(OFFSET(AI$4,,-Sens),OFFSET(AI$4,,-Sens),Chômés)))),IF(OR(AI$4=Tout_JF_P,NOT(NETWORKDAYS.INTL(AI$4,AI$4,Chômés))),"*",Montant),
"")))))),"")</f>
        <v/>
      </c>
      <c r="AJ6" s="71" t="str">
        <f t="array" aca="1" ref="AJ6" ca="1">IFERROR(IF(AJ$4&lt;$E6,"",
IF(AJ$4&gt;La_Dernière_Opération,"",
IF(AJ$4=La_Dernière_Opération,Montant,
IF(AJ$4=$E6,IF(OR(AJ$4=Tout_JF_P,NOT(NETWORKDAYS.INTL(AJ$4,AJ$4,Chômés))),"*",Montant),
IF(_T_E=AJ$4,IF(OR(AJ$4=Tout_JF_P,NOT(NETWORKDAYS.INTL(AJ$4,AJ$4,Chômés))),"*",Montant),
IF(AND(OFFSET(AJ6,,-Sens)&lt;&gt;"",OR(OFFSET(AJ$4,,-Sens)=Tout_JF_P,NOT(NETWORKDAYS.INTL(OFFSET(AJ$4,,-Sens),OFFSET(AJ$4,,-Sens),Chômés)))),IF(OR(AJ$4=Tout_JF_P,NOT(NETWORKDAYS.INTL(AJ$4,AJ$4,Chômés))),"*",Montant),
"")))))),"")</f>
        <v/>
      </c>
      <c r="AK6" s="71" t="str">
        <f t="array" aca="1" ref="AK6" ca="1">IFERROR(IF(AK$4&lt;$E6,"",
IF(AK$4&gt;La_Dernière_Opération,"",
IF(AK$4=La_Dernière_Opération,Montant,
IF(AK$4=$E6,IF(OR(AK$4=Tout_JF_P,NOT(NETWORKDAYS.INTL(AK$4,AK$4,Chômés))),"*",Montant),
IF(_T_E=AK$4,IF(OR(AK$4=Tout_JF_P,NOT(NETWORKDAYS.INTL(AK$4,AK$4,Chômés))),"*",Montant),
IF(AND(OFFSET(AK6,,-Sens)&lt;&gt;"",OR(OFFSET(AK$4,,-Sens)=Tout_JF_P,NOT(NETWORKDAYS.INTL(OFFSET(AK$4,,-Sens),OFFSET(AK$4,,-Sens),Chômés)))),IF(OR(AK$4=Tout_JF_P,NOT(NETWORKDAYS.INTL(AK$4,AK$4,Chômés))),"*",Montant),
"")))))),"")</f>
        <v/>
      </c>
      <c r="AL6" s="71" t="str">
        <f t="array" aca="1" ref="AL6" ca="1">IFERROR(IF(AL$4&lt;$E6,"",
IF(AL$4&gt;La_Dernière_Opération,"",
IF(AL$4=La_Dernière_Opération,Montant,
IF(AL$4=$E6,IF(OR(AL$4=Tout_JF_P,NOT(NETWORKDAYS.INTL(AL$4,AL$4,Chômés))),"*",Montant),
IF(_T_E=AL$4,IF(OR(AL$4=Tout_JF_P,NOT(NETWORKDAYS.INTL(AL$4,AL$4,Chômés))),"*",Montant),
IF(AND(OFFSET(AL6,,-Sens)&lt;&gt;"",OR(OFFSET(AL$4,,-Sens)=Tout_JF_P,NOT(NETWORKDAYS.INTL(OFFSET(AL$4,,-Sens),OFFSET(AL$4,,-Sens),Chômés)))),IF(OR(AL$4=Tout_JF_P,NOT(NETWORKDAYS.INTL(AL$4,AL$4,Chômés))),"*",Montant),
"")))))),"")</f>
        <v/>
      </c>
      <c r="AM6" s="71" t="str">
        <f t="array" aca="1" ref="AM6" ca="1">IFERROR(IF(AM$4&lt;$E6,"",
IF(AM$4&gt;La_Dernière_Opération,"",
IF(AM$4=La_Dernière_Opération,Montant,
IF(AM$4=$E6,IF(OR(AM$4=Tout_JF_P,NOT(NETWORKDAYS.INTL(AM$4,AM$4,Chômés))),"*",Montant),
IF(_T_E=AM$4,IF(OR(AM$4=Tout_JF_P,NOT(NETWORKDAYS.INTL(AM$4,AM$4,Chômés))),"*",Montant),
IF(AND(OFFSET(AM6,,-Sens)&lt;&gt;"",OR(OFFSET(AM$4,,-Sens)=Tout_JF_P,NOT(NETWORKDAYS.INTL(OFFSET(AM$4,,-Sens),OFFSET(AM$4,,-Sens),Chômés)))),IF(OR(AM$4=Tout_JF_P,NOT(NETWORKDAYS.INTL(AM$4,AM$4,Chômés))),"*",Montant),
"")))))),"")</f>
        <v/>
      </c>
      <c r="AN6" s="71" t="str">
        <f t="array" aca="1" ref="AN6" ca="1">IFERROR(IF(AN$4&lt;$E6,"",
IF(AN$4&gt;La_Dernière_Opération,"",
IF(AN$4=La_Dernière_Opération,Montant,
IF(AN$4=$E6,IF(OR(AN$4=Tout_JF_P,NOT(NETWORKDAYS.INTL(AN$4,AN$4,Chômés))),"*",Montant),
IF(_T_E=AN$4,IF(OR(AN$4=Tout_JF_P,NOT(NETWORKDAYS.INTL(AN$4,AN$4,Chômés))),"*",Montant),
IF(AND(OFFSET(AN6,,-Sens)&lt;&gt;"",OR(OFFSET(AN$4,,-Sens)=Tout_JF_P,NOT(NETWORKDAYS.INTL(OFFSET(AN$4,,-Sens),OFFSET(AN$4,,-Sens),Chômés)))),IF(OR(AN$4=Tout_JF_P,NOT(NETWORKDAYS.INTL(AN$4,AN$4,Chômés))),"*",Montant),
"")))))),"")</f>
        <v/>
      </c>
      <c r="AO6" s="71" t="str">
        <f t="array" aca="1" ref="AO6" ca="1">IFERROR(IF(AO$4&lt;$E6,"",
IF(AO$4&gt;La_Dernière_Opération,"",
IF(AO$4=La_Dernière_Opération,Montant,
IF(AO$4=$E6,IF(OR(AO$4=Tout_JF_P,NOT(NETWORKDAYS.INTL(AO$4,AO$4,Chômés))),"*",Montant),
IF(_T_E=AO$4,IF(OR(AO$4=Tout_JF_P,NOT(NETWORKDAYS.INTL(AO$4,AO$4,Chômés))),"*",Montant),
IF(AND(OFFSET(AO6,,-Sens)&lt;&gt;"",OR(OFFSET(AO$4,,-Sens)=Tout_JF_P,NOT(NETWORKDAYS.INTL(OFFSET(AO$4,,-Sens),OFFSET(AO$4,,-Sens),Chômés)))),IF(OR(AO$4=Tout_JF_P,NOT(NETWORKDAYS.INTL(AO$4,AO$4,Chômés))),"*",Montant),
"")))))),"")</f>
        <v/>
      </c>
      <c r="AP6" s="71" t="str">
        <f t="array" aca="1" ref="AP6" ca="1">IFERROR(IF(AP$4&lt;$E6,"",
IF(AP$4&gt;La_Dernière_Opération,"",
IF(AP$4=La_Dernière_Opération,Montant,
IF(AP$4=$E6,IF(OR(AP$4=Tout_JF_P,NOT(NETWORKDAYS.INTL(AP$4,AP$4,Chômés))),"*",Montant),
IF(_T_E=AP$4,IF(OR(AP$4=Tout_JF_P,NOT(NETWORKDAYS.INTL(AP$4,AP$4,Chômés))),"*",Montant),
IF(AND(OFFSET(AP6,,-Sens)&lt;&gt;"",OR(OFFSET(AP$4,,-Sens)=Tout_JF_P,NOT(NETWORKDAYS.INTL(OFFSET(AP$4,,-Sens),OFFSET(AP$4,,-Sens),Chômés)))),IF(OR(AP$4=Tout_JF_P,NOT(NETWORKDAYS.INTL(AP$4,AP$4,Chômés))),"*",Montant),
"")))))),"")</f>
        <v/>
      </c>
      <c r="AQ6" s="71" t="str">
        <f t="array" aca="1" ref="AQ6" ca="1">IFERROR(IF(AQ$4&lt;$E6,"",
IF(AQ$4&gt;La_Dernière_Opération,"",
IF(AQ$4=La_Dernière_Opération,Montant,
IF(AQ$4=$E6,IF(OR(AQ$4=Tout_JF_P,NOT(NETWORKDAYS.INTL(AQ$4,AQ$4,Chômés))),"*",Montant),
IF(_T_E=AQ$4,IF(OR(AQ$4=Tout_JF_P,NOT(NETWORKDAYS.INTL(AQ$4,AQ$4,Chômés))),"*",Montant),
IF(AND(OFFSET(AQ6,,-Sens)&lt;&gt;"",OR(OFFSET(AQ$4,,-Sens)=Tout_JF_P,NOT(NETWORKDAYS.INTL(OFFSET(AQ$4,,-Sens),OFFSET(AQ$4,,-Sens),Chômés)))),IF(OR(AQ$4=Tout_JF_P,NOT(NETWORKDAYS.INTL(AQ$4,AQ$4,Chômés))),"*",Montant),
"")))))),"")</f>
        <v/>
      </c>
      <c r="AR6" s="72" t="str">
        <f t="array" aca="1" ref="AR6" ca="1">IFERROR(IF(AR$4&lt;$E6,"",
IF(AR$4&gt;La_Dernière_Opération,"",
IF(AR$4=La_Dernière_Opération,Montant,
IF(AR$4=$E6,IF(OR(AR$4=Tout_JF_P,NOT(NETWORKDAYS.INTL(AR$4,AR$4,Chômés))),"*",Montant),
IF(_T_E=AR$4,IF(OR(AR$4=Tout_JF_P,NOT(NETWORKDAYS.INTL(AR$4,AR$4,Chômés))),"*",Montant),
IF(AND(OFFSET(AR6,,-Sens)&lt;&gt;"",OR(OFFSET(AR$4,,-Sens)=Tout_JF_P,NOT(NETWORKDAYS.INTL(OFFSET(AR$4,,-Sens),OFFSET(AR$4,,-Sens),Chômés)))),IF(OR(AR$4=Tout_JF_P,NOT(NETWORKDAYS.INTL(AR$4,AR$4,Chômés))),"*",Montant),
"")))))),"")</f>
        <v/>
      </c>
      <c r="AS6" s="72" t="str">
        <f t="array" aca="1" ref="AS6" ca="1">IFERROR(IF(AS$4&lt;$E6,"",
IF(AS$4&gt;La_Dernière_Opération,"",
IF(AS$4=La_Dernière_Opération,Montant,
IF(AS$4=$E6,IF(OR(AS$4=Tout_JF_P,NOT(NETWORKDAYS.INTL(AS$4,AS$4,Chômés))),"*",Montant),
IF(_T_E=AS$4,IF(OR(AS$4=Tout_JF_P,NOT(NETWORKDAYS.INTL(AS$4,AS$4,Chômés))),"*",Montant),
IF(AND(OFFSET(AS6,,-Sens)&lt;&gt;"",OR(OFFSET(AS$4,,-Sens)=Tout_JF_P,NOT(NETWORKDAYS.INTL(OFFSET(AS$4,,-Sens),OFFSET(AS$4,,-Sens),Chômés)))),IF(OR(AS$4=Tout_JF_P,NOT(NETWORKDAYS.INTL(AS$4,AS$4,Chômés))),"*",Montant),
"")))))),"")</f>
        <v/>
      </c>
      <c r="AT6" s="72" t="str">
        <f t="array" aca="1" ref="AT6" ca="1">IFERROR(IF(AT$4&lt;$E6,"",
IF(AT$4&gt;La_Dernière_Opération,"",
IF(AT$4=La_Dernière_Opération,Montant,
IF(AT$4=$E6,IF(OR(AT$4=Tout_JF_P,NOT(NETWORKDAYS.INTL(AT$4,AT$4,Chômés))),"*",Montant),
IF(_T_E=AT$4,IF(OR(AT$4=Tout_JF_P,NOT(NETWORKDAYS.INTL(AT$4,AT$4,Chômés))),"*",Montant),
IF(AND(OFFSET(AT6,,-Sens)&lt;&gt;"",OR(OFFSET(AT$4,,-Sens)=Tout_JF_P,NOT(NETWORKDAYS.INTL(OFFSET(AT$4,,-Sens),OFFSET(AT$4,,-Sens),Chômés)))),IF(OR(AT$4=Tout_JF_P,NOT(NETWORKDAYS.INTL(AT$4,AT$4,Chômés))),"*",Montant),
"")))))),"")</f>
        <v/>
      </c>
      <c r="AU6" s="72" t="str">
        <f t="array" aca="1" ref="AU6" ca="1">IFERROR(IF(AU$4&lt;$E6,"",
IF(AU$4&gt;La_Dernière_Opération,"",
IF(AU$4=La_Dernière_Opération,Montant,
IF(AU$4=$E6,IF(OR(AU$4=Tout_JF_P,NOT(NETWORKDAYS.INTL(AU$4,AU$4,Chômés))),"*",Montant),
IF(_T_E=AU$4,IF(OR(AU$4=Tout_JF_P,NOT(NETWORKDAYS.INTL(AU$4,AU$4,Chômés))),"*",Montant),
IF(AND(OFFSET(AU6,,-Sens)&lt;&gt;"",OR(OFFSET(AU$4,,-Sens)=Tout_JF_P,NOT(NETWORKDAYS.INTL(OFFSET(AU$4,,-Sens),OFFSET(AU$4,,-Sens),Chômés)))),IF(OR(AU$4=Tout_JF_P,NOT(NETWORKDAYS.INTL(AU$4,AU$4,Chômés))),"*",Montant),
"")))))),"")</f>
        <v/>
      </c>
      <c r="AV6" s="72" t="str">
        <f t="array" aca="1" ref="AV6" ca="1">IFERROR(IF(AV$4&lt;$E6,"",
IF(AV$4&gt;La_Dernière_Opération,"",
IF(AV$4=La_Dernière_Opération,Montant,
IF(AV$4=$E6,IF(OR(AV$4=Tout_JF_P,NOT(NETWORKDAYS.INTL(AV$4,AV$4,Chômés))),"*",Montant),
IF(_T_E=AV$4,IF(OR(AV$4=Tout_JF_P,NOT(NETWORKDAYS.INTL(AV$4,AV$4,Chômés))),"*",Montant),
IF(AND(OFFSET(AV6,,-Sens)&lt;&gt;"",OR(OFFSET(AV$4,,-Sens)=Tout_JF_P,NOT(NETWORKDAYS.INTL(OFFSET(AV$4,,-Sens),OFFSET(AV$4,,-Sens),Chômés)))),IF(OR(AV$4=Tout_JF_P,NOT(NETWORKDAYS.INTL(AV$4,AV$4,Chômés))),"*",Montant),
"")))))),"")</f>
        <v/>
      </c>
      <c r="AW6" s="72" t="str">
        <f t="array" aca="1" ref="AW6" ca="1">IFERROR(IF(AW$4&lt;$E6,"",
IF(AW$4&gt;La_Dernière_Opération,"",
IF(AW$4=La_Dernière_Opération,Montant,
IF(AW$4=$E6,IF(OR(AW$4=Tout_JF_P,NOT(NETWORKDAYS.INTL(AW$4,AW$4,Chômés))),"*",Montant),
IF(_T_E=AW$4,IF(OR(AW$4=Tout_JF_P,NOT(NETWORKDAYS.INTL(AW$4,AW$4,Chômés))),"*",Montant),
IF(AND(OFFSET(AW6,,-Sens)&lt;&gt;"",OR(OFFSET(AW$4,,-Sens)=Tout_JF_P,NOT(NETWORKDAYS.INTL(OFFSET(AW$4,,-Sens),OFFSET(AW$4,,-Sens),Chômés)))),IF(OR(AW$4=Tout_JF_P,NOT(NETWORKDAYS.INTL(AW$4,AW$4,Chômés))),"*",Montant),
"")))))),"")</f>
        <v/>
      </c>
      <c r="AX6" s="72">
        <f t="array" aca="1" ref="AX6" ca="1">IFERROR(IF(AX$4&lt;$E6,"",
IF(AX$4&gt;La_Dernière_Opération,"",
IF(AX$4=La_Dernière_Opération,Montant,
IF(AX$4=$E6,IF(OR(AX$4=Tout_JF_P,NOT(NETWORKDAYS.INTL(AX$4,AX$4,Chômés))),"*",Montant),
IF(_T_E=AX$4,IF(OR(AX$4=Tout_JF_P,NOT(NETWORKDAYS.INTL(AX$4,AX$4,Chômés))),"*",Montant),
IF(AND(OFFSET(AX6,,-Sens)&lt;&gt;"",OR(OFFSET(AX$4,,-Sens)=Tout_JF_P,NOT(NETWORKDAYS.INTL(OFFSET(AX$4,,-Sens),OFFSET(AX$4,,-Sens),Chômés)))),IF(OR(AX$4=Tout_JF_P,NOT(NETWORKDAYS.INTL(AX$4,AX$4,Chômés))),"*",Montant),
"")))))),"")</f>
        <v>725.04399999999998</v>
      </c>
      <c r="AY6" s="72" t="str">
        <f t="array" aca="1" ref="AY6" ca="1">IFERROR(IF(AY$4&lt;$E6,"",
IF(AY$4&gt;La_Dernière_Opération,"",
IF(AY$4=La_Dernière_Opération,Montant,
IF(AY$4=$E6,IF(OR(AY$4=Tout_JF_P,NOT(NETWORKDAYS.INTL(AY$4,AY$4,Chômés))),"*",Montant),
IF(_T_E=AY$4,IF(OR(AY$4=Tout_JF_P,NOT(NETWORKDAYS.INTL(AY$4,AY$4,Chômés))),"*",Montant),
IF(AND(OFFSET(AY6,,-Sens)&lt;&gt;"",OR(OFFSET(AY$4,,-Sens)=Tout_JF_P,NOT(NETWORKDAYS.INTL(OFFSET(AY$4,,-Sens),OFFSET(AY$4,,-Sens),Chômés)))),IF(OR(AY$4=Tout_JF_P,NOT(NETWORKDAYS.INTL(AY$4,AY$4,Chômés))),"*",Montant),
"")))))),"")</f>
        <v/>
      </c>
      <c r="AZ6" s="72" t="str">
        <f t="array" aca="1" ref="AZ6" ca="1">IFERROR(IF(AZ$4&lt;$E6,"",
IF(AZ$4&gt;La_Dernière_Opération,"",
IF(AZ$4=La_Dernière_Opération,Montant,
IF(AZ$4=$E6,IF(OR(AZ$4=Tout_JF_P,NOT(NETWORKDAYS.INTL(AZ$4,AZ$4,Chômés))),"*",Montant),
IF(_T_E=AZ$4,IF(OR(AZ$4=Tout_JF_P,NOT(NETWORKDAYS.INTL(AZ$4,AZ$4,Chômés))),"*",Montant),
IF(AND(OFFSET(AZ6,,-Sens)&lt;&gt;"",OR(OFFSET(AZ$4,,-Sens)=Tout_JF_P,NOT(NETWORKDAYS.INTL(OFFSET(AZ$4,,-Sens),OFFSET(AZ$4,,-Sens),Chômés)))),IF(OR(AZ$4=Tout_JF_P,NOT(NETWORKDAYS.INTL(AZ$4,AZ$4,Chômés))),"*",Montant),
"")))))),"")</f>
        <v/>
      </c>
      <c r="BA6" s="72" t="str">
        <f t="array" aca="1" ref="BA6" ca="1">IFERROR(IF(BA$4&lt;$E6,"",
IF(BA$4&gt;La_Dernière_Opération,"",
IF(BA$4=La_Dernière_Opération,Montant,
IF(BA$4=$E6,IF(OR(BA$4=Tout_JF_P,NOT(NETWORKDAYS.INTL(BA$4,BA$4,Chômés))),"*",Montant),
IF(_T_E=BA$4,IF(OR(BA$4=Tout_JF_P,NOT(NETWORKDAYS.INTL(BA$4,BA$4,Chômés))),"*",Montant),
IF(AND(OFFSET(BA6,,-Sens)&lt;&gt;"",OR(OFFSET(BA$4,,-Sens)=Tout_JF_P,NOT(NETWORKDAYS.INTL(OFFSET(BA$4,,-Sens),OFFSET(BA$4,,-Sens),Chômés)))),IF(OR(BA$4=Tout_JF_P,NOT(NETWORKDAYS.INTL(BA$4,BA$4,Chômés))),"*",Montant),
"")))))),"")</f>
        <v/>
      </c>
      <c r="BB6" s="72" t="str">
        <f t="array" aca="1" ref="BB6" ca="1">IFERROR(IF(BB$4&lt;$E6,"",
IF(BB$4&gt;La_Dernière_Opération,"",
IF(BB$4=La_Dernière_Opération,Montant,
IF(BB$4=$E6,IF(OR(BB$4=Tout_JF_P,NOT(NETWORKDAYS.INTL(BB$4,BB$4,Chômés))),"*",Montant),
IF(_T_E=BB$4,IF(OR(BB$4=Tout_JF_P,NOT(NETWORKDAYS.INTL(BB$4,BB$4,Chômés))),"*",Montant),
IF(AND(OFFSET(BB6,,-Sens)&lt;&gt;"",OR(OFFSET(BB$4,,-Sens)=Tout_JF_P,NOT(NETWORKDAYS.INTL(OFFSET(BB$4,,-Sens),OFFSET(BB$4,,-Sens),Chômés)))),IF(OR(BB$4=Tout_JF_P,NOT(NETWORKDAYS.INTL(BB$4,BB$4,Chômés))),"*",Montant),
"")))))),"")</f>
        <v/>
      </c>
      <c r="BC6" s="72" t="str">
        <f t="array" aca="1" ref="BC6" ca="1">IFERROR(IF(BC$4&lt;$E6,"",
IF(BC$4&gt;La_Dernière_Opération,"",
IF(BC$4=La_Dernière_Opération,Montant,
IF(BC$4=$E6,IF(OR(BC$4=Tout_JF_P,NOT(NETWORKDAYS.INTL(BC$4,BC$4,Chômés))),"*",Montant),
IF(_T_E=BC$4,IF(OR(BC$4=Tout_JF_P,NOT(NETWORKDAYS.INTL(BC$4,BC$4,Chômés))),"*",Montant),
IF(AND(OFFSET(BC6,,-Sens)&lt;&gt;"",OR(OFFSET(BC$4,,-Sens)=Tout_JF_P,NOT(NETWORKDAYS.INTL(OFFSET(BC$4,,-Sens),OFFSET(BC$4,,-Sens),Chômés)))),IF(OR(BC$4=Tout_JF_P,NOT(NETWORKDAYS.INTL(BC$4,BC$4,Chômés))),"*",Montant),
"")))))),"")</f>
        <v/>
      </c>
      <c r="BD6" s="72" t="str">
        <f t="array" aca="1" ref="BD6" ca="1">IFERROR(IF(BD$4&lt;$E6,"",
IF(BD$4&gt;La_Dernière_Opération,"",
IF(BD$4=La_Dernière_Opération,Montant,
IF(BD$4=$E6,IF(OR(BD$4=Tout_JF_P,NOT(NETWORKDAYS.INTL(BD$4,BD$4,Chômés))),"*",Montant),
IF(_T_E=BD$4,IF(OR(BD$4=Tout_JF_P,NOT(NETWORKDAYS.INTL(BD$4,BD$4,Chômés))),"*",Montant),
IF(AND(OFFSET(BD6,,-Sens)&lt;&gt;"",OR(OFFSET(BD$4,,-Sens)=Tout_JF_P,NOT(NETWORKDAYS.INTL(OFFSET(BD$4,,-Sens),OFFSET(BD$4,,-Sens),Chômés)))),IF(OR(BD$4=Tout_JF_P,NOT(NETWORKDAYS.INTL(BD$4,BD$4,Chômés))),"*",Montant),
"")))))),"")</f>
        <v/>
      </c>
      <c r="BE6" s="72" t="str">
        <f t="array" aca="1" ref="BE6" ca="1">IFERROR(IF(BE$4&lt;$E6,"",
IF(BE$4&gt;La_Dernière_Opération,"",
IF(BE$4=La_Dernière_Opération,Montant,
IF(BE$4=$E6,IF(OR(BE$4=Tout_JF_P,NOT(NETWORKDAYS.INTL(BE$4,BE$4,Chômés))),"*",Montant),
IF(_T_E=BE$4,IF(OR(BE$4=Tout_JF_P,NOT(NETWORKDAYS.INTL(BE$4,BE$4,Chômés))),"*",Montant),
IF(AND(OFFSET(BE6,,-Sens)&lt;&gt;"",OR(OFFSET(BE$4,,-Sens)=Tout_JF_P,NOT(NETWORKDAYS.INTL(OFFSET(BE$4,,-Sens),OFFSET(BE$4,,-Sens),Chômés)))),IF(OR(BE$4=Tout_JF_P,NOT(NETWORKDAYS.INTL(BE$4,BE$4,Chômés))),"*",Montant),
"")))))),"")</f>
        <v/>
      </c>
      <c r="BF6" s="71" t="str">
        <f t="array" aca="1" ref="BF6" ca="1">IFERROR(IF(BF$4&lt;$E6,"",
IF(BF$4&gt;La_Dernière_Opération,"",
IF(BF$4=La_Dernière_Opération,Montant,
IF(BF$4=$E6,IF(OR(BF$4=Tout_JF_P,NOT(NETWORKDAYS.INTL(BF$4,BF$4,Chômés))),"*",Montant),
IF(_T_E=BF$4,IF(OR(BF$4=Tout_JF_P,NOT(NETWORKDAYS.INTL(BF$4,BF$4,Chômés))),"*",Montant),
IF(AND(OFFSET(BF6,,-Sens)&lt;&gt;"",OR(OFFSET(BF$4,,-Sens)=Tout_JF_P,NOT(NETWORKDAYS.INTL(OFFSET(BF$4,,-Sens),OFFSET(BF$4,,-Sens),Chômés)))),IF(OR(BF$4=Tout_JF_P,NOT(NETWORKDAYS.INTL(BF$4,BF$4,Chômés))),"*",Montant),
"")))))),"")</f>
        <v/>
      </c>
      <c r="BG6" s="71" t="str">
        <f t="array" aca="1" ref="BG6" ca="1">IFERROR(IF(BG$4&lt;$E6,"",
IF(BG$4&gt;La_Dernière_Opération,"",
IF(BG$4=La_Dernière_Opération,Montant,
IF(BG$4=$E6,IF(OR(BG$4=Tout_JF_P,NOT(NETWORKDAYS.INTL(BG$4,BG$4,Chômés))),"*",Montant),
IF(_T_E=BG$4,IF(OR(BG$4=Tout_JF_P,NOT(NETWORKDAYS.INTL(BG$4,BG$4,Chômés))),"*",Montant),
IF(AND(OFFSET(BG6,,-Sens)&lt;&gt;"",OR(OFFSET(BG$4,,-Sens)=Tout_JF_P,NOT(NETWORKDAYS.INTL(OFFSET(BG$4,,-Sens),OFFSET(BG$4,,-Sens),Chômés)))),IF(OR(BG$4=Tout_JF_P,NOT(NETWORKDAYS.INTL(BG$4,BG$4,Chômés))),"*",Montant),
"")))))),"")</f>
        <v/>
      </c>
      <c r="BH6" s="71" t="str">
        <f t="array" aca="1" ref="BH6" ca="1">IFERROR(IF(BH$4&lt;$E6,"",
IF(BH$4&gt;La_Dernière_Opération,"",
IF(BH$4=La_Dernière_Opération,Montant,
IF(BH$4=$E6,IF(OR(BH$4=Tout_JF_P,NOT(NETWORKDAYS.INTL(BH$4,BH$4,Chômés))),"*",Montant),
IF(_T_E=BH$4,IF(OR(BH$4=Tout_JF_P,NOT(NETWORKDAYS.INTL(BH$4,BH$4,Chômés))),"*",Montant),
IF(AND(OFFSET(BH6,,-Sens)&lt;&gt;"",OR(OFFSET(BH$4,,-Sens)=Tout_JF_P,NOT(NETWORKDAYS.INTL(OFFSET(BH$4,,-Sens),OFFSET(BH$4,,-Sens),Chômés)))),IF(OR(BH$4=Tout_JF_P,NOT(NETWORKDAYS.INTL(BH$4,BH$4,Chômés))),"*",Montant),
"")))))),"")</f>
        <v/>
      </c>
      <c r="BI6" s="42" t="str">
        <f t="array" aca="1" ref="BI6" ca="1">IFERROR(IF(BI$4&lt;$E6,"",
IF(BI$4&gt;La_Dernière_Opération,"",
IF(BI$4=La_Dernière_Opération,Montant,
IF(BI$4=$E6,IF(OR(BI$4=Tout_JF_P,NOT(NETWORKDAYS.INTL(BI$4,BI$4,Chômés))),"*",Montant),
IF(_T_E=BI$4,IF(OR(BI$4=Tout_JF_P,NOT(NETWORKDAYS.INTL(BI$4,BI$4,Chômés))),"*",Montant),
IF(AND(OFFSET(BI6,,-Sens)&lt;&gt;"",OR(OFFSET(BI$4,,-Sens)=Tout_JF_P,NOT(NETWORKDAYS.INTL(OFFSET(BI$4,,-Sens),OFFSET(BI$4,,-Sens),Chômés)))),IF(OR(BI$4=Tout_JF_P,NOT(NETWORKDAYS.INTL(BI$4,BI$4,Chômés))),"*",Montant),
"")))))),"")</f>
        <v/>
      </c>
      <c r="BJ6" s="42"/>
    </row>
    <row r="7" spans="1:62" x14ac:dyDescent="0.25">
      <c r="A7" s="32" t="s">
        <v>112</v>
      </c>
      <c r="B7" s="32">
        <v>2500</v>
      </c>
      <c r="C7" s="47">
        <f>Tab_Résa[[#This Row],[Montant global]]/Tab_Résa[[#This Row],[Nb
d''échéance]]</f>
        <v>250</v>
      </c>
      <c r="D7" s="37" t="s">
        <v>107</v>
      </c>
      <c r="E7" s="58">
        <v>43262</v>
      </c>
      <c r="F7" s="32" t="s">
        <v>52</v>
      </c>
      <c r="G7" s="32">
        <v>10</v>
      </c>
      <c r="H7" s="37" t="s">
        <v>108</v>
      </c>
      <c r="I7" s="58">
        <f t="array" aca="1" ref="I7" ca="1">IF(OR($E7=Fériés,$E7=Ponts,NOT(NETWORKDAYS.INTL($E7,$E7,Chômés))),"Erreur de",IF($E7="","Absence de",IFERROR(
IF($J7="Terminé","Opération",
IF(TODAY()&lt;=$E7,$E7,
IF($J7&lt;WORKDAY.INTL(Prochaine_Echéance,IF(OR(WORKDAY.INTL(Prochaine_Echéance,0,Chômés,Tout_JF_P)=Tout_JF_P),1,0)*Sens,Chômés,Tout_JF_P),
$J7,
WORKDAY.INTL(Prochaine_Echéance,IF(OR(WORKDAY.INTL(Prochaine_Echéance,0,Chômés,Tout_JF_P)=Tout_JF_P),1,0)*Sens,Chômés,Tout_JF_P))
)),
IF($E7="","Absence de","Erreur de"))))</f>
        <v>43445</v>
      </c>
      <c r="J7" s="62">
        <f t="array" aca="1" ref="J7" ca="1">IF(OR($E7=Fériés,$E7=Ponts,NOT(NETWORKDAYS.INTL($E7,$E7,Chômés))),"date de début",IFERROR(
IF(La_Dernière_Opération&gt;EDATE($E7,100),"Perpétuel",
IF(La_Dernière_Opération&lt;TODAY(),"Terminé",La_Dernière_Opération)),IF(AND(ISNUMBER($E7),$F7=""),"périodicité","date de début")))</f>
        <v>43535</v>
      </c>
      <c r="K7" s="42" t="str">
        <f t="array" aca="1" ref="K7" ca="1">IFERROR(IF(K$4&lt;$E7,"",
IF(K$4&gt;La_Dernière_Opération,"",
IF(K$4=La_Dernière_Opération,Montant,
IF(K$4=$E7,IF(OR(K$4=Tout_JF_P,NOT(NETWORKDAYS.INTL(K$4,K$4,Chômés))),"*",Montant),
IF(_T_E=K$4,IF(OR(K$4=Tout_JF_P,NOT(NETWORKDAYS.INTL(K$4,K$4,Chômés))),"*",Montant),
IF(AND(OFFSET(K7,,-Sens)&lt;&gt;"",OR(OFFSET(K$4,,-Sens)=Tout_JF_P,NOT(NETWORKDAYS.INTL(OFFSET(K$4,,-Sens),OFFSET(K$4,,-Sens),Chômés)))),IF(OR(K$4=Tout_JF_P,NOT(NETWORKDAYS.INTL(K$4,K$4,Chômés))),"*",Montant),
"")))))),"")</f>
        <v/>
      </c>
      <c r="L7" s="42" t="str">
        <f t="array" aca="1" ref="L7" ca="1">IFERROR(IF(L$4&lt;$E7,"",
IF(L$4&gt;La_Dernière_Opération,"",
IF(L$4=La_Dernière_Opération,Montant,
IF(L$4=$E7,IF(OR(L$4=Tout_JF_P,NOT(NETWORKDAYS.INTL(L$4,L$4,Chômés))),"*",Montant),
IF(_T_E=L$4,IF(OR(L$4=Tout_JF_P,NOT(NETWORKDAYS.INTL(L$4,L$4,Chômés))),"*",Montant),
IF(AND(OFFSET(L7,,-Sens)&lt;&gt;"",OR(OFFSET(L$4,,-Sens)=Tout_JF_P,NOT(NETWORKDAYS.INTL(OFFSET(L$4,,-Sens),OFFSET(L$4,,-Sens),Chômés)))),IF(OR(L$4=Tout_JF_P,NOT(NETWORKDAYS.INTL(L$4,L$4,Chômés))),"*",Montant),
"")))))),"")</f>
        <v/>
      </c>
      <c r="M7" s="42" t="str">
        <f t="array" aca="1" ref="M7" ca="1">IFERROR(IF(M$4&lt;$E7,"",
IF(M$4&gt;La_Dernière_Opération,"",
IF(M$4=La_Dernière_Opération,Montant,
IF(M$4=$E7,IF(OR(M$4=Tout_JF_P,NOT(NETWORKDAYS.INTL(M$4,M$4,Chômés))),"*",Montant),
IF(_T_E=M$4,IF(OR(M$4=Tout_JF_P,NOT(NETWORKDAYS.INTL(M$4,M$4,Chômés))),"*",Montant),
IF(AND(OFFSET(M7,,-Sens)&lt;&gt;"",OR(OFFSET(M$4,,-Sens)=Tout_JF_P,NOT(NETWORKDAYS.INTL(OFFSET(M$4,,-Sens),OFFSET(M$4,,-Sens),Chômés)))),IF(OR(M$4=Tout_JF_P,NOT(NETWORKDAYS.INTL(M$4,M$4,Chômés))),"*",Montant),
"")))))),"")</f>
        <v/>
      </c>
      <c r="N7" s="42" t="str">
        <f t="array" aca="1" ref="N7" ca="1">IFERROR(IF(N$4&lt;$E7,"",
IF(N$4&gt;La_Dernière_Opération,"",
IF(N$4=La_Dernière_Opération,Montant,
IF(N$4=$E7,IF(OR(N$4=Tout_JF_P,NOT(NETWORKDAYS.INTL(N$4,N$4,Chômés))),"*",Montant),
IF(_T_E=N$4,IF(OR(N$4=Tout_JF_P,NOT(NETWORKDAYS.INTL(N$4,N$4,Chômés))),"*",Montant),
IF(AND(OFFSET(N7,,-Sens)&lt;&gt;"",OR(OFFSET(N$4,,-Sens)=Tout_JF_P,NOT(NETWORKDAYS.INTL(OFFSET(N$4,,-Sens),OFFSET(N$4,,-Sens),Chômés)))),IF(OR(N$4=Tout_JF_P,NOT(NETWORKDAYS.INTL(N$4,N$4,Chômés))),"*",Montant),
"")))))),"")</f>
        <v/>
      </c>
      <c r="O7" s="42" t="str">
        <f t="array" aca="1" ref="O7" ca="1">IFERROR(IF(O$4&lt;$E7,"",
IF(O$4&gt;La_Dernière_Opération,"",
IF(O$4=La_Dernière_Opération,Montant,
IF(O$4=$E7,IF(OR(O$4=Tout_JF_P,NOT(NETWORKDAYS.INTL(O$4,O$4,Chômés))),"*",Montant),
IF(_T_E=O$4,IF(OR(O$4=Tout_JF_P,NOT(NETWORKDAYS.INTL(O$4,O$4,Chômés))),"*",Montant),
IF(AND(OFFSET(O7,,-Sens)&lt;&gt;"",OR(OFFSET(O$4,,-Sens)=Tout_JF_P,NOT(NETWORKDAYS.INTL(OFFSET(O$4,,-Sens),OFFSET(O$4,,-Sens),Chômés)))),IF(OR(O$4=Tout_JF_P,NOT(NETWORKDAYS.INTL(O$4,O$4,Chômés))),"*",Montant),
"")))))),"")</f>
        <v/>
      </c>
      <c r="P7" s="42" t="str">
        <f t="array" aca="1" ref="P7" ca="1">IFERROR(IF(P$4&lt;$E7,"",
IF(P$4&gt;La_Dernière_Opération,"",
IF(P$4=La_Dernière_Opération,Montant,
IF(P$4=$E7,IF(OR(P$4=Tout_JF_P,NOT(NETWORKDAYS.INTL(P$4,P$4,Chômés))),"*",Montant),
IF(_T_E=P$4,IF(OR(P$4=Tout_JF_P,NOT(NETWORKDAYS.INTL(P$4,P$4,Chômés))),"*",Montant),
IF(AND(OFFSET(P7,,-Sens)&lt;&gt;"",OR(OFFSET(P$4,,-Sens)=Tout_JF_P,NOT(NETWORKDAYS.INTL(OFFSET(P$4,,-Sens),OFFSET(P$4,,-Sens),Chômés)))),IF(OR(P$4=Tout_JF_P,NOT(NETWORKDAYS.INTL(P$4,P$4,Chômés))),"*",Montant),
"")))))),"")</f>
        <v/>
      </c>
      <c r="Q7" s="42" t="str">
        <f t="array" aca="1" ref="Q7" ca="1">IFERROR(IF(Q$4&lt;$E7,"",
IF(Q$4&gt;La_Dernière_Opération,"",
IF(Q$4=La_Dernière_Opération,Montant,
IF(Q$4=$E7,IF(OR(Q$4=Tout_JF_P,NOT(NETWORKDAYS.INTL(Q$4,Q$4,Chômés))),"*",Montant),
IF(_T_E=Q$4,IF(OR(Q$4=Tout_JF_P,NOT(NETWORKDAYS.INTL(Q$4,Q$4,Chômés))),"*",Montant),
IF(AND(OFFSET(Q7,,-Sens)&lt;&gt;"",OR(OFFSET(Q$4,,-Sens)=Tout_JF_P,NOT(NETWORKDAYS.INTL(OFFSET(Q$4,,-Sens),OFFSET(Q$4,,-Sens),Chômés)))),IF(OR(Q$4=Tout_JF_P,NOT(NETWORKDAYS.INTL(Q$4,Q$4,Chômés))),"*",Montant),
"")))))),"")</f>
        <v/>
      </c>
      <c r="R7" s="42" t="str">
        <f t="array" aca="1" ref="R7" ca="1">IFERROR(IF(R$4&lt;$E7,"",
IF(R$4&gt;La_Dernière_Opération,"",
IF(R$4=La_Dernière_Opération,Montant,
IF(R$4=$E7,IF(OR(R$4=Tout_JF_P,NOT(NETWORKDAYS.INTL(R$4,R$4,Chômés))),"*",Montant),
IF(_T_E=R$4,IF(OR(R$4=Tout_JF_P,NOT(NETWORKDAYS.INTL(R$4,R$4,Chômés))),"*",Montant),
IF(AND(OFFSET(R7,,-Sens)&lt;&gt;"",OR(OFFSET(R$4,,-Sens)=Tout_JF_P,NOT(NETWORKDAYS.INTL(OFFSET(R$4,,-Sens),OFFSET(R$4,,-Sens),Chômés)))),IF(OR(R$4=Tout_JF_P,NOT(NETWORKDAYS.INTL(R$4,R$4,Chômés))),"*",Montant),
"")))))),"")</f>
        <v/>
      </c>
      <c r="S7" s="71" t="str">
        <f t="array" aca="1" ref="S7" ca="1">IFERROR(IF(S$4&lt;$E7,"",
IF(S$4&gt;La_Dernière_Opération,"",
IF(S$4=La_Dernière_Opération,Montant,
IF(S$4=$E7,IF(OR(S$4=Tout_JF_P,NOT(NETWORKDAYS.INTL(S$4,S$4,Chômés))),"*",Montant),
IF(_T_E=S$4,IF(OR(S$4=Tout_JF_P,NOT(NETWORKDAYS.INTL(S$4,S$4,Chômés))),"*",Montant),
IF(AND(OFFSET(S7,,-Sens)&lt;&gt;"",OR(OFFSET(S$4,,-Sens)=Tout_JF_P,NOT(NETWORKDAYS.INTL(OFFSET(S$4,,-Sens),OFFSET(S$4,,-Sens),Chômés)))),IF(OR(S$4=Tout_JF_P,NOT(NETWORKDAYS.INTL(S$4,S$4,Chômés))),"*",Montant),
"")))))),"")</f>
        <v/>
      </c>
      <c r="T7" s="71" t="str">
        <f t="array" aca="1" ref="T7" ca="1">IFERROR(IF(T$4&lt;$E7,"",
IF(T$4&gt;La_Dernière_Opération,"",
IF(T$4=La_Dernière_Opération,Montant,
IF(T$4=$E7,IF(OR(T$4=Tout_JF_P,NOT(NETWORKDAYS.INTL(T$4,T$4,Chômés))),"*",Montant),
IF(_T_E=T$4,IF(OR(T$4=Tout_JF_P,NOT(NETWORKDAYS.INTL(T$4,T$4,Chômés))),"*",Montant),
IF(AND(OFFSET(T7,,-Sens)&lt;&gt;"",OR(OFFSET(T$4,,-Sens)=Tout_JF_P,NOT(NETWORKDAYS.INTL(OFFSET(T$4,,-Sens),OFFSET(T$4,,-Sens),Chômés)))),IF(OR(T$4=Tout_JF_P,NOT(NETWORKDAYS.INTL(T$4,T$4,Chômés))),"*",Montant),
"")))))),"")</f>
        <v/>
      </c>
      <c r="U7" s="71" t="str">
        <f t="array" aca="1" ref="U7" ca="1">IFERROR(IF(U$4&lt;$E7,"",
IF(U$4&gt;La_Dernière_Opération,"",
IF(U$4=La_Dernière_Opération,Montant,
IF(U$4=$E7,IF(OR(U$4=Tout_JF_P,NOT(NETWORKDAYS.INTL(U$4,U$4,Chômés))),"*",Montant),
IF(_T_E=U$4,IF(OR(U$4=Tout_JF_P,NOT(NETWORKDAYS.INTL(U$4,U$4,Chômés))),"*",Montant),
IF(AND(OFFSET(U7,,-Sens)&lt;&gt;"",OR(OFFSET(U$4,,-Sens)=Tout_JF_P,NOT(NETWORKDAYS.INTL(OFFSET(U$4,,-Sens),OFFSET(U$4,,-Sens),Chômés)))),IF(OR(U$4=Tout_JF_P,NOT(NETWORKDAYS.INTL(U$4,U$4,Chômés))),"*",Montant),
"")))))),"")</f>
        <v/>
      </c>
      <c r="V7" s="71" t="str">
        <f t="array" aca="1" ref="V7" ca="1">IFERROR(IF(V$4&lt;$E7,"",
IF(V$4&gt;La_Dernière_Opération,"",
IF(V$4=La_Dernière_Opération,Montant,
IF(V$4=$E7,IF(OR(V$4=Tout_JF_P,NOT(NETWORKDAYS.INTL(V$4,V$4,Chômés))),"*",Montant),
IF(_T_E=V$4,IF(OR(V$4=Tout_JF_P,NOT(NETWORKDAYS.INTL(V$4,V$4,Chômés))),"*",Montant),
IF(AND(OFFSET(V7,,-Sens)&lt;&gt;"",OR(OFFSET(V$4,,-Sens)=Tout_JF_P,NOT(NETWORKDAYS.INTL(OFFSET(V$4,,-Sens),OFFSET(V$4,,-Sens),Chômés)))),IF(OR(V$4=Tout_JF_P,NOT(NETWORKDAYS.INTL(V$4,V$4,Chômés))),"*",Montant),
"")))))),"")</f>
        <v/>
      </c>
      <c r="W7" s="71" t="str">
        <f t="array" aca="1" ref="W7" ca="1">IFERROR(IF(W$4&lt;$E7,"",
IF(W$4&gt;La_Dernière_Opération,"",
IF(W$4=La_Dernière_Opération,Montant,
IF(W$4=$E7,IF(OR(W$4=Tout_JF_P,NOT(NETWORKDAYS.INTL(W$4,W$4,Chômés))),"*",Montant),
IF(_T_E=W$4,IF(OR(W$4=Tout_JF_P,NOT(NETWORKDAYS.INTL(W$4,W$4,Chômés))),"*",Montant),
IF(AND(OFFSET(W7,,-Sens)&lt;&gt;"",OR(OFFSET(W$4,,-Sens)=Tout_JF_P,NOT(NETWORKDAYS.INTL(OFFSET(W$4,,-Sens),OFFSET(W$4,,-Sens),Chômés)))),IF(OR(W$4=Tout_JF_P,NOT(NETWORKDAYS.INTL(W$4,W$4,Chômés))),"*",Montant),
"")))))),"")</f>
        <v/>
      </c>
      <c r="X7" s="71" t="str">
        <f t="array" aca="1" ref="X7" ca="1">IFERROR(IF(X$4&lt;$E7,"",
IF(X$4&gt;La_Dernière_Opération,"",
IF(X$4=La_Dernière_Opération,Montant,
IF(X$4=$E7,IF(OR(X$4=Tout_JF_P,NOT(NETWORKDAYS.INTL(X$4,X$4,Chômés))),"*",Montant),
IF(_T_E=X$4,IF(OR(X$4=Tout_JF_P,NOT(NETWORKDAYS.INTL(X$4,X$4,Chômés))),"*",Montant),
IF(AND(OFFSET(X7,,-Sens)&lt;&gt;"",OR(OFFSET(X$4,,-Sens)=Tout_JF_P,NOT(NETWORKDAYS.INTL(OFFSET(X$4,,-Sens),OFFSET(X$4,,-Sens),Chômés)))),IF(OR(X$4=Tout_JF_P,NOT(NETWORKDAYS.INTL(X$4,X$4,Chômés))),"*",Montant),
"")))))),"")</f>
        <v/>
      </c>
      <c r="Y7" s="71" t="str">
        <f t="array" aca="1" ref="Y7" ca="1">IFERROR(IF(Y$4&lt;$E7,"",
IF(Y$4&gt;La_Dernière_Opération,"",
IF(Y$4=La_Dernière_Opération,Montant,
IF(Y$4=$E7,IF(OR(Y$4=Tout_JF_P,NOT(NETWORKDAYS.INTL(Y$4,Y$4,Chômés))),"*",Montant),
IF(_T_E=Y$4,IF(OR(Y$4=Tout_JF_P,NOT(NETWORKDAYS.INTL(Y$4,Y$4,Chômés))),"*",Montant),
IF(AND(OFFSET(Y7,,-Sens)&lt;&gt;"",OR(OFFSET(Y$4,,-Sens)=Tout_JF_P,NOT(NETWORKDAYS.INTL(OFFSET(Y$4,,-Sens),OFFSET(Y$4,,-Sens),Chômés)))),IF(OR(Y$4=Tout_JF_P,NOT(NETWORKDAYS.INTL(Y$4,Y$4,Chômés))),"*",Montant),
"")))))),"")</f>
        <v/>
      </c>
      <c r="Z7" s="71">
        <f t="array" aca="1" ref="Z7" ca="1">IFERROR(IF(Z$4&lt;$E7,"",
IF(Z$4&gt;La_Dernière_Opération,"",
IF(Z$4=La_Dernière_Opération,Montant,
IF(Z$4=$E7,IF(OR(Z$4=Tout_JF_P,NOT(NETWORKDAYS.INTL(Z$4,Z$4,Chômés))),"*",Montant),
IF(_T_E=Z$4,IF(OR(Z$4=Tout_JF_P,NOT(NETWORKDAYS.INTL(Z$4,Z$4,Chômés))),"*",Montant),
IF(AND(OFFSET(Z7,,-Sens)&lt;&gt;"",OR(OFFSET(Z$4,,-Sens)=Tout_JF_P,NOT(NETWORKDAYS.INTL(OFFSET(Z$4,,-Sens),OFFSET(Z$4,,-Sens),Chômés)))),IF(OR(Z$4=Tout_JF_P,NOT(NETWORKDAYS.INTL(Z$4,Z$4,Chômés))),"*",Montant),
"")))))),"")</f>
        <v>250</v>
      </c>
      <c r="AA7" s="71" t="str">
        <f t="array" aca="1" ref="AA7" ca="1">IFERROR(IF(AA$4&lt;$E7,"",
IF(AA$4&gt;La_Dernière_Opération,"",
IF(AA$4=La_Dernière_Opération,Montant,
IF(AA$4=$E7,IF(OR(AA$4=Tout_JF_P,NOT(NETWORKDAYS.INTL(AA$4,AA$4,Chômés))),"*",Montant),
IF(_T_E=AA$4,IF(OR(AA$4=Tout_JF_P,NOT(NETWORKDAYS.INTL(AA$4,AA$4,Chômés))),"*",Montant),
IF(AND(OFFSET(AA7,,-Sens)&lt;&gt;"",OR(OFFSET(AA$4,,-Sens)=Tout_JF_P,NOT(NETWORKDAYS.INTL(OFFSET(AA$4,,-Sens),OFFSET(AA$4,,-Sens),Chômés)))),IF(OR(AA$4=Tout_JF_P,NOT(NETWORKDAYS.INTL(AA$4,AA$4,Chômés))),"*",Montant),
"")))))),"")</f>
        <v>*</v>
      </c>
      <c r="AB7" s="71" t="str">
        <f t="array" aca="1" ref="AB7" ca="1">IFERROR(IF(AB$4&lt;$E7,"",
IF(AB$4&gt;La_Dernière_Opération,"",
IF(AB$4=La_Dernière_Opération,Montant,
IF(AB$4=$E7,IF(OR(AB$4=Tout_JF_P,NOT(NETWORKDAYS.INTL(AB$4,AB$4,Chômés))),"*",Montant),
IF(_T_E=AB$4,IF(OR(AB$4=Tout_JF_P,NOT(NETWORKDAYS.INTL(AB$4,AB$4,Chômés))),"*",Montant),
IF(AND(OFFSET(AB7,,-Sens)&lt;&gt;"",OR(OFFSET(AB$4,,-Sens)=Tout_JF_P,NOT(NETWORKDAYS.INTL(OFFSET(AB$4,,-Sens),OFFSET(AB$4,,-Sens),Chômés)))),IF(OR(AB$4=Tout_JF_P,NOT(NETWORKDAYS.INTL(AB$4,AB$4,Chômés))),"*",Montant),
"")))))),"")</f>
        <v>*</v>
      </c>
      <c r="AC7" s="71" t="str">
        <f t="array" aca="1" ref="AC7" ca="1">IFERROR(IF(AC$4&lt;$E7,"",
IF(AC$4&gt;La_Dernière_Opération,"",
IF(AC$4=La_Dernière_Opération,Montant,
IF(AC$4=$E7,IF(OR(AC$4=Tout_JF_P,NOT(NETWORKDAYS.INTL(AC$4,AC$4,Chômés))),"*",Montant),
IF(_T_E=AC$4,IF(OR(AC$4=Tout_JF_P,NOT(NETWORKDAYS.INTL(AC$4,AC$4,Chômés))),"*",Montant),
IF(AND(OFFSET(AC7,,-Sens)&lt;&gt;"",OR(OFFSET(AC$4,,-Sens)=Tout_JF_P,NOT(NETWORKDAYS.INTL(OFFSET(AC$4,,-Sens),OFFSET(AC$4,,-Sens),Chômés)))),IF(OR(AC$4=Tout_JF_P,NOT(NETWORKDAYS.INTL(AC$4,AC$4,Chômés))),"*",Montant),
"")))))),"")</f>
        <v/>
      </c>
      <c r="AD7" s="71" t="str">
        <f t="array" aca="1" ref="AD7" ca="1">IFERROR(IF(AD$4&lt;$E7,"",
IF(AD$4&gt;La_Dernière_Opération,"",
IF(AD$4=La_Dernière_Opération,Montant,
IF(AD$4=$E7,IF(OR(AD$4=Tout_JF_P,NOT(NETWORKDAYS.INTL(AD$4,AD$4,Chômés))),"*",Montant),
IF(_T_E=AD$4,IF(OR(AD$4=Tout_JF_P,NOT(NETWORKDAYS.INTL(AD$4,AD$4,Chômés))),"*",Montant),
IF(AND(OFFSET(AD7,,-Sens)&lt;&gt;"",OR(OFFSET(AD$4,,-Sens)=Tout_JF_P,NOT(NETWORKDAYS.INTL(OFFSET(AD$4,,-Sens),OFFSET(AD$4,,-Sens),Chômés)))),IF(OR(AD$4=Tout_JF_P,NOT(NETWORKDAYS.INTL(AD$4,AD$4,Chômés))),"*",Montant),
"")))))),"")</f>
        <v/>
      </c>
      <c r="AE7" s="71" t="str">
        <f t="array" aca="1" ref="AE7" ca="1">IFERROR(IF(AE$4&lt;$E7,"",
IF(AE$4&gt;La_Dernière_Opération,"",
IF(AE$4=La_Dernière_Opération,Montant,
IF(AE$4=$E7,IF(OR(AE$4=Tout_JF_P,NOT(NETWORKDAYS.INTL(AE$4,AE$4,Chômés))),"*",Montant),
IF(_T_E=AE$4,IF(OR(AE$4=Tout_JF_P,NOT(NETWORKDAYS.INTL(AE$4,AE$4,Chômés))),"*",Montant),
IF(AND(OFFSET(AE7,,-Sens)&lt;&gt;"",OR(OFFSET(AE$4,,-Sens)=Tout_JF_P,NOT(NETWORKDAYS.INTL(OFFSET(AE$4,,-Sens),OFFSET(AE$4,,-Sens),Chômés)))),IF(OR(AE$4=Tout_JF_P,NOT(NETWORKDAYS.INTL(AE$4,AE$4,Chômés))),"*",Montant),
"")))))),"")</f>
        <v/>
      </c>
      <c r="AF7" s="71" t="str">
        <f t="array" aca="1" ref="AF7" ca="1">IFERROR(IF(AF$4&lt;$E7,"",
IF(AF$4&gt;La_Dernière_Opération,"",
IF(AF$4=La_Dernière_Opération,Montant,
IF(AF$4=$E7,IF(OR(AF$4=Tout_JF_P,NOT(NETWORKDAYS.INTL(AF$4,AF$4,Chômés))),"*",Montant),
IF(_T_E=AF$4,IF(OR(AF$4=Tout_JF_P,NOT(NETWORKDAYS.INTL(AF$4,AF$4,Chômés))),"*",Montant),
IF(AND(OFFSET(AF7,,-Sens)&lt;&gt;"",OR(OFFSET(AF$4,,-Sens)=Tout_JF_P,NOT(NETWORKDAYS.INTL(OFFSET(AF$4,,-Sens),OFFSET(AF$4,,-Sens),Chômés)))),IF(OR(AF$4=Tout_JF_P,NOT(NETWORKDAYS.INTL(AF$4,AF$4,Chômés))),"*",Montant),
"")))))),"")</f>
        <v/>
      </c>
      <c r="AG7" s="71" t="str">
        <f t="array" aca="1" ref="AG7" ca="1">IFERROR(IF(AG$4&lt;$E7,"",
IF(AG$4&gt;La_Dernière_Opération,"",
IF(AG$4=La_Dernière_Opération,Montant,
IF(AG$4=$E7,IF(OR(AG$4=Tout_JF_P,NOT(NETWORKDAYS.INTL(AG$4,AG$4,Chômés))),"*",Montant),
IF(_T_E=AG$4,IF(OR(AG$4=Tout_JF_P,NOT(NETWORKDAYS.INTL(AG$4,AG$4,Chômés))),"*",Montant),
IF(AND(OFFSET(AG7,,-Sens)&lt;&gt;"",OR(OFFSET(AG$4,,-Sens)=Tout_JF_P,NOT(NETWORKDAYS.INTL(OFFSET(AG$4,,-Sens),OFFSET(AG$4,,-Sens),Chômés)))),IF(OR(AG$4=Tout_JF_P,NOT(NETWORKDAYS.INTL(AG$4,AG$4,Chômés))),"*",Montant),
"")))))),"")</f>
        <v/>
      </c>
      <c r="AH7" s="71" t="str">
        <f t="array" aca="1" ref="AH7" ca="1">IFERROR(IF(AH$4&lt;$E7,"",
IF(AH$4&gt;La_Dernière_Opération,"",
IF(AH$4=La_Dernière_Opération,Montant,
IF(AH$4=$E7,IF(OR(AH$4=Tout_JF_P,NOT(NETWORKDAYS.INTL(AH$4,AH$4,Chômés))),"*",Montant),
IF(_T_E=AH$4,IF(OR(AH$4=Tout_JF_P,NOT(NETWORKDAYS.INTL(AH$4,AH$4,Chômés))),"*",Montant),
IF(AND(OFFSET(AH7,,-Sens)&lt;&gt;"",OR(OFFSET(AH$4,,-Sens)=Tout_JF_P,NOT(NETWORKDAYS.INTL(OFFSET(AH$4,,-Sens),OFFSET(AH$4,,-Sens),Chômés)))),IF(OR(AH$4=Tout_JF_P,NOT(NETWORKDAYS.INTL(AH$4,AH$4,Chômés))),"*",Montant),
"")))))),"")</f>
        <v/>
      </c>
      <c r="AI7" s="71" t="str">
        <f t="array" aca="1" ref="AI7" ca="1">IFERROR(IF(AI$4&lt;$E7,"",
IF(AI$4&gt;La_Dernière_Opération,"",
IF(AI$4=La_Dernière_Opération,Montant,
IF(AI$4=$E7,IF(OR(AI$4=Tout_JF_P,NOT(NETWORKDAYS.INTL(AI$4,AI$4,Chômés))),"*",Montant),
IF(_T_E=AI$4,IF(OR(AI$4=Tout_JF_P,NOT(NETWORKDAYS.INTL(AI$4,AI$4,Chômés))),"*",Montant),
IF(AND(OFFSET(AI7,,-Sens)&lt;&gt;"",OR(OFFSET(AI$4,,-Sens)=Tout_JF_P,NOT(NETWORKDAYS.INTL(OFFSET(AI$4,,-Sens),OFFSET(AI$4,,-Sens),Chômés)))),IF(OR(AI$4=Tout_JF_P,NOT(NETWORKDAYS.INTL(AI$4,AI$4,Chômés))),"*",Montant),
"")))))),"")</f>
        <v/>
      </c>
      <c r="AJ7" s="71" t="str">
        <f t="array" aca="1" ref="AJ7" ca="1">IFERROR(IF(AJ$4&lt;$E7,"",
IF(AJ$4&gt;La_Dernière_Opération,"",
IF(AJ$4=La_Dernière_Opération,Montant,
IF(AJ$4=$E7,IF(OR(AJ$4=Tout_JF_P,NOT(NETWORKDAYS.INTL(AJ$4,AJ$4,Chômés))),"*",Montant),
IF(_T_E=AJ$4,IF(OR(AJ$4=Tout_JF_P,NOT(NETWORKDAYS.INTL(AJ$4,AJ$4,Chômés))),"*",Montant),
IF(AND(OFFSET(AJ7,,-Sens)&lt;&gt;"",OR(OFFSET(AJ$4,,-Sens)=Tout_JF_P,NOT(NETWORKDAYS.INTL(OFFSET(AJ$4,,-Sens),OFFSET(AJ$4,,-Sens),Chômés)))),IF(OR(AJ$4=Tout_JF_P,NOT(NETWORKDAYS.INTL(AJ$4,AJ$4,Chômés))),"*",Montant),
"")))))),"")</f>
        <v/>
      </c>
      <c r="AK7" s="71" t="str">
        <f t="array" aca="1" ref="AK7" ca="1">IFERROR(IF(AK$4&lt;$E7,"",
IF(AK$4&gt;La_Dernière_Opération,"",
IF(AK$4=La_Dernière_Opération,Montant,
IF(AK$4=$E7,IF(OR(AK$4=Tout_JF_P,NOT(NETWORKDAYS.INTL(AK$4,AK$4,Chômés))),"*",Montant),
IF(_T_E=AK$4,IF(OR(AK$4=Tout_JF_P,NOT(NETWORKDAYS.INTL(AK$4,AK$4,Chômés))),"*",Montant),
IF(AND(OFFSET(AK7,,-Sens)&lt;&gt;"",OR(OFFSET(AK$4,,-Sens)=Tout_JF_P,NOT(NETWORKDAYS.INTL(OFFSET(AK$4,,-Sens),OFFSET(AK$4,,-Sens),Chômés)))),IF(OR(AK$4=Tout_JF_P,NOT(NETWORKDAYS.INTL(AK$4,AK$4,Chômés))),"*",Montant),
"")))))),"")</f>
        <v/>
      </c>
      <c r="AL7" s="71" t="str">
        <f t="array" aca="1" ref="AL7" ca="1">IFERROR(IF(AL$4&lt;$E7,"",
IF(AL$4&gt;La_Dernière_Opération,"",
IF(AL$4=La_Dernière_Opération,Montant,
IF(AL$4=$E7,IF(OR(AL$4=Tout_JF_P,NOT(NETWORKDAYS.INTL(AL$4,AL$4,Chômés))),"*",Montant),
IF(_T_E=AL$4,IF(OR(AL$4=Tout_JF_P,NOT(NETWORKDAYS.INTL(AL$4,AL$4,Chômés))),"*",Montant),
IF(AND(OFFSET(AL7,,-Sens)&lt;&gt;"",OR(OFFSET(AL$4,,-Sens)=Tout_JF_P,NOT(NETWORKDAYS.INTL(OFFSET(AL$4,,-Sens),OFFSET(AL$4,,-Sens),Chômés)))),IF(OR(AL$4=Tout_JF_P,NOT(NETWORKDAYS.INTL(AL$4,AL$4,Chômés))),"*",Montant),
"")))))),"")</f>
        <v/>
      </c>
      <c r="AM7" s="71" t="str">
        <f t="array" aca="1" ref="AM7" ca="1">IFERROR(IF(AM$4&lt;$E7,"",
IF(AM$4&gt;La_Dernière_Opération,"",
IF(AM$4=La_Dernière_Opération,Montant,
IF(AM$4=$E7,IF(OR(AM$4=Tout_JF_P,NOT(NETWORKDAYS.INTL(AM$4,AM$4,Chômés))),"*",Montant),
IF(_T_E=AM$4,IF(OR(AM$4=Tout_JF_P,NOT(NETWORKDAYS.INTL(AM$4,AM$4,Chômés))),"*",Montant),
IF(AND(OFFSET(AM7,,-Sens)&lt;&gt;"",OR(OFFSET(AM$4,,-Sens)=Tout_JF_P,NOT(NETWORKDAYS.INTL(OFFSET(AM$4,,-Sens),OFFSET(AM$4,,-Sens),Chômés)))),IF(OR(AM$4=Tout_JF_P,NOT(NETWORKDAYS.INTL(AM$4,AM$4,Chômés))),"*",Montant),
"")))))),"")</f>
        <v/>
      </c>
      <c r="AN7" s="71" t="str">
        <f t="array" aca="1" ref="AN7" ca="1">IFERROR(IF(AN$4&lt;$E7,"",
IF(AN$4&gt;La_Dernière_Opération,"",
IF(AN$4=La_Dernière_Opération,Montant,
IF(AN$4=$E7,IF(OR(AN$4=Tout_JF_P,NOT(NETWORKDAYS.INTL(AN$4,AN$4,Chômés))),"*",Montant),
IF(_T_E=AN$4,IF(OR(AN$4=Tout_JF_P,NOT(NETWORKDAYS.INTL(AN$4,AN$4,Chômés))),"*",Montant),
IF(AND(OFFSET(AN7,,-Sens)&lt;&gt;"",OR(OFFSET(AN$4,,-Sens)=Tout_JF_P,NOT(NETWORKDAYS.INTL(OFFSET(AN$4,,-Sens),OFFSET(AN$4,,-Sens),Chômés)))),IF(OR(AN$4=Tout_JF_P,NOT(NETWORKDAYS.INTL(AN$4,AN$4,Chômés))),"*",Montant),
"")))))),"")</f>
        <v/>
      </c>
      <c r="AO7" s="71" t="str">
        <f t="array" aca="1" ref="AO7" ca="1">IFERROR(IF(AO$4&lt;$E7,"",
IF(AO$4&gt;La_Dernière_Opération,"",
IF(AO$4=La_Dernière_Opération,Montant,
IF(AO$4=$E7,IF(OR(AO$4=Tout_JF_P,NOT(NETWORKDAYS.INTL(AO$4,AO$4,Chômés))),"*",Montant),
IF(_T_E=AO$4,IF(OR(AO$4=Tout_JF_P,NOT(NETWORKDAYS.INTL(AO$4,AO$4,Chômés))),"*",Montant),
IF(AND(OFFSET(AO7,,-Sens)&lt;&gt;"",OR(OFFSET(AO$4,,-Sens)=Tout_JF_P,NOT(NETWORKDAYS.INTL(OFFSET(AO$4,,-Sens),OFFSET(AO$4,,-Sens),Chômés)))),IF(OR(AO$4=Tout_JF_P,NOT(NETWORKDAYS.INTL(AO$4,AO$4,Chômés))),"*",Montant),
"")))))),"")</f>
        <v/>
      </c>
      <c r="AP7" s="71" t="str">
        <f t="array" aca="1" ref="AP7" ca="1">IFERROR(IF(AP$4&lt;$E7,"",
IF(AP$4&gt;La_Dernière_Opération,"",
IF(AP$4=La_Dernière_Opération,Montant,
IF(AP$4=$E7,IF(OR(AP$4=Tout_JF_P,NOT(NETWORKDAYS.INTL(AP$4,AP$4,Chômés))),"*",Montant),
IF(_T_E=AP$4,IF(OR(AP$4=Tout_JF_P,NOT(NETWORKDAYS.INTL(AP$4,AP$4,Chômés))),"*",Montant),
IF(AND(OFFSET(AP7,,-Sens)&lt;&gt;"",OR(OFFSET(AP$4,,-Sens)=Tout_JF_P,NOT(NETWORKDAYS.INTL(OFFSET(AP$4,,-Sens),OFFSET(AP$4,,-Sens),Chômés)))),IF(OR(AP$4=Tout_JF_P,NOT(NETWORKDAYS.INTL(AP$4,AP$4,Chômés))),"*",Montant),
"")))))),"")</f>
        <v/>
      </c>
      <c r="AQ7" s="71" t="str">
        <f t="array" aca="1" ref="AQ7" ca="1">IFERROR(IF(AQ$4&lt;$E7,"",
IF(AQ$4&gt;La_Dernière_Opération,"",
IF(AQ$4=La_Dernière_Opération,Montant,
IF(AQ$4=$E7,IF(OR(AQ$4=Tout_JF_P,NOT(NETWORKDAYS.INTL(AQ$4,AQ$4,Chômés))),"*",Montant),
IF(_T_E=AQ$4,IF(OR(AQ$4=Tout_JF_P,NOT(NETWORKDAYS.INTL(AQ$4,AQ$4,Chômés))),"*",Montant),
IF(AND(OFFSET(AQ7,,-Sens)&lt;&gt;"",OR(OFFSET(AQ$4,,-Sens)=Tout_JF_P,NOT(NETWORKDAYS.INTL(OFFSET(AQ$4,,-Sens),OFFSET(AQ$4,,-Sens),Chômés)))),IF(OR(AQ$4=Tout_JF_P,NOT(NETWORKDAYS.INTL(AQ$4,AQ$4,Chômés))),"*",Montant),
"")))))),"")</f>
        <v/>
      </c>
      <c r="AR7" s="72" t="str">
        <f t="array" aca="1" ref="AR7" ca="1">IFERROR(IF(AR$4&lt;$E7,"",
IF(AR$4&gt;La_Dernière_Opération,"",
IF(AR$4=La_Dernière_Opération,Montant,
IF(AR$4=$E7,IF(OR(AR$4=Tout_JF_P,NOT(NETWORKDAYS.INTL(AR$4,AR$4,Chômés))),"*",Montant),
IF(_T_E=AR$4,IF(OR(AR$4=Tout_JF_P,NOT(NETWORKDAYS.INTL(AR$4,AR$4,Chômés))),"*",Montant),
IF(AND(OFFSET(AR7,,-Sens)&lt;&gt;"",OR(OFFSET(AR$4,,-Sens)=Tout_JF_P,NOT(NETWORKDAYS.INTL(OFFSET(AR$4,,-Sens),OFFSET(AR$4,,-Sens),Chômés)))),IF(OR(AR$4=Tout_JF_P,NOT(NETWORKDAYS.INTL(AR$4,AR$4,Chômés))),"*",Montant),
"")))))),"")</f>
        <v/>
      </c>
      <c r="AS7" s="72" t="str">
        <f t="array" aca="1" ref="AS7" ca="1">IFERROR(IF(AS$4&lt;$E7,"",
IF(AS$4&gt;La_Dernière_Opération,"",
IF(AS$4=La_Dernière_Opération,Montant,
IF(AS$4=$E7,IF(OR(AS$4=Tout_JF_P,NOT(NETWORKDAYS.INTL(AS$4,AS$4,Chômés))),"*",Montant),
IF(_T_E=AS$4,IF(OR(AS$4=Tout_JF_P,NOT(NETWORKDAYS.INTL(AS$4,AS$4,Chômés))),"*",Montant),
IF(AND(OFFSET(AS7,,-Sens)&lt;&gt;"",OR(OFFSET(AS$4,,-Sens)=Tout_JF_P,NOT(NETWORKDAYS.INTL(OFFSET(AS$4,,-Sens),OFFSET(AS$4,,-Sens),Chômés)))),IF(OR(AS$4=Tout_JF_P,NOT(NETWORKDAYS.INTL(AS$4,AS$4,Chômés))),"*",Montant),
"")))))),"")</f>
        <v/>
      </c>
      <c r="AT7" s="72" t="str">
        <f t="array" aca="1" ref="AT7" ca="1">IFERROR(IF(AT$4&lt;$E7,"",
IF(AT$4&gt;La_Dernière_Opération,"",
IF(AT$4=La_Dernière_Opération,Montant,
IF(AT$4=$E7,IF(OR(AT$4=Tout_JF_P,NOT(NETWORKDAYS.INTL(AT$4,AT$4,Chômés))),"*",Montant),
IF(_T_E=AT$4,IF(OR(AT$4=Tout_JF_P,NOT(NETWORKDAYS.INTL(AT$4,AT$4,Chômés))),"*",Montant),
IF(AND(OFFSET(AT7,,-Sens)&lt;&gt;"",OR(OFFSET(AT$4,,-Sens)=Tout_JF_P,NOT(NETWORKDAYS.INTL(OFFSET(AT$4,,-Sens),OFFSET(AT$4,,-Sens),Chômés)))),IF(OR(AT$4=Tout_JF_P,NOT(NETWORKDAYS.INTL(AT$4,AT$4,Chômés))),"*",Montant),
"")))))),"")</f>
        <v/>
      </c>
      <c r="AU7" s="72" t="str">
        <f t="array" aca="1" ref="AU7" ca="1">IFERROR(IF(AU$4&lt;$E7,"",
IF(AU$4&gt;La_Dernière_Opération,"",
IF(AU$4=La_Dernière_Opération,Montant,
IF(AU$4=$E7,IF(OR(AU$4=Tout_JF_P,NOT(NETWORKDAYS.INTL(AU$4,AU$4,Chômés))),"*",Montant),
IF(_T_E=AU$4,IF(OR(AU$4=Tout_JF_P,NOT(NETWORKDAYS.INTL(AU$4,AU$4,Chômés))),"*",Montant),
IF(AND(OFFSET(AU7,,-Sens)&lt;&gt;"",OR(OFFSET(AU$4,,-Sens)=Tout_JF_P,NOT(NETWORKDAYS.INTL(OFFSET(AU$4,,-Sens),OFFSET(AU$4,,-Sens),Chômés)))),IF(OR(AU$4=Tout_JF_P,NOT(NETWORKDAYS.INTL(AU$4,AU$4,Chômés))),"*",Montant),
"")))))),"")</f>
        <v/>
      </c>
      <c r="AV7" s="72" t="str">
        <f t="array" aca="1" ref="AV7" ca="1">IFERROR(IF(AV$4&lt;$E7,"",
IF(AV$4&gt;La_Dernière_Opération,"",
IF(AV$4=La_Dernière_Opération,Montant,
IF(AV$4=$E7,IF(OR(AV$4=Tout_JF_P,NOT(NETWORKDAYS.INTL(AV$4,AV$4,Chômés))),"*",Montant),
IF(_T_E=AV$4,IF(OR(AV$4=Tout_JF_P,NOT(NETWORKDAYS.INTL(AV$4,AV$4,Chômés))),"*",Montant),
IF(AND(OFFSET(AV7,,-Sens)&lt;&gt;"",OR(OFFSET(AV$4,,-Sens)=Tout_JF_P,NOT(NETWORKDAYS.INTL(OFFSET(AV$4,,-Sens),OFFSET(AV$4,,-Sens),Chômés)))),IF(OR(AV$4=Tout_JF_P,NOT(NETWORKDAYS.INTL(AV$4,AV$4,Chômés))),"*",Montant),
"")))))),"")</f>
        <v/>
      </c>
      <c r="AW7" s="72" t="str">
        <f t="array" aca="1" ref="AW7" ca="1">IFERROR(IF(AW$4&lt;$E7,"",
IF(AW$4&gt;La_Dernière_Opération,"",
IF(AW$4=La_Dernière_Opération,Montant,
IF(AW$4=$E7,IF(OR(AW$4=Tout_JF_P,NOT(NETWORKDAYS.INTL(AW$4,AW$4,Chômés))),"*",Montant),
IF(_T_E=AW$4,IF(OR(AW$4=Tout_JF_P,NOT(NETWORKDAYS.INTL(AW$4,AW$4,Chômés))),"*",Montant),
IF(AND(OFFSET(AW7,,-Sens)&lt;&gt;"",OR(OFFSET(AW$4,,-Sens)=Tout_JF_P,NOT(NETWORKDAYS.INTL(OFFSET(AW$4,,-Sens),OFFSET(AW$4,,-Sens),Chômés)))),IF(OR(AW$4=Tout_JF_P,NOT(NETWORKDAYS.INTL(AW$4,AW$4,Chômés))),"*",Montant),
"")))))),"")</f>
        <v/>
      </c>
      <c r="AX7" s="72" t="str">
        <f t="array" aca="1" ref="AX7" ca="1">IFERROR(IF(AX$4&lt;$E7,"",
IF(AX$4&gt;La_Dernière_Opération,"",
IF(AX$4=La_Dernière_Opération,Montant,
IF(AX$4=$E7,IF(OR(AX$4=Tout_JF_P,NOT(NETWORKDAYS.INTL(AX$4,AX$4,Chômés))),"*",Montant),
IF(_T_E=AX$4,IF(OR(AX$4=Tout_JF_P,NOT(NETWORKDAYS.INTL(AX$4,AX$4,Chômés))),"*",Montant),
IF(AND(OFFSET(AX7,,-Sens)&lt;&gt;"",OR(OFFSET(AX$4,,-Sens)=Tout_JF_P,NOT(NETWORKDAYS.INTL(OFFSET(AX$4,,-Sens),OFFSET(AX$4,,-Sens),Chômés)))),IF(OR(AX$4=Tout_JF_P,NOT(NETWORKDAYS.INTL(AX$4,AX$4,Chômés))),"*",Montant),
"")))))),"")</f>
        <v/>
      </c>
      <c r="AY7" s="72" t="str">
        <f t="array" aca="1" ref="AY7" ca="1">IFERROR(IF(AY$4&lt;$E7,"",
IF(AY$4&gt;La_Dernière_Opération,"",
IF(AY$4=La_Dernière_Opération,Montant,
IF(AY$4=$E7,IF(OR(AY$4=Tout_JF_P,NOT(NETWORKDAYS.INTL(AY$4,AY$4,Chômés))),"*",Montant),
IF(_T_E=AY$4,IF(OR(AY$4=Tout_JF_P,NOT(NETWORKDAYS.INTL(AY$4,AY$4,Chômés))),"*",Montant),
IF(AND(OFFSET(AY7,,-Sens)&lt;&gt;"",OR(OFFSET(AY$4,,-Sens)=Tout_JF_P,NOT(NETWORKDAYS.INTL(OFFSET(AY$4,,-Sens),OFFSET(AY$4,,-Sens),Chômés)))),IF(OR(AY$4=Tout_JF_P,NOT(NETWORKDAYS.INTL(AY$4,AY$4,Chômés))),"*",Montant),
"")))))),"")</f>
        <v/>
      </c>
      <c r="AZ7" s="72" t="str">
        <f t="array" aca="1" ref="AZ7" ca="1">IFERROR(IF(AZ$4&lt;$E7,"",
IF(AZ$4&gt;La_Dernière_Opération,"",
IF(AZ$4=La_Dernière_Opération,Montant,
IF(AZ$4=$E7,IF(OR(AZ$4=Tout_JF_P,NOT(NETWORKDAYS.INTL(AZ$4,AZ$4,Chômés))),"*",Montant),
IF(_T_E=AZ$4,IF(OR(AZ$4=Tout_JF_P,NOT(NETWORKDAYS.INTL(AZ$4,AZ$4,Chômés))),"*",Montant),
IF(AND(OFFSET(AZ7,,-Sens)&lt;&gt;"",OR(OFFSET(AZ$4,,-Sens)=Tout_JF_P,NOT(NETWORKDAYS.INTL(OFFSET(AZ$4,,-Sens),OFFSET(AZ$4,,-Sens),Chômés)))),IF(OR(AZ$4=Tout_JF_P,NOT(NETWORKDAYS.INTL(AZ$4,AZ$4,Chômés))),"*",Montant),
"")))))),"")</f>
        <v/>
      </c>
      <c r="BA7" s="72" t="str">
        <f t="array" aca="1" ref="BA7" ca="1">IFERROR(IF(BA$4&lt;$E7,"",
IF(BA$4&gt;La_Dernière_Opération,"",
IF(BA$4=La_Dernière_Opération,Montant,
IF(BA$4=$E7,IF(OR(BA$4=Tout_JF_P,NOT(NETWORKDAYS.INTL(BA$4,BA$4,Chômés))),"*",Montant),
IF(_T_E=BA$4,IF(OR(BA$4=Tout_JF_P,NOT(NETWORKDAYS.INTL(BA$4,BA$4,Chômés))),"*",Montant),
IF(AND(OFFSET(BA7,,-Sens)&lt;&gt;"",OR(OFFSET(BA$4,,-Sens)=Tout_JF_P,NOT(NETWORKDAYS.INTL(OFFSET(BA$4,,-Sens),OFFSET(BA$4,,-Sens),Chômés)))),IF(OR(BA$4=Tout_JF_P,NOT(NETWORKDAYS.INTL(BA$4,BA$4,Chômés))),"*",Montant),
"")))))),"")</f>
        <v/>
      </c>
      <c r="BB7" s="72" t="str">
        <f t="array" aca="1" ref="BB7" ca="1">IFERROR(IF(BB$4&lt;$E7,"",
IF(BB$4&gt;La_Dernière_Opération,"",
IF(BB$4=La_Dernière_Opération,Montant,
IF(BB$4=$E7,IF(OR(BB$4=Tout_JF_P,NOT(NETWORKDAYS.INTL(BB$4,BB$4,Chômés))),"*",Montant),
IF(_T_E=BB$4,IF(OR(BB$4=Tout_JF_P,NOT(NETWORKDAYS.INTL(BB$4,BB$4,Chômés))),"*",Montant),
IF(AND(OFFSET(BB7,,-Sens)&lt;&gt;"",OR(OFFSET(BB$4,,-Sens)=Tout_JF_P,NOT(NETWORKDAYS.INTL(OFFSET(BB$4,,-Sens),OFFSET(BB$4,,-Sens),Chômés)))),IF(OR(BB$4=Tout_JF_P,NOT(NETWORKDAYS.INTL(BB$4,BB$4,Chômés))),"*",Montant),
"")))))),"")</f>
        <v/>
      </c>
      <c r="BC7" s="72" t="str">
        <f t="array" aca="1" ref="BC7" ca="1">IFERROR(IF(BC$4&lt;$E7,"",
IF(BC$4&gt;La_Dernière_Opération,"",
IF(BC$4=La_Dernière_Opération,Montant,
IF(BC$4=$E7,IF(OR(BC$4=Tout_JF_P,NOT(NETWORKDAYS.INTL(BC$4,BC$4,Chômés))),"*",Montant),
IF(_T_E=BC$4,IF(OR(BC$4=Tout_JF_P,NOT(NETWORKDAYS.INTL(BC$4,BC$4,Chômés))),"*",Montant),
IF(AND(OFFSET(BC7,,-Sens)&lt;&gt;"",OR(OFFSET(BC$4,,-Sens)=Tout_JF_P,NOT(NETWORKDAYS.INTL(OFFSET(BC$4,,-Sens),OFFSET(BC$4,,-Sens),Chômés)))),IF(OR(BC$4=Tout_JF_P,NOT(NETWORKDAYS.INTL(BC$4,BC$4,Chômés))),"*",Montant),
"")))))),"")</f>
        <v/>
      </c>
      <c r="BD7" s="72" t="str">
        <f t="array" aca="1" ref="BD7" ca="1">IFERROR(IF(BD$4&lt;$E7,"",
IF(BD$4&gt;La_Dernière_Opération,"",
IF(BD$4=La_Dernière_Opération,Montant,
IF(BD$4=$E7,IF(OR(BD$4=Tout_JF_P,NOT(NETWORKDAYS.INTL(BD$4,BD$4,Chômés))),"*",Montant),
IF(_T_E=BD$4,IF(OR(BD$4=Tout_JF_P,NOT(NETWORKDAYS.INTL(BD$4,BD$4,Chômés))),"*",Montant),
IF(AND(OFFSET(BD7,,-Sens)&lt;&gt;"",OR(OFFSET(BD$4,,-Sens)=Tout_JF_P,NOT(NETWORKDAYS.INTL(OFFSET(BD$4,,-Sens),OFFSET(BD$4,,-Sens),Chômés)))),IF(OR(BD$4=Tout_JF_P,NOT(NETWORKDAYS.INTL(BD$4,BD$4,Chômés))),"*",Montant),
"")))))),"")</f>
        <v/>
      </c>
      <c r="BE7" s="72" t="str">
        <f t="array" aca="1" ref="BE7" ca="1">IFERROR(IF(BE$4&lt;$E7,"",
IF(BE$4&gt;La_Dernière_Opération,"",
IF(BE$4=La_Dernière_Opération,Montant,
IF(BE$4=$E7,IF(OR(BE$4=Tout_JF_P,NOT(NETWORKDAYS.INTL(BE$4,BE$4,Chômés))),"*",Montant),
IF(_T_E=BE$4,IF(OR(BE$4=Tout_JF_P,NOT(NETWORKDAYS.INTL(BE$4,BE$4,Chômés))),"*",Montant),
IF(AND(OFFSET(BE7,,-Sens)&lt;&gt;"",OR(OFFSET(BE$4,,-Sens)=Tout_JF_P,NOT(NETWORKDAYS.INTL(OFFSET(BE$4,,-Sens),OFFSET(BE$4,,-Sens),Chômés)))),IF(OR(BE$4=Tout_JF_P,NOT(NETWORKDAYS.INTL(BE$4,BE$4,Chômés))),"*",Montant),
"")))))),"")</f>
        <v/>
      </c>
      <c r="BF7" s="71">
        <f t="array" aca="1" ref="BF7" ca="1">IFERROR(IF(BF$4&lt;$E7,"",
IF(BF$4&gt;La_Dernière_Opération,"",
IF(BF$4=La_Dernière_Opération,Montant,
IF(BF$4=$E7,IF(OR(BF$4=Tout_JF_P,NOT(NETWORKDAYS.INTL(BF$4,BF$4,Chômés))),"*",Montant),
IF(_T_E=BF$4,IF(OR(BF$4=Tout_JF_P,NOT(NETWORKDAYS.INTL(BF$4,BF$4,Chômés))),"*",Montant),
IF(AND(OFFSET(BF7,,-Sens)&lt;&gt;"",OR(OFFSET(BF$4,,-Sens)=Tout_JF_P,NOT(NETWORKDAYS.INTL(OFFSET(BF$4,,-Sens),OFFSET(BF$4,,-Sens),Chômés)))),IF(OR(BF$4=Tout_JF_P,NOT(NETWORKDAYS.INTL(BF$4,BF$4,Chômés))),"*",Montant),
"")))))),"")</f>
        <v>250</v>
      </c>
      <c r="BG7" s="71" t="str">
        <f t="array" aca="1" ref="BG7" ca="1">IFERROR(IF(BG$4&lt;$E7,"",
IF(BG$4&gt;La_Dernière_Opération,"",
IF(BG$4=La_Dernière_Opération,Montant,
IF(BG$4=$E7,IF(OR(BG$4=Tout_JF_P,NOT(NETWORKDAYS.INTL(BG$4,BG$4,Chômés))),"*",Montant),
IF(_T_E=BG$4,IF(OR(BG$4=Tout_JF_P,NOT(NETWORKDAYS.INTL(BG$4,BG$4,Chômés))),"*",Montant),
IF(AND(OFFSET(BG7,,-Sens)&lt;&gt;"",OR(OFFSET(BG$4,,-Sens)=Tout_JF_P,NOT(NETWORKDAYS.INTL(OFFSET(BG$4,,-Sens),OFFSET(BG$4,,-Sens),Chômés)))),IF(OR(BG$4=Tout_JF_P,NOT(NETWORKDAYS.INTL(BG$4,BG$4,Chômés))),"*",Montant),
"")))))),"")</f>
        <v/>
      </c>
      <c r="BH7" s="71" t="str">
        <f t="array" aca="1" ref="BH7" ca="1">IFERROR(IF(BH$4&lt;$E7,"",
IF(BH$4&gt;La_Dernière_Opération,"",
IF(BH$4=La_Dernière_Opération,Montant,
IF(BH$4=$E7,IF(OR(BH$4=Tout_JF_P,NOT(NETWORKDAYS.INTL(BH$4,BH$4,Chômés))),"*",Montant),
IF(_T_E=BH$4,IF(OR(BH$4=Tout_JF_P,NOT(NETWORKDAYS.INTL(BH$4,BH$4,Chômés))),"*",Montant),
IF(AND(OFFSET(BH7,,-Sens)&lt;&gt;"",OR(OFFSET(BH$4,,-Sens)=Tout_JF_P,NOT(NETWORKDAYS.INTL(OFFSET(BH$4,,-Sens),OFFSET(BH$4,,-Sens),Chômés)))),IF(OR(BH$4=Tout_JF_P,NOT(NETWORKDAYS.INTL(BH$4,BH$4,Chômés))),"*",Montant),
"")))))),"")</f>
        <v/>
      </c>
      <c r="BI7" s="42" t="str">
        <f t="array" aca="1" ref="BI7" ca="1">IFERROR(IF(BI$4&lt;$E7,"",
IF(BI$4&gt;La_Dernière_Opération,"",
IF(BI$4=La_Dernière_Opération,Montant,
IF(BI$4=$E7,IF(OR(BI$4=Tout_JF_P,NOT(NETWORKDAYS.INTL(BI$4,BI$4,Chômés))),"*",Montant),
IF(_T_E=BI$4,IF(OR(BI$4=Tout_JF_P,NOT(NETWORKDAYS.INTL(BI$4,BI$4,Chômés))),"*",Montant),
IF(AND(OFFSET(BI7,,-Sens)&lt;&gt;"",OR(OFFSET(BI$4,,-Sens)=Tout_JF_P,NOT(NETWORKDAYS.INTL(OFFSET(BI$4,,-Sens),OFFSET(BI$4,,-Sens),Chômés)))),IF(OR(BI$4=Tout_JF_P,NOT(NETWORKDAYS.INTL(BI$4,BI$4,Chômés))),"*",Montant),
"")))))),"")</f>
        <v/>
      </c>
    </row>
    <row r="8" spans="1:62" x14ac:dyDescent="0.25">
      <c r="A8" s="32" t="s">
        <v>113</v>
      </c>
      <c r="B8" s="32">
        <v>13525</v>
      </c>
      <c r="C8" s="47">
        <f>Tab_Résa[[#This Row],[Montant global]]/Tab_Résa[[#This Row],[Nb
d''échéance]]</f>
        <v>1352.5</v>
      </c>
      <c r="D8" s="37" t="s">
        <v>107</v>
      </c>
      <c r="E8" s="58">
        <v>43283</v>
      </c>
      <c r="F8" s="32" t="s">
        <v>53</v>
      </c>
      <c r="G8" s="32">
        <v>10</v>
      </c>
      <c r="H8" s="37" t="s">
        <v>108</v>
      </c>
      <c r="I8" s="58">
        <f t="array" aca="1" ref="I8" ca="1">IF(OR($E8=Fériés,$E8=Ponts,NOT(NETWORKDAYS.INTL($E8,$E8,Chômés))),"Erreur de",IF($E8="","Absence de",IFERROR(
IF($J8="Terminé","Opération",
IF(TODAY()&lt;=$E8,$E8,
IF($J8&lt;WORKDAY.INTL(Prochaine_Echéance,IF(OR(WORKDAY.INTL(Prochaine_Echéance,0,Chômés,Tout_JF_P)=Tout_JF_P),1,0)*Sens,Chômés,Tout_JF_P),
$J8,
WORKDAY.INTL(Prochaine_Echéance,IF(OR(WORKDAY.INTL(Prochaine_Echéance,0,Chômés,Tout_JF_P)=Tout_JF_P),1,0)*Sens,Chômés,Tout_JF_P))
)),
IF($E8="","Absence de","Erreur de"))))</f>
        <v>43467</v>
      </c>
      <c r="J8" s="62">
        <f t="array" aca="1" ref="J8" ca="1">IF(OR($E8=Fériés,$E8=Ponts,NOT(NETWORKDAYS.INTL($E8,$E8,Chômés))),"date de début",IFERROR(
IF(La_Dernière_Opération&gt;EDATE($E8,100),"Perpétuel",
IF(La_Dernière_Opération&lt;TODAY(),"Terminé",La_Dernière_Opération)),IF(AND(ISNUMBER($E8),$F8=""),"périodicité","date de début")))</f>
        <v>43832</v>
      </c>
      <c r="K8" s="42" t="str">
        <f t="array" aca="1" ref="K8" ca="1">IFERROR(IF(K$4&lt;$E8,"",
IF(K$4&gt;La_Dernière_Opération,"",
IF(K$4=La_Dernière_Opération,Montant,
IF(K$4=$E8,IF(OR(K$4=Tout_JF_P,NOT(NETWORKDAYS.INTL(K$4,K$4,Chômés))),"*",Montant),
IF(_T_E=K$4,IF(OR(K$4=Tout_JF_P,NOT(NETWORKDAYS.INTL(K$4,K$4,Chômés))),"*",Montant),
IF(AND(OFFSET(K8,,-Sens)&lt;&gt;"",OR(OFFSET(K$4,,-Sens)=Tout_JF_P,NOT(NETWORKDAYS.INTL(OFFSET(K$4,,-Sens),OFFSET(K$4,,-Sens),Chômés)))),IF(OR(K$4=Tout_JF_P,NOT(NETWORKDAYS.INTL(K$4,K$4,Chômés))),"*",Montant),
"")))))),"")</f>
        <v/>
      </c>
      <c r="L8" s="42" t="str">
        <f t="array" aca="1" ref="L8" ca="1">IFERROR(IF(L$4&lt;$E8,"",
IF(L$4&gt;La_Dernière_Opération,"",
IF(L$4=La_Dernière_Opération,Montant,
IF(L$4=$E8,IF(OR(L$4=Tout_JF_P,NOT(NETWORKDAYS.INTL(L$4,L$4,Chômés))),"*",Montant),
IF(_T_E=L$4,IF(OR(L$4=Tout_JF_P,NOT(NETWORKDAYS.INTL(L$4,L$4,Chômés))),"*",Montant),
IF(AND(OFFSET(L8,,-Sens)&lt;&gt;"",OR(OFFSET(L$4,,-Sens)=Tout_JF_P,NOT(NETWORKDAYS.INTL(OFFSET(L$4,,-Sens),OFFSET(L$4,,-Sens),Chômés)))),IF(OR(L$4=Tout_JF_P,NOT(NETWORKDAYS.INTL(L$4,L$4,Chômés))),"*",Montant),
"")))))),"")</f>
        <v/>
      </c>
      <c r="M8" s="42" t="str">
        <f t="array" aca="1" ref="M8" ca="1">IFERROR(IF(M$4&lt;$E8,"",
IF(M$4&gt;La_Dernière_Opération,"",
IF(M$4=La_Dernière_Opération,Montant,
IF(M$4=$E8,IF(OR(M$4=Tout_JF_P,NOT(NETWORKDAYS.INTL(M$4,M$4,Chômés))),"*",Montant),
IF(_T_E=M$4,IF(OR(M$4=Tout_JF_P,NOT(NETWORKDAYS.INTL(M$4,M$4,Chômés))),"*",Montant),
IF(AND(OFFSET(M8,,-Sens)&lt;&gt;"",OR(OFFSET(M$4,,-Sens)=Tout_JF_P,NOT(NETWORKDAYS.INTL(OFFSET(M$4,,-Sens),OFFSET(M$4,,-Sens),Chômés)))),IF(OR(M$4=Tout_JF_P,NOT(NETWORKDAYS.INTL(M$4,M$4,Chômés))),"*",Montant),
"")))))),"")</f>
        <v/>
      </c>
      <c r="N8" s="42" t="str">
        <f t="array" aca="1" ref="N8" ca="1">IFERROR(IF(N$4&lt;$E8,"",
IF(N$4&gt;La_Dernière_Opération,"",
IF(N$4=La_Dernière_Opération,Montant,
IF(N$4=$E8,IF(OR(N$4=Tout_JF_P,NOT(NETWORKDAYS.INTL(N$4,N$4,Chômés))),"*",Montant),
IF(_T_E=N$4,IF(OR(N$4=Tout_JF_P,NOT(NETWORKDAYS.INTL(N$4,N$4,Chômés))),"*",Montant),
IF(AND(OFFSET(N8,,-Sens)&lt;&gt;"",OR(OFFSET(N$4,,-Sens)=Tout_JF_P,NOT(NETWORKDAYS.INTL(OFFSET(N$4,,-Sens),OFFSET(N$4,,-Sens),Chômés)))),IF(OR(N$4=Tout_JF_P,NOT(NETWORKDAYS.INTL(N$4,N$4,Chômés))),"*",Montant),
"")))))),"")</f>
        <v/>
      </c>
      <c r="O8" s="42" t="str">
        <f t="array" aca="1" ref="O8" ca="1">IFERROR(IF(O$4&lt;$E8,"",
IF(O$4&gt;La_Dernière_Opération,"",
IF(O$4=La_Dernière_Opération,Montant,
IF(O$4=$E8,IF(OR(O$4=Tout_JF_P,NOT(NETWORKDAYS.INTL(O$4,O$4,Chômés))),"*",Montant),
IF(_T_E=O$4,IF(OR(O$4=Tout_JF_P,NOT(NETWORKDAYS.INTL(O$4,O$4,Chômés))),"*",Montant),
IF(AND(OFFSET(O8,,-Sens)&lt;&gt;"",OR(OFFSET(O$4,,-Sens)=Tout_JF_P,NOT(NETWORKDAYS.INTL(OFFSET(O$4,,-Sens),OFFSET(O$4,,-Sens),Chômés)))),IF(OR(O$4=Tout_JF_P,NOT(NETWORKDAYS.INTL(O$4,O$4,Chômés))),"*",Montant),
"")))))),"")</f>
        <v/>
      </c>
      <c r="P8" s="42" t="str">
        <f t="array" aca="1" ref="P8" ca="1">IFERROR(IF(P$4&lt;$E8,"",
IF(P$4&gt;La_Dernière_Opération,"",
IF(P$4=La_Dernière_Opération,Montant,
IF(P$4=$E8,IF(OR(P$4=Tout_JF_P,NOT(NETWORKDAYS.INTL(P$4,P$4,Chômés))),"*",Montant),
IF(_T_E=P$4,IF(OR(P$4=Tout_JF_P,NOT(NETWORKDAYS.INTL(P$4,P$4,Chômés))),"*",Montant),
IF(AND(OFFSET(P8,,-Sens)&lt;&gt;"",OR(OFFSET(P$4,,-Sens)=Tout_JF_P,NOT(NETWORKDAYS.INTL(OFFSET(P$4,,-Sens),OFFSET(P$4,,-Sens),Chômés)))),IF(OR(P$4=Tout_JF_P,NOT(NETWORKDAYS.INTL(P$4,P$4,Chômés))),"*",Montant),
"")))))),"")</f>
        <v/>
      </c>
      <c r="Q8" s="42" t="str">
        <f t="array" aca="1" ref="Q8" ca="1">IFERROR(IF(Q$4&lt;$E8,"",
IF(Q$4&gt;La_Dernière_Opération,"",
IF(Q$4=La_Dernière_Opération,Montant,
IF(Q$4=$E8,IF(OR(Q$4=Tout_JF_P,NOT(NETWORKDAYS.INTL(Q$4,Q$4,Chômés))),"*",Montant),
IF(_T_E=Q$4,IF(OR(Q$4=Tout_JF_P,NOT(NETWORKDAYS.INTL(Q$4,Q$4,Chômés))),"*",Montant),
IF(AND(OFFSET(Q8,,-Sens)&lt;&gt;"",OR(OFFSET(Q$4,,-Sens)=Tout_JF_P,NOT(NETWORKDAYS.INTL(OFFSET(Q$4,,-Sens),OFFSET(Q$4,,-Sens),Chômés)))),IF(OR(Q$4=Tout_JF_P,NOT(NETWORKDAYS.INTL(Q$4,Q$4,Chômés))),"*",Montant),
"")))))),"")</f>
        <v/>
      </c>
      <c r="R8" s="42" t="str">
        <f t="array" aca="1" ref="R8" ca="1">IFERROR(IF(R$4&lt;$E8,"",
IF(R$4&gt;La_Dernière_Opération,"",
IF(R$4=La_Dernière_Opération,Montant,
IF(R$4=$E8,IF(OR(R$4=Tout_JF_P,NOT(NETWORKDAYS.INTL(R$4,R$4,Chômés))),"*",Montant),
IF(_T_E=R$4,IF(OR(R$4=Tout_JF_P,NOT(NETWORKDAYS.INTL(R$4,R$4,Chômés))),"*",Montant),
IF(AND(OFFSET(R8,,-Sens)&lt;&gt;"",OR(OFFSET(R$4,,-Sens)=Tout_JF_P,NOT(NETWORKDAYS.INTL(OFFSET(R$4,,-Sens),OFFSET(R$4,,-Sens),Chômés)))),IF(OR(R$4=Tout_JF_P,NOT(NETWORKDAYS.INTL(R$4,R$4,Chômés))),"*",Montant),
"")))))),"")</f>
        <v/>
      </c>
      <c r="S8" s="71">
        <f t="array" aca="1" ref="S8" ca="1">IFERROR(IF(S$4&lt;$E8,"",
IF(S$4&gt;La_Dernière_Opération,"",
IF(S$4=La_Dernière_Opération,Montant,
IF(S$4=$E8,IF(OR(S$4=Tout_JF_P,NOT(NETWORKDAYS.INTL(S$4,S$4,Chômés))),"*",Montant),
IF(_T_E=S$4,IF(OR(S$4=Tout_JF_P,NOT(NETWORKDAYS.INTL(S$4,S$4,Chômés))),"*",Montant),
IF(AND(OFFSET(S8,,-Sens)&lt;&gt;"",OR(OFFSET(S$4,,-Sens)=Tout_JF_P,NOT(NETWORKDAYS.INTL(OFFSET(S$4,,-Sens),OFFSET(S$4,,-Sens),Chômés)))),IF(OR(S$4=Tout_JF_P,NOT(NETWORKDAYS.INTL(S$4,S$4,Chômés))),"*",Montant),
"")))))),"")</f>
        <v>1352.5</v>
      </c>
      <c r="T8" s="71" t="str">
        <f t="array" aca="1" ref="T8" ca="1">IFERROR(IF(T$4&lt;$E8,"",
IF(T$4&gt;La_Dernière_Opération,"",
IF(T$4=La_Dernière_Opération,Montant,
IF(T$4=$E8,IF(OR(T$4=Tout_JF_P,NOT(NETWORKDAYS.INTL(T$4,T$4,Chômés))),"*",Montant),
IF(_T_E=T$4,IF(OR(T$4=Tout_JF_P,NOT(NETWORKDAYS.INTL(T$4,T$4,Chômés))),"*",Montant),
IF(AND(OFFSET(T8,,-Sens)&lt;&gt;"",OR(OFFSET(T$4,,-Sens)=Tout_JF_P,NOT(NETWORKDAYS.INTL(OFFSET(T$4,,-Sens),OFFSET(T$4,,-Sens),Chômés)))),IF(OR(T$4=Tout_JF_P,NOT(NETWORKDAYS.INTL(T$4,T$4,Chômés))),"*",Montant),
"")))))),"")</f>
        <v/>
      </c>
      <c r="U8" s="71" t="str">
        <f t="array" aca="1" ref="U8" ca="1">IFERROR(IF(U$4&lt;$E8,"",
IF(U$4&gt;La_Dernière_Opération,"",
IF(U$4=La_Dernière_Opération,Montant,
IF(U$4=$E8,IF(OR(U$4=Tout_JF_P,NOT(NETWORKDAYS.INTL(U$4,U$4,Chômés))),"*",Montant),
IF(_T_E=U$4,IF(OR(U$4=Tout_JF_P,NOT(NETWORKDAYS.INTL(U$4,U$4,Chômés))),"*",Montant),
IF(AND(OFFSET(U8,,-Sens)&lt;&gt;"",OR(OFFSET(U$4,,-Sens)=Tout_JF_P,NOT(NETWORKDAYS.INTL(OFFSET(U$4,,-Sens),OFFSET(U$4,,-Sens),Chômés)))),IF(OR(U$4=Tout_JF_P,NOT(NETWORKDAYS.INTL(U$4,U$4,Chômés))),"*",Montant),
"")))))),"")</f>
        <v/>
      </c>
      <c r="V8" s="71" t="str">
        <f t="array" aca="1" ref="V8" ca="1">IFERROR(IF(V$4&lt;$E8,"",
IF(V$4&gt;La_Dernière_Opération,"",
IF(V$4=La_Dernière_Opération,Montant,
IF(V$4=$E8,IF(OR(V$4=Tout_JF_P,NOT(NETWORKDAYS.INTL(V$4,V$4,Chômés))),"*",Montant),
IF(_T_E=V$4,IF(OR(V$4=Tout_JF_P,NOT(NETWORKDAYS.INTL(V$4,V$4,Chômés))),"*",Montant),
IF(AND(OFFSET(V8,,-Sens)&lt;&gt;"",OR(OFFSET(V$4,,-Sens)=Tout_JF_P,NOT(NETWORKDAYS.INTL(OFFSET(V$4,,-Sens),OFFSET(V$4,,-Sens),Chômés)))),IF(OR(V$4=Tout_JF_P,NOT(NETWORKDAYS.INTL(V$4,V$4,Chômés))),"*",Montant),
"")))))),"")</f>
        <v/>
      </c>
      <c r="W8" s="71" t="str">
        <f t="array" aca="1" ref="W8" ca="1">IFERROR(IF(W$4&lt;$E8,"",
IF(W$4&gt;La_Dernière_Opération,"",
IF(W$4=La_Dernière_Opération,Montant,
IF(W$4=$E8,IF(OR(W$4=Tout_JF_P,NOT(NETWORKDAYS.INTL(W$4,W$4,Chômés))),"*",Montant),
IF(_T_E=W$4,IF(OR(W$4=Tout_JF_P,NOT(NETWORKDAYS.INTL(W$4,W$4,Chômés))),"*",Montant),
IF(AND(OFFSET(W8,,-Sens)&lt;&gt;"",OR(OFFSET(W$4,,-Sens)=Tout_JF_P,NOT(NETWORKDAYS.INTL(OFFSET(W$4,,-Sens),OFFSET(W$4,,-Sens),Chômés)))),IF(OR(W$4=Tout_JF_P,NOT(NETWORKDAYS.INTL(W$4,W$4,Chômés))),"*",Montant),
"")))))),"")</f>
        <v/>
      </c>
      <c r="X8" s="71" t="str">
        <f t="array" aca="1" ref="X8" ca="1">IFERROR(IF(X$4&lt;$E8,"",
IF(X$4&gt;La_Dernière_Opération,"",
IF(X$4=La_Dernière_Opération,Montant,
IF(X$4=$E8,IF(OR(X$4=Tout_JF_P,NOT(NETWORKDAYS.INTL(X$4,X$4,Chômés))),"*",Montant),
IF(_T_E=X$4,IF(OR(X$4=Tout_JF_P,NOT(NETWORKDAYS.INTL(X$4,X$4,Chômés))),"*",Montant),
IF(AND(OFFSET(X8,,-Sens)&lt;&gt;"",OR(OFFSET(X$4,,-Sens)=Tout_JF_P,NOT(NETWORKDAYS.INTL(OFFSET(X$4,,-Sens),OFFSET(X$4,,-Sens),Chômés)))),IF(OR(X$4=Tout_JF_P,NOT(NETWORKDAYS.INTL(X$4,X$4,Chômés))),"*",Montant),
"")))))),"")</f>
        <v/>
      </c>
      <c r="Y8" s="71" t="str">
        <f t="array" aca="1" ref="Y8" ca="1">IFERROR(IF(Y$4&lt;$E8,"",
IF(Y$4&gt;La_Dernière_Opération,"",
IF(Y$4=La_Dernière_Opération,Montant,
IF(Y$4=$E8,IF(OR(Y$4=Tout_JF_P,NOT(NETWORKDAYS.INTL(Y$4,Y$4,Chômés))),"*",Montant),
IF(_T_E=Y$4,IF(OR(Y$4=Tout_JF_P,NOT(NETWORKDAYS.INTL(Y$4,Y$4,Chômés))),"*",Montant),
IF(AND(OFFSET(Y8,,-Sens)&lt;&gt;"",OR(OFFSET(Y$4,,-Sens)=Tout_JF_P,NOT(NETWORKDAYS.INTL(OFFSET(Y$4,,-Sens),OFFSET(Y$4,,-Sens),Chômés)))),IF(OR(Y$4=Tout_JF_P,NOT(NETWORKDAYS.INTL(Y$4,Y$4,Chômés))),"*",Montant),
"")))))),"")</f>
        <v/>
      </c>
      <c r="Z8" s="71" t="str">
        <f t="array" aca="1" ref="Z8" ca="1">IFERROR(IF(Z$4&lt;$E8,"",
IF(Z$4&gt;La_Dernière_Opération,"",
IF(Z$4=La_Dernière_Opération,Montant,
IF(Z$4=$E8,IF(OR(Z$4=Tout_JF_P,NOT(NETWORKDAYS.INTL(Z$4,Z$4,Chômés))),"*",Montant),
IF(_T_E=Z$4,IF(OR(Z$4=Tout_JF_P,NOT(NETWORKDAYS.INTL(Z$4,Z$4,Chômés))),"*",Montant),
IF(AND(OFFSET(Z8,,-Sens)&lt;&gt;"",OR(OFFSET(Z$4,,-Sens)=Tout_JF_P,NOT(NETWORKDAYS.INTL(OFFSET(Z$4,,-Sens),OFFSET(Z$4,,-Sens),Chômés)))),IF(OR(Z$4=Tout_JF_P,NOT(NETWORKDAYS.INTL(Z$4,Z$4,Chômés))),"*",Montant),
"")))))),"")</f>
        <v/>
      </c>
      <c r="AA8" s="71" t="str">
        <f t="array" aca="1" ref="AA8" ca="1">IFERROR(IF(AA$4&lt;$E8,"",
IF(AA$4&gt;La_Dernière_Opération,"",
IF(AA$4=La_Dernière_Opération,Montant,
IF(AA$4=$E8,IF(OR(AA$4=Tout_JF_P,NOT(NETWORKDAYS.INTL(AA$4,AA$4,Chômés))),"*",Montant),
IF(_T_E=AA$4,IF(OR(AA$4=Tout_JF_P,NOT(NETWORKDAYS.INTL(AA$4,AA$4,Chômés))),"*",Montant),
IF(AND(OFFSET(AA8,,-Sens)&lt;&gt;"",OR(OFFSET(AA$4,,-Sens)=Tout_JF_P,NOT(NETWORKDAYS.INTL(OFFSET(AA$4,,-Sens),OFFSET(AA$4,,-Sens),Chômés)))),IF(OR(AA$4=Tout_JF_P,NOT(NETWORKDAYS.INTL(AA$4,AA$4,Chômés))),"*",Montant),
"")))))),"")</f>
        <v/>
      </c>
      <c r="AB8" s="71" t="str">
        <f t="array" aca="1" ref="AB8" ca="1">IFERROR(IF(AB$4&lt;$E8,"",
IF(AB$4&gt;La_Dernière_Opération,"",
IF(AB$4=La_Dernière_Opération,Montant,
IF(AB$4=$E8,IF(OR(AB$4=Tout_JF_P,NOT(NETWORKDAYS.INTL(AB$4,AB$4,Chômés))),"*",Montant),
IF(_T_E=AB$4,IF(OR(AB$4=Tout_JF_P,NOT(NETWORKDAYS.INTL(AB$4,AB$4,Chômés))),"*",Montant),
IF(AND(OFFSET(AB8,,-Sens)&lt;&gt;"",OR(OFFSET(AB$4,,-Sens)=Tout_JF_P,NOT(NETWORKDAYS.INTL(OFFSET(AB$4,,-Sens),OFFSET(AB$4,,-Sens),Chômés)))),IF(OR(AB$4=Tout_JF_P,NOT(NETWORKDAYS.INTL(AB$4,AB$4,Chômés))),"*",Montant),
"")))))),"")</f>
        <v/>
      </c>
      <c r="AC8" s="71" t="str">
        <f t="array" aca="1" ref="AC8" ca="1">IFERROR(IF(AC$4&lt;$E8,"",
IF(AC$4&gt;La_Dernière_Opération,"",
IF(AC$4=La_Dernière_Opération,Montant,
IF(AC$4=$E8,IF(OR(AC$4=Tout_JF_P,NOT(NETWORKDAYS.INTL(AC$4,AC$4,Chômés))),"*",Montant),
IF(_T_E=AC$4,IF(OR(AC$4=Tout_JF_P,NOT(NETWORKDAYS.INTL(AC$4,AC$4,Chômés))),"*",Montant),
IF(AND(OFFSET(AC8,,-Sens)&lt;&gt;"",OR(OFFSET(AC$4,,-Sens)=Tout_JF_P,NOT(NETWORKDAYS.INTL(OFFSET(AC$4,,-Sens),OFFSET(AC$4,,-Sens),Chômés)))),IF(OR(AC$4=Tout_JF_P,NOT(NETWORKDAYS.INTL(AC$4,AC$4,Chômés))),"*",Montant),
"")))))),"")</f>
        <v/>
      </c>
      <c r="AD8" s="71" t="str">
        <f t="array" aca="1" ref="AD8" ca="1">IFERROR(IF(AD$4&lt;$E8,"",
IF(AD$4&gt;La_Dernière_Opération,"",
IF(AD$4=La_Dernière_Opération,Montant,
IF(AD$4=$E8,IF(OR(AD$4=Tout_JF_P,NOT(NETWORKDAYS.INTL(AD$4,AD$4,Chômés))),"*",Montant),
IF(_T_E=AD$4,IF(OR(AD$4=Tout_JF_P,NOT(NETWORKDAYS.INTL(AD$4,AD$4,Chômés))),"*",Montant),
IF(AND(OFFSET(AD8,,-Sens)&lt;&gt;"",OR(OFFSET(AD$4,,-Sens)=Tout_JF_P,NOT(NETWORKDAYS.INTL(OFFSET(AD$4,,-Sens),OFFSET(AD$4,,-Sens),Chômés)))),IF(OR(AD$4=Tout_JF_P,NOT(NETWORKDAYS.INTL(AD$4,AD$4,Chômés))),"*",Montant),
"")))))),"")</f>
        <v/>
      </c>
      <c r="AE8" s="71" t="str">
        <f t="array" aca="1" ref="AE8" ca="1">IFERROR(IF(AE$4&lt;$E8,"",
IF(AE$4&gt;La_Dernière_Opération,"",
IF(AE$4=La_Dernière_Opération,Montant,
IF(AE$4=$E8,IF(OR(AE$4=Tout_JF_P,NOT(NETWORKDAYS.INTL(AE$4,AE$4,Chômés))),"*",Montant),
IF(_T_E=AE$4,IF(OR(AE$4=Tout_JF_P,NOT(NETWORKDAYS.INTL(AE$4,AE$4,Chômés))),"*",Montant),
IF(AND(OFFSET(AE8,,-Sens)&lt;&gt;"",OR(OFFSET(AE$4,,-Sens)=Tout_JF_P,NOT(NETWORKDAYS.INTL(OFFSET(AE$4,,-Sens),OFFSET(AE$4,,-Sens),Chômés)))),IF(OR(AE$4=Tout_JF_P,NOT(NETWORKDAYS.INTL(AE$4,AE$4,Chômés))),"*",Montant),
"")))))),"")</f>
        <v/>
      </c>
      <c r="AF8" s="71" t="str">
        <f t="array" aca="1" ref="AF8" ca="1">IFERROR(IF(AF$4&lt;$E8,"",
IF(AF$4&gt;La_Dernière_Opération,"",
IF(AF$4=La_Dernière_Opération,Montant,
IF(AF$4=$E8,IF(OR(AF$4=Tout_JF_P,NOT(NETWORKDAYS.INTL(AF$4,AF$4,Chômés))),"*",Montant),
IF(_T_E=AF$4,IF(OR(AF$4=Tout_JF_P,NOT(NETWORKDAYS.INTL(AF$4,AF$4,Chômés))),"*",Montant),
IF(AND(OFFSET(AF8,,-Sens)&lt;&gt;"",OR(OFFSET(AF$4,,-Sens)=Tout_JF_P,NOT(NETWORKDAYS.INTL(OFFSET(AF$4,,-Sens),OFFSET(AF$4,,-Sens),Chômés)))),IF(OR(AF$4=Tout_JF_P,NOT(NETWORKDAYS.INTL(AF$4,AF$4,Chômés))),"*",Montant),
"")))))),"")</f>
        <v/>
      </c>
      <c r="AG8" s="71" t="str">
        <f t="array" aca="1" ref="AG8" ca="1">IFERROR(IF(AG$4&lt;$E8,"",
IF(AG$4&gt;La_Dernière_Opération,"",
IF(AG$4=La_Dernière_Opération,Montant,
IF(AG$4=$E8,IF(OR(AG$4=Tout_JF_P,NOT(NETWORKDAYS.INTL(AG$4,AG$4,Chômés))),"*",Montant),
IF(_T_E=AG$4,IF(OR(AG$4=Tout_JF_P,NOT(NETWORKDAYS.INTL(AG$4,AG$4,Chômés))),"*",Montant),
IF(AND(OFFSET(AG8,,-Sens)&lt;&gt;"",OR(OFFSET(AG$4,,-Sens)=Tout_JF_P,NOT(NETWORKDAYS.INTL(OFFSET(AG$4,,-Sens),OFFSET(AG$4,,-Sens),Chômés)))),IF(OR(AG$4=Tout_JF_P,NOT(NETWORKDAYS.INTL(AG$4,AG$4,Chômés))),"*",Montant),
"")))))),"")</f>
        <v/>
      </c>
      <c r="AH8" s="71" t="str">
        <f t="array" aca="1" ref="AH8" ca="1">IFERROR(IF(AH$4&lt;$E8,"",
IF(AH$4&gt;La_Dernière_Opération,"",
IF(AH$4=La_Dernière_Opération,Montant,
IF(AH$4=$E8,IF(OR(AH$4=Tout_JF_P,NOT(NETWORKDAYS.INTL(AH$4,AH$4,Chômés))),"*",Montant),
IF(_T_E=AH$4,IF(OR(AH$4=Tout_JF_P,NOT(NETWORKDAYS.INTL(AH$4,AH$4,Chômés))),"*",Montant),
IF(AND(OFFSET(AH8,,-Sens)&lt;&gt;"",OR(OFFSET(AH$4,,-Sens)=Tout_JF_P,NOT(NETWORKDAYS.INTL(OFFSET(AH$4,,-Sens),OFFSET(AH$4,,-Sens),Chômés)))),IF(OR(AH$4=Tout_JF_P,NOT(NETWORKDAYS.INTL(AH$4,AH$4,Chômés))),"*",Montant),
"")))))),"")</f>
        <v/>
      </c>
      <c r="AI8" s="71" t="str">
        <f t="array" aca="1" ref="AI8" ca="1">IFERROR(IF(AI$4&lt;$E8,"",
IF(AI$4&gt;La_Dernière_Opération,"",
IF(AI$4=La_Dernière_Opération,Montant,
IF(AI$4=$E8,IF(OR(AI$4=Tout_JF_P,NOT(NETWORKDAYS.INTL(AI$4,AI$4,Chômés))),"*",Montant),
IF(_T_E=AI$4,IF(OR(AI$4=Tout_JF_P,NOT(NETWORKDAYS.INTL(AI$4,AI$4,Chômés))),"*",Montant),
IF(AND(OFFSET(AI8,,-Sens)&lt;&gt;"",OR(OFFSET(AI$4,,-Sens)=Tout_JF_P,NOT(NETWORKDAYS.INTL(OFFSET(AI$4,,-Sens),OFFSET(AI$4,,-Sens),Chômés)))),IF(OR(AI$4=Tout_JF_P,NOT(NETWORKDAYS.INTL(AI$4,AI$4,Chômés))),"*",Montant),
"")))))),"")</f>
        <v/>
      </c>
      <c r="AJ8" s="71" t="str">
        <f t="array" aca="1" ref="AJ8" ca="1">IFERROR(IF(AJ$4&lt;$E8,"",
IF(AJ$4&gt;La_Dernière_Opération,"",
IF(AJ$4=La_Dernière_Opération,Montant,
IF(AJ$4=$E8,IF(OR(AJ$4=Tout_JF_P,NOT(NETWORKDAYS.INTL(AJ$4,AJ$4,Chômés))),"*",Montant),
IF(_T_E=AJ$4,IF(OR(AJ$4=Tout_JF_P,NOT(NETWORKDAYS.INTL(AJ$4,AJ$4,Chômés))),"*",Montant),
IF(AND(OFFSET(AJ8,,-Sens)&lt;&gt;"",OR(OFFSET(AJ$4,,-Sens)=Tout_JF_P,NOT(NETWORKDAYS.INTL(OFFSET(AJ$4,,-Sens),OFFSET(AJ$4,,-Sens),Chômés)))),IF(OR(AJ$4=Tout_JF_P,NOT(NETWORKDAYS.INTL(AJ$4,AJ$4,Chômés))),"*",Montant),
"")))))),"")</f>
        <v/>
      </c>
      <c r="AK8" s="71" t="str">
        <f t="array" aca="1" ref="AK8" ca="1">IFERROR(IF(AK$4&lt;$E8,"",
IF(AK$4&gt;La_Dernière_Opération,"",
IF(AK$4=La_Dernière_Opération,Montant,
IF(AK$4=$E8,IF(OR(AK$4=Tout_JF_P,NOT(NETWORKDAYS.INTL(AK$4,AK$4,Chômés))),"*",Montant),
IF(_T_E=AK$4,IF(OR(AK$4=Tout_JF_P,NOT(NETWORKDAYS.INTL(AK$4,AK$4,Chômés))),"*",Montant),
IF(AND(OFFSET(AK8,,-Sens)&lt;&gt;"",OR(OFFSET(AK$4,,-Sens)=Tout_JF_P,NOT(NETWORKDAYS.INTL(OFFSET(AK$4,,-Sens),OFFSET(AK$4,,-Sens),Chômés)))),IF(OR(AK$4=Tout_JF_P,NOT(NETWORKDAYS.INTL(AK$4,AK$4,Chômés))),"*",Montant),
"")))))),"")</f>
        <v/>
      </c>
      <c r="AL8" s="71" t="str">
        <f t="array" aca="1" ref="AL8" ca="1">IFERROR(IF(AL$4&lt;$E8,"",
IF(AL$4&gt;La_Dernière_Opération,"",
IF(AL$4=La_Dernière_Opération,Montant,
IF(AL$4=$E8,IF(OR(AL$4=Tout_JF_P,NOT(NETWORKDAYS.INTL(AL$4,AL$4,Chômés))),"*",Montant),
IF(_T_E=AL$4,IF(OR(AL$4=Tout_JF_P,NOT(NETWORKDAYS.INTL(AL$4,AL$4,Chômés))),"*",Montant),
IF(AND(OFFSET(AL8,,-Sens)&lt;&gt;"",OR(OFFSET(AL$4,,-Sens)=Tout_JF_P,NOT(NETWORKDAYS.INTL(OFFSET(AL$4,,-Sens),OFFSET(AL$4,,-Sens),Chômés)))),IF(OR(AL$4=Tout_JF_P,NOT(NETWORKDAYS.INTL(AL$4,AL$4,Chômés))),"*",Montant),
"")))))),"")</f>
        <v/>
      </c>
      <c r="AM8" s="71" t="str">
        <f t="array" aca="1" ref="AM8" ca="1">IFERROR(IF(AM$4&lt;$E8,"",
IF(AM$4&gt;La_Dernière_Opération,"",
IF(AM$4=La_Dernière_Opération,Montant,
IF(AM$4=$E8,IF(OR(AM$4=Tout_JF_P,NOT(NETWORKDAYS.INTL(AM$4,AM$4,Chômés))),"*",Montant),
IF(_T_E=AM$4,IF(OR(AM$4=Tout_JF_P,NOT(NETWORKDAYS.INTL(AM$4,AM$4,Chômés))),"*",Montant),
IF(AND(OFFSET(AM8,,-Sens)&lt;&gt;"",OR(OFFSET(AM$4,,-Sens)=Tout_JF_P,NOT(NETWORKDAYS.INTL(OFFSET(AM$4,,-Sens),OFFSET(AM$4,,-Sens),Chômés)))),IF(OR(AM$4=Tout_JF_P,NOT(NETWORKDAYS.INTL(AM$4,AM$4,Chômés))),"*",Montant),
"")))))),"")</f>
        <v/>
      </c>
      <c r="AN8" s="71" t="str">
        <f t="array" aca="1" ref="AN8" ca="1">IFERROR(IF(AN$4&lt;$E8,"",
IF(AN$4&gt;La_Dernière_Opération,"",
IF(AN$4=La_Dernière_Opération,Montant,
IF(AN$4=$E8,IF(OR(AN$4=Tout_JF_P,NOT(NETWORKDAYS.INTL(AN$4,AN$4,Chômés))),"*",Montant),
IF(_T_E=AN$4,IF(OR(AN$4=Tout_JF_P,NOT(NETWORKDAYS.INTL(AN$4,AN$4,Chômés))),"*",Montant),
IF(AND(OFFSET(AN8,,-Sens)&lt;&gt;"",OR(OFFSET(AN$4,,-Sens)=Tout_JF_P,NOT(NETWORKDAYS.INTL(OFFSET(AN$4,,-Sens),OFFSET(AN$4,,-Sens),Chômés)))),IF(OR(AN$4=Tout_JF_P,NOT(NETWORKDAYS.INTL(AN$4,AN$4,Chômés))),"*",Montant),
"")))))),"")</f>
        <v/>
      </c>
      <c r="AO8" s="71" t="str">
        <f t="array" aca="1" ref="AO8" ca="1">IFERROR(IF(AO$4&lt;$E8,"",
IF(AO$4&gt;La_Dernière_Opération,"",
IF(AO$4=La_Dernière_Opération,Montant,
IF(AO$4=$E8,IF(OR(AO$4=Tout_JF_P,NOT(NETWORKDAYS.INTL(AO$4,AO$4,Chômés))),"*",Montant),
IF(_T_E=AO$4,IF(OR(AO$4=Tout_JF_P,NOT(NETWORKDAYS.INTL(AO$4,AO$4,Chômés))),"*",Montant),
IF(AND(OFFSET(AO8,,-Sens)&lt;&gt;"",OR(OFFSET(AO$4,,-Sens)=Tout_JF_P,NOT(NETWORKDAYS.INTL(OFFSET(AO$4,,-Sens),OFFSET(AO$4,,-Sens),Chômés)))),IF(OR(AO$4=Tout_JF_P,NOT(NETWORKDAYS.INTL(AO$4,AO$4,Chômés))),"*",Montant),
"")))))),"")</f>
        <v/>
      </c>
      <c r="AP8" s="71" t="str">
        <f t="array" aca="1" ref="AP8" ca="1">IFERROR(IF(AP$4&lt;$E8,"",
IF(AP$4&gt;La_Dernière_Opération,"",
IF(AP$4=La_Dernière_Opération,Montant,
IF(AP$4=$E8,IF(OR(AP$4=Tout_JF_P,NOT(NETWORKDAYS.INTL(AP$4,AP$4,Chômés))),"*",Montant),
IF(_T_E=AP$4,IF(OR(AP$4=Tout_JF_P,NOT(NETWORKDAYS.INTL(AP$4,AP$4,Chômés))),"*",Montant),
IF(AND(OFFSET(AP8,,-Sens)&lt;&gt;"",OR(OFFSET(AP$4,,-Sens)=Tout_JF_P,NOT(NETWORKDAYS.INTL(OFFSET(AP$4,,-Sens),OFFSET(AP$4,,-Sens),Chômés)))),IF(OR(AP$4=Tout_JF_P,NOT(NETWORKDAYS.INTL(AP$4,AP$4,Chômés))),"*",Montant),
"")))))),"")</f>
        <v/>
      </c>
      <c r="AQ8" s="71" t="str">
        <f t="array" aca="1" ref="AQ8" ca="1">IFERROR(IF(AQ$4&lt;$E8,"",
IF(AQ$4&gt;La_Dernière_Opération,"",
IF(AQ$4=La_Dernière_Opération,Montant,
IF(AQ$4=$E8,IF(OR(AQ$4=Tout_JF_P,NOT(NETWORKDAYS.INTL(AQ$4,AQ$4,Chômés))),"*",Montant),
IF(_T_E=AQ$4,IF(OR(AQ$4=Tout_JF_P,NOT(NETWORKDAYS.INTL(AQ$4,AQ$4,Chômés))),"*",Montant),
IF(AND(OFFSET(AQ8,,-Sens)&lt;&gt;"",OR(OFFSET(AQ$4,,-Sens)=Tout_JF_P,NOT(NETWORKDAYS.INTL(OFFSET(AQ$4,,-Sens),OFFSET(AQ$4,,-Sens),Chômés)))),IF(OR(AQ$4=Tout_JF_P,NOT(NETWORKDAYS.INTL(AQ$4,AQ$4,Chômés))),"*",Montant),
"")))))),"")</f>
        <v/>
      </c>
      <c r="AR8" s="72" t="str">
        <f t="array" aca="1" ref="AR8" ca="1">IFERROR(IF(AR$4&lt;$E8,"",
IF(AR$4&gt;La_Dernière_Opération,"",
IF(AR$4=La_Dernière_Opération,Montant,
IF(AR$4=$E8,IF(OR(AR$4=Tout_JF_P,NOT(NETWORKDAYS.INTL(AR$4,AR$4,Chômés))),"*",Montant),
IF(_T_E=AR$4,IF(OR(AR$4=Tout_JF_P,NOT(NETWORKDAYS.INTL(AR$4,AR$4,Chômés))),"*",Montant),
IF(AND(OFFSET(AR8,,-Sens)&lt;&gt;"",OR(OFFSET(AR$4,,-Sens)=Tout_JF_P,NOT(NETWORKDAYS.INTL(OFFSET(AR$4,,-Sens),OFFSET(AR$4,,-Sens),Chômés)))),IF(OR(AR$4=Tout_JF_P,NOT(NETWORKDAYS.INTL(AR$4,AR$4,Chômés))),"*",Montant),
"")))))),"")</f>
        <v/>
      </c>
      <c r="AS8" s="72" t="str">
        <f t="array" aca="1" ref="AS8" ca="1">IFERROR(IF(AS$4&lt;$E8,"",
IF(AS$4&gt;La_Dernière_Opération,"",
IF(AS$4=La_Dernière_Opération,Montant,
IF(AS$4=$E8,IF(OR(AS$4=Tout_JF_P,NOT(NETWORKDAYS.INTL(AS$4,AS$4,Chômés))),"*",Montant),
IF(_T_E=AS$4,IF(OR(AS$4=Tout_JF_P,NOT(NETWORKDAYS.INTL(AS$4,AS$4,Chômés))),"*",Montant),
IF(AND(OFFSET(AS8,,-Sens)&lt;&gt;"",OR(OFFSET(AS$4,,-Sens)=Tout_JF_P,NOT(NETWORKDAYS.INTL(OFFSET(AS$4,,-Sens),OFFSET(AS$4,,-Sens),Chômés)))),IF(OR(AS$4=Tout_JF_P,NOT(NETWORKDAYS.INTL(AS$4,AS$4,Chômés))),"*",Montant),
"")))))),"")</f>
        <v/>
      </c>
      <c r="AT8" s="72" t="str">
        <f t="array" aca="1" ref="AT8" ca="1">IFERROR(IF(AT$4&lt;$E8,"",
IF(AT$4&gt;La_Dernière_Opération,"",
IF(AT$4=La_Dernière_Opération,Montant,
IF(AT$4=$E8,IF(OR(AT$4=Tout_JF_P,NOT(NETWORKDAYS.INTL(AT$4,AT$4,Chômés))),"*",Montant),
IF(_T_E=AT$4,IF(OR(AT$4=Tout_JF_P,NOT(NETWORKDAYS.INTL(AT$4,AT$4,Chômés))),"*",Montant),
IF(AND(OFFSET(AT8,,-Sens)&lt;&gt;"",OR(OFFSET(AT$4,,-Sens)=Tout_JF_P,NOT(NETWORKDAYS.INTL(OFFSET(AT$4,,-Sens),OFFSET(AT$4,,-Sens),Chômés)))),IF(OR(AT$4=Tout_JF_P,NOT(NETWORKDAYS.INTL(AT$4,AT$4,Chômés))),"*",Montant),
"")))))),"")</f>
        <v/>
      </c>
      <c r="AU8" s="72" t="str">
        <f t="array" aca="1" ref="AU8" ca="1">IFERROR(IF(AU$4&lt;$E8,"",
IF(AU$4&gt;La_Dernière_Opération,"",
IF(AU$4=La_Dernière_Opération,Montant,
IF(AU$4=$E8,IF(OR(AU$4=Tout_JF_P,NOT(NETWORKDAYS.INTL(AU$4,AU$4,Chômés))),"*",Montant),
IF(_T_E=AU$4,IF(OR(AU$4=Tout_JF_P,NOT(NETWORKDAYS.INTL(AU$4,AU$4,Chômés))),"*",Montant),
IF(AND(OFFSET(AU8,,-Sens)&lt;&gt;"",OR(OFFSET(AU$4,,-Sens)=Tout_JF_P,NOT(NETWORKDAYS.INTL(OFFSET(AU$4,,-Sens),OFFSET(AU$4,,-Sens),Chômés)))),IF(OR(AU$4=Tout_JF_P,NOT(NETWORKDAYS.INTL(AU$4,AU$4,Chômés))),"*",Montant),
"")))))),"")</f>
        <v/>
      </c>
      <c r="AV8" s="72" t="str">
        <f t="array" aca="1" ref="AV8" ca="1">IFERROR(IF(AV$4&lt;$E8,"",
IF(AV$4&gt;La_Dernière_Opération,"",
IF(AV$4=La_Dernière_Opération,Montant,
IF(AV$4=$E8,IF(OR(AV$4=Tout_JF_P,NOT(NETWORKDAYS.INTL(AV$4,AV$4,Chômés))),"*",Montant),
IF(_T_E=AV$4,IF(OR(AV$4=Tout_JF_P,NOT(NETWORKDAYS.INTL(AV$4,AV$4,Chômés))),"*",Montant),
IF(AND(OFFSET(AV8,,-Sens)&lt;&gt;"",OR(OFFSET(AV$4,,-Sens)=Tout_JF_P,NOT(NETWORKDAYS.INTL(OFFSET(AV$4,,-Sens),OFFSET(AV$4,,-Sens),Chômés)))),IF(OR(AV$4=Tout_JF_P,NOT(NETWORKDAYS.INTL(AV$4,AV$4,Chômés))),"*",Montant),
"")))))),"")</f>
        <v/>
      </c>
      <c r="AW8" s="72" t="str">
        <f t="array" aca="1" ref="AW8" ca="1">IFERROR(IF(AW$4&lt;$E8,"",
IF(AW$4&gt;La_Dernière_Opération,"",
IF(AW$4=La_Dernière_Opération,Montant,
IF(AW$4=$E8,IF(OR(AW$4=Tout_JF_P,NOT(NETWORKDAYS.INTL(AW$4,AW$4,Chômés))),"*",Montant),
IF(_T_E=AW$4,IF(OR(AW$4=Tout_JF_P,NOT(NETWORKDAYS.INTL(AW$4,AW$4,Chômés))),"*",Montant),
IF(AND(OFFSET(AW8,,-Sens)&lt;&gt;"",OR(OFFSET(AW$4,,-Sens)=Tout_JF_P,NOT(NETWORKDAYS.INTL(OFFSET(AW$4,,-Sens),OFFSET(AW$4,,-Sens),Chômés)))),IF(OR(AW$4=Tout_JF_P,NOT(NETWORKDAYS.INTL(AW$4,AW$4,Chômés))),"*",Montant),
"")))))),"")</f>
        <v/>
      </c>
      <c r="AX8" s="72" t="str">
        <f t="array" aca="1" ref="AX8" ca="1">IFERROR(IF(AX$4&lt;$E8,"",
IF(AX$4&gt;La_Dernière_Opération,"",
IF(AX$4=La_Dernière_Opération,Montant,
IF(AX$4=$E8,IF(OR(AX$4=Tout_JF_P,NOT(NETWORKDAYS.INTL(AX$4,AX$4,Chômés))),"*",Montant),
IF(_T_E=AX$4,IF(OR(AX$4=Tout_JF_P,NOT(NETWORKDAYS.INTL(AX$4,AX$4,Chômés))),"*",Montant),
IF(AND(OFFSET(AX8,,-Sens)&lt;&gt;"",OR(OFFSET(AX$4,,-Sens)=Tout_JF_P,NOT(NETWORKDAYS.INTL(OFFSET(AX$4,,-Sens),OFFSET(AX$4,,-Sens),Chômés)))),IF(OR(AX$4=Tout_JF_P,NOT(NETWORKDAYS.INTL(AX$4,AX$4,Chômés))),"*",Montant),
"")))))),"")</f>
        <v/>
      </c>
      <c r="AY8" s="72" t="str">
        <f t="array" aca="1" ref="AY8" ca="1">IFERROR(IF(AY$4&lt;$E8,"",
IF(AY$4&gt;La_Dernière_Opération,"",
IF(AY$4=La_Dernière_Opération,Montant,
IF(AY$4=$E8,IF(OR(AY$4=Tout_JF_P,NOT(NETWORKDAYS.INTL(AY$4,AY$4,Chômés))),"*",Montant),
IF(_T_E=AY$4,IF(OR(AY$4=Tout_JF_P,NOT(NETWORKDAYS.INTL(AY$4,AY$4,Chômés))),"*",Montant),
IF(AND(OFFSET(AY8,,-Sens)&lt;&gt;"",OR(OFFSET(AY$4,,-Sens)=Tout_JF_P,NOT(NETWORKDAYS.INTL(OFFSET(AY$4,,-Sens),OFFSET(AY$4,,-Sens),Chômés)))),IF(OR(AY$4=Tout_JF_P,NOT(NETWORKDAYS.INTL(AY$4,AY$4,Chômés))),"*",Montant),
"")))))),"")</f>
        <v/>
      </c>
      <c r="AZ8" s="72" t="str">
        <f t="array" aca="1" ref="AZ8" ca="1">IFERROR(IF(AZ$4&lt;$E8,"",
IF(AZ$4&gt;La_Dernière_Opération,"",
IF(AZ$4=La_Dernière_Opération,Montant,
IF(AZ$4=$E8,IF(OR(AZ$4=Tout_JF_P,NOT(NETWORKDAYS.INTL(AZ$4,AZ$4,Chômés))),"*",Montant),
IF(_T_E=AZ$4,IF(OR(AZ$4=Tout_JF_P,NOT(NETWORKDAYS.INTL(AZ$4,AZ$4,Chômés))),"*",Montant),
IF(AND(OFFSET(AZ8,,-Sens)&lt;&gt;"",OR(OFFSET(AZ$4,,-Sens)=Tout_JF_P,NOT(NETWORKDAYS.INTL(OFFSET(AZ$4,,-Sens),OFFSET(AZ$4,,-Sens),Chômés)))),IF(OR(AZ$4=Tout_JF_P,NOT(NETWORKDAYS.INTL(AZ$4,AZ$4,Chômés))),"*",Montant),
"")))))),"")</f>
        <v/>
      </c>
      <c r="BA8" s="72" t="str">
        <f t="array" aca="1" ref="BA8" ca="1">IFERROR(IF(BA$4&lt;$E8,"",
IF(BA$4&gt;La_Dernière_Opération,"",
IF(BA$4=La_Dernière_Opération,Montant,
IF(BA$4=$E8,IF(OR(BA$4=Tout_JF_P,NOT(NETWORKDAYS.INTL(BA$4,BA$4,Chômés))),"*",Montant),
IF(_T_E=BA$4,IF(OR(BA$4=Tout_JF_P,NOT(NETWORKDAYS.INTL(BA$4,BA$4,Chômés))),"*",Montant),
IF(AND(OFFSET(BA8,,-Sens)&lt;&gt;"",OR(OFFSET(BA$4,,-Sens)=Tout_JF_P,NOT(NETWORKDAYS.INTL(OFFSET(BA$4,,-Sens),OFFSET(BA$4,,-Sens),Chômés)))),IF(OR(BA$4=Tout_JF_P,NOT(NETWORKDAYS.INTL(BA$4,BA$4,Chômés))),"*",Montant),
"")))))),"")</f>
        <v/>
      </c>
      <c r="BB8" s="72" t="str">
        <f t="array" aca="1" ref="BB8" ca="1">IFERROR(IF(BB$4&lt;$E8,"",
IF(BB$4&gt;La_Dernière_Opération,"",
IF(BB$4=La_Dernière_Opération,Montant,
IF(BB$4=$E8,IF(OR(BB$4=Tout_JF_P,NOT(NETWORKDAYS.INTL(BB$4,BB$4,Chômés))),"*",Montant),
IF(_T_E=BB$4,IF(OR(BB$4=Tout_JF_P,NOT(NETWORKDAYS.INTL(BB$4,BB$4,Chômés))),"*",Montant),
IF(AND(OFFSET(BB8,,-Sens)&lt;&gt;"",OR(OFFSET(BB$4,,-Sens)=Tout_JF_P,NOT(NETWORKDAYS.INTL(OFFSET(BB$4,,-Sens),OFFSET(BB$4,,-Sens),Chômés)))),IF(OR(BB$4=Tout_JF_P,NOT(NETWORKDAYS.INTL(BB$4,BB$4,Chômés))),"*",Montant),
"")))))),"")</f>
        <v/>
      </c>
      <c r="BC8" s="72" t="str">
        <f t="array" aca="1" ref="BC8" ca="1">IFERROR(IF(BC$4&lt;$E8,"",
IF(BC$4&gt;La_Dernière_Opération,"",
IF(BC$4=La_Dernière_Opération,Montant,
IF(BC$4=$E8,IF(OR(BC$4=Tout_JF_P,NOT(NETWORKDAYS.INTL(BC$4,BC$4,Chômés))),"*",Montant),
IF(_T_E=BC$4,IF(OR(BC$4=Tout_JF_P,NOT(NETWORKDAYS.INTL(BC$4,BC$4,Chômés))),"*",Montant),
IF(AND(OFFSET(BC8,,-Sens)&lt;&gt;"",OR(OFFSET(BC$4,,-Sens)=Tout_JF_P,NOT(NETWORKDAYS.INTL(OFFSET(BC$4,,-Sens),OFFSET(BC$4,,-Sens),Chômés)))),IF(OR(BC$4=Tout_JF_P,NOT(NETWORKDAYS.INTL(BC$4,BC$4,Chômés))),"*",Montant),
"")))))),"")</f>
        <v/>
      </c>
      <c r="BD8" s="72" t="str">
        <f t="array" aca="1" ref="BD8" ca="1">IFERROR(IF(BD$4&lt;$E8,"",
IF(BD$4&gt;La_Dernière_Opération,"",
IF(BD$4=La_Dernière_Opération,Montant,
IF(BD$4=$E8,IF(OR(BD$4=Tout_JF_P,NOT(NETWORKDAYS.INTL(BD$4,BD$4,Chômés))),"*",Montant),
IF(_T_E=BD$4,IF(OR(BD$4=Tout_JF_P,NOT(NETWORKDAYS.INTL(BD$4,BD$4,Chômés))),"*",Montant),
IF(AND(OFFSET(BD8,,-Sens)&lt;&gt;"",OR(OFFSET(BD$4,,-Sens)=Tout_JF_P,NOT(NETWORKDAYS.INTL(OFFSET(BD$4,,-Sens),OFFSET(BD$4,,-Sens),Chômés)))),IF(OR(BD$4=Tout_JF_P,NOT(NETWORKDAYS.INTL(BD$4,BD$4,Chômés))),"*",Montant),
"")))))),"")</f>
        <v/>
      </c>
      <c r="BE8" s="72" t="str">
        <f t="array" aca="1" ref="BE8" ca="1">IFERROR(IF(BE$4&lt;$E8,"",
IF(BE$4&gt;La_Dernière_Opération,"",
IF(BE$4=La_Dernière_Opération,Montant,
IF(BE$4=$E8,IF(OR(BE$4=Tout_JF_P,NOT(NETWORKDAYS.INTL(BE$4,BE$4,Chômés))),"*",Montant),
IF(_T_E=BE$4,IF(OR(BE$4=Tout_JF_P,NOT(NETWORKDAYS.INTL(BE$4,BE$4,Chômés))),"*",Montant),
IF(AND(OFFSET(BE8,,-Sens)&lt;&gt;"",OR(OFFSET(BE$4,,-Sens)=Tout_JF_P,NOT(NETWORKDAYS.INTL(OFFSET(BE$4,,-Sens),OFFSET(BE$4,,-Sens),Chômés)))),IF(OR(BE$4=Tout_JF_P,NOT(NETWORKDAYS.INTL(BE$4,BE$4,Chômés))),"*",Montant),
"")))))),"")</f>
        <v/>
      </c>
      <c r="BF8" s="71" t="str">
        <f t="array" aca="1" ref="BF8" ca="1">IFERROR(IF(BF$4&lt;$E8,"",
IF(BF$4&gt;La_Dernière_Opération,"",
IF(BF$4=La_Dernière_Opération,Montant,
IF(BF$4=$E8,IF(OR(BF$4=Tout_JF_P,NOT(NETWORKDAYS.INTL(BF$4,BF$4,Chômés))),"*",Montant),
IF(_T_E=BF$4,IF(OR(BF$4=Tout_JF_P,NOT(NETWORKDAYS.INTL(BF$4,BF$4,Chômés))),"*",Montant),
IF(AND(OFFSET(BF8,,-Sens)&lt;&gt;"",OR(OFFSET(BF$4,,-Sens)=Tout_JF_P,NOT(NETWORKDAYS.INTL(OFFSET(BF$4,,-Sens),OFFSET(BF$4,,-Sens),Chômés)))),IF(OR(BF$4=Tout_JF_P,NOT(NETWORKDAYS.INTL(BF$4,BF$4,Chômés))),"*",Montant),
"")))))),"")</f>
        <v/>
      </c>
      <c r="BG8" s="71" t="str">
        <f t="array" aca="1" ref="BG8" ca="1">IFERROR(IF(BG$4&lt;$E8,"",
IF(BG$4&gt;La_Dernière_Opération,"",
IF(BG$4=La_Dernière_Opération,Montant,
IF(BG$4=$E8,IF(OR(BG$4=Tout_JF_P,NOT(NETWORKDAYS.INTL(BG$4,BG$4,Chômés))),"*",Montant),
IF(_T_E=BG$4,IF(OR(BG$4=Tout_JF_P,NOT(NETWORKDAYS.INTL(BG$4,BG$4,Chômés))),"*",Montant),
IF(AND(OFFSET(BG8,,-Sens)&lt;&gt;"",OR(OFFSET(BG$4,,-Sens)=Tout_JF_P,NOT(NETWORKDAYS.INTL(OFFSET(BG$4,,-Sens),OFFSET(BG$4,,-Sens),Chômés)))),IF(OR(BG$4=Tout_JF_P,NOT(NETWORKDAYS.INTL(BG$4,BG$4,Chômés))),"*",Montant),
"")))))),"")</f>
        <v/>
      </c>
      <c r="BH8" s="71" t="str">
        <f t="array" aca="1" ref="BH8" ca="1">IFERROR(IF(BH$4&lt;$E8,"",
IF(BH$4&gt;La_Dernière_Opération,"",
IF(BH$4=La_Dernière_Opération,Montant,
IF(BH$4=$E8,IF(OR(BH$4=Tout_JF_P,NOT(NETWORKDAYS.INTL(BH$4,BH$4,Chômés))),"*",Montant),
IF(_T_E=BH$4,IF(OR(BH$4=Tout_JF_P,NOT(NETWORKDAYS.INTL(BH$4,BH$4,Chômés))),"*",Montant),
IF(AND(OFFSET(BH8,,-Sens)&lt;&gt;"",OR(OFFSET(BH$4,,-Sens)=Tout_JF_P,NOT(NETWORKDAYS.INTL(OFFSET(BH$4,,-Sens),OFFSET(BH$4,,-Sens),Chômés)))),IF(OR(BH$4=Tout_JF_P,NOT(NETWORKDAYS.INTL(BH$4,BH$4,Chômés))),"*",Montant),
"")))))),"")</f>
        <v/>
      </c>
      <c r="BI8" s="42" t="str">
        <f t="array" aca="1" ref="BI8" ca="1">IFERROR(IF(BI$4&lt;$E8,"",
IF(BI$4&gt;La_Dernière_Opération,"",
IF(BI$4=La_Dernière_Opération,Montant,
IF(BI$4=$E8,IF(OR(BI$4=Tout_JF_P,NOT(NETWORKDAYS.INTL(BI$4,BI$4,Chômés))),"*",Montant),
IF(_T_E=BI$4,IF(OR(BI$4=Tout_JF_P,NOT(NETWORKDAYS.INTL(BI$4,BI$4,Chômés))),"*",Montant),
IF(AND(OFFSET(BI8,,-Sens)&lt;&gt;"",OR(OFFSET(BI$4,,-Sens)=Tout_JF_P,NOT(NETWORKDAYS.INTL(OFFSET(BI$4,,-Sens),OFFSET(BI$4,,-Sens),Chômés)))),IF(OR(BI$4=Tout_JF_P,NOT(NETWORKDAYS.INTL(BI$4,BI$4,Chômés))),"*",Montant),
"")))))),"")</f>
        <v/>
      </c>
    </row>
  </sheetData>
  <mergeCells count="2">
    <mergeCell ref="A2:J2"/>
    <mergeCell ref="A1:J1"/>
  </mergeCells>
  <conditionalFormatting sqref="T1:BB1">
    <cfRule type="expression" dxfId="66" priority="48">
      <formula>AND(MONTH(T4)&lt;&gt;MONTH(S4))</formula>
    </cfRule>
    <cfRule type="expression" dxfId="65" priority="50">
      <formula>AND(ISEVEN(MONTH(T4)))</formula>
    </cfRule>
  </conditionalFormatting>
  <conditionalFormatting sqref="T2:BB2">
    <cfRule type="expression" dxfId="64" priority="47">
      <formula>AND(WEEKNUM(T4,T_SE)&lt;&gt;WEEKNUM(S4,T_SE))</formula>
    </cfRule>
    <cfRule type="expression" dxfId="63" priority="51">
      <formula>AND(ISEVEN(WEEKNUM(T4,T_SE)))</formula>
    </cfRule>
  </conditionalFormatting>
  <conditionalFormatting sqref="S2">
    <cfRule type="expression" dxfId="62" priority="43">
      <formula>AND(ISEVEN(WEEKNUM(S4,T_SE)))</formula>
    </cfRule>
  </conditionalFormatting>
  <conditionalFormatting sqref="S1">
    <cfRule type="expression" dxfId="61" priority="42">
      <formula>AND(ISEVEN(MONTH(S4)))</formula>
    </cfRule>
  </conditionalFormatting>
  <conditionalFormatting sqref="E6:E8">
    <cfRule type="expression" dxfId="60" priority="41">
      <formula>AND(NOT(ISNUMBER($E6)))</formula>
    </cfRule>
  </conditionalFormatting>
  <conditionalFormatting sqref="F6:F8">
    <cfRule type="expression" dxfId="59" priority="40">
      <formula>AND($G6&lt;&gt;"",$F6="")</formula>
    </cfRule>
  </conditionalFormatting>
  <conditionalFormatting sqref="S3:BB4 S6:BB8">
    <cfRule type="expression" dxfId="58" priority="53">
      <formula>OR(S$4=Ponts)</formula>
    </cfRule>
    <cfRule type="expression" dxfId="57" priority="54">
      <formula>OR(S$4=Fériés)</formula>
    </cfRule>
    <cfRule type="expression" dxfId="56" priority="55">
      <formula>NOT(NETWORKDAYS.INTL(S$4,S$4,Chômés))</formula>
    </cfRule>
  </conditionalFormatting>
  <conditionalFormatting sqref="S3:BB4">
    <cfRule type="expression" dxfId="55" priority="44">
      <formula>OR(ROW($R3)=4,ROW($R3)=3)</formula>
    </cfRule>
    <cfRule type="expression" dxfId="54" priority="52">
      <formula>AND(S$4=TODAY())</formula>
    </cfRule>
  </conditionalFormatting>
  <conditionalFormatting sqref="S6:BB8">
    <cfRule type="expression" dxfId="53" priority="6">
      <formula>AND(S6=0,ISNUMBER(S6))</formula>
    </cfRule>
    <cfRule type="expression" dxfId="52" priority="7">
      <formula>AND(S6&gt;0,ISNUMBER(S6))</formula>
    </cfRule>
    <cfRule type="expression" dxfId="51" priority="37">
      <formula>AND(S6&lt;0,ISNUMBER(S6))</formula>
    </cfRule>
    <cfRule type="expression" dxfId="50" priority="38">
      <formula>AND(NOT(ISNUMBER(S6)),S6&lt;&gt;"",S6&lt;&gt;"*")</formula>
    </cfRule>
  </conditionalFormatting>
  <conditionalFormatting sqref="D6:D8">
    <cfRule type="expression" dxfId="49" priority="5">
      <formula>OR(NOT(ISNUMBER($C6)))</formula>
    </cfRule>
  </conditionalFormatting>
  <conditionalFormatting sqref="I6:J8">
    <cfRule type="expression" dxfId="48" priority="2">
      <formula>AND($I6="Opération")</formula>
    </cfRule>
    <cfRule type="expression" dxfId="47" priority="3">
      <formula>AND($I6="Erreur de")</formula>
    </cfRule>
  </conditionalFormatting>
  <conditionalFormatting sqref="E6:E8 I6:J8">
    <cfRule type="expression" dxfId="46" priority="4">
      <formula>OR($E6=Fériés,$E6=Ponts,NOT(NETWORKDAYS.INTL($E6,$E6,Chômés)))</formula>
    </cfRule>
  </conditionalFormatting>
  <conditionalFormatting sqref="A6:B8">
    <cfRule type="expression" dxfId="45" priority="1">
      <formula>AND($I6=TODAY())</formula>
    </cfRule>
  </conditionalFormatting>
  <dataValidations count="3">
    <dataValidation type="list" allowBlank="1" showInputMessage="1" showErrorMessage="1" sqref="F6:F8">
      <formula1>Liste_Fréquences</formula1>
    </dataValidation>
    <dataValidation type="list" allowBlank="1" showInputMessage="1" showErrorMessage="1" sqref="D6:D8">
      <formula1>"Crédit,Débit"</formula1>
    </dataValidation>
    <dataValidation type="list" allowBlank="1" showInputMessage="1" showErrorMessage="1" sqref="H6:H8">
      <formula1>"Avancer,Reculer"</formula1>
    </dataValidation>
  </dataValidations>
  <printOptions horizontalCentered="1"/>
  <pageMargins left="0" right="0" top="0" bottom="0" header="0" footer="0"/>
  <pageSetup paperSize="9" scale="56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ScrollBar1">
          <controlPr defaultSize="0" autoLine="0" r:id="rId5">
            <anchor moveWithCells="1">
              <from>
                <xdr:col>0</xdr:col>
                <xdr:colOff>352425</xdr:colOff>
                <xdr:row>2</xdr:row>
                <xdr:rowOff>19050</xdr:rowOff>
              </from>
              <to>
                <xdr:col>8</xdr:col>
                <xdr:colOff>95250</xdr:colOff>
                <xdr:row>4</xdr:row>
                <xdr:rowOff>0</xdr:rowOff>
              </to>
            </anchor>
          </controlPr>
        </control>
      </mc:Choice>
      <mc:Fallback>
        <control shapeId="1028" r:id="rId4" name="ScrollBar1"/>
      </mc:Fallback>
    </mc:AlternateContent>
    <mc:AlternateContent xmlns:mc="http://schemas.openxmlformats.org/markup-compatibility/2006">
      <mc:Choice Requires="x14">
        <control shapeId="1029" r:id="rId6" name="SpinButton1">
          <controlPr defaultSize="0" autoLine="0" r:id="rId7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0</xdr:col>
                <xdr:colOff>342900</xdr:colOff>
                <xdr:row>4</xdr:row>
                <xdr:rowOff>0</xdr:rowOff>
              </to>
            </anchor>
          </controlPr>
        </control>
      </mc:Choice>
      <mc:Fallback>
        <control shapeId="1029" r:id="rId6" name="Spin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aramètres"/>
  <dimension ref="A1:N354"/>
  <sheetViews>
    <sheetView showGridLines="0" workbookViewId="0">
      <selection activeCell="E14" sqref="E14"/>
    </sheetView>
  </sheetViews>
  <sheetFormatPr baseColWidth="10" defaultColWidth="11.42578125" defaultRowHeight="15" x14ac:dyDescent="0.25"/>
  <cols>
    <col min="1" max="1" width="18.5703125" customWidth="1"/>
    <col min="2" max="2" width="13.5703125" customWidth="1"/>
    <col min="3" max="3" width="13.5703125" hidden="1" customWidth="1"/>
    <col min="4" max="4" width="4.28515625" customWidth="1"/>
    <col min="5" max="5" width="30.140625" customWidth="1"/>
    <col min="6" max="6" width="17.42578125" customWidth="1"/>
    <col min="7" max="7" width="10.140625" customWidth="1"/>
    <col min="8" max="8" width="18.5703125" customWidth="1"/>
    <col min="9" max="9" width="11.42578125" customWidth="1"/>
    <col min="10" max="10" width="15.85546875" customWidth="1"/>
    <col min="11" max="11" width="8.7109375" customWidth="1"/>
    <col min="12" max="12" width="37.5703125" customWidth="1"/>
    <col min="13" max="13" width="15.7109375" customWidth="1"/>
    <col min="14" max="14" width="11.85546875" customWidth="1"/>
    <col min="15" max="26" width="11.42578125" customWidth="1"/>
  </cols>
  <sheetData>
    <row r="1" spans="1:14" ht="45" customHeight="1" x14ac:dyDescent="0.25">
      <c r="A1" s="18" t="s">
        <v>0</v>
      </c>
      <c r="B1" s="18" t="s">
        <v>2</v>
      </c>
      <c r="C1" s="55" t="s">
        <v>104</v>
      </c>
      <c r="D1" s="69" t="s">
        <v>1</v>
      </c>
      <c r="E1" s="70"/>
      <c r="F1" s="18" t="s">
        <v>3</v>
      </c>
      <c r="G1" s="18" t="s">
        <v>46</v>
      </c>
      <c r="H1" s="18" t="s">
        <v>47</v>
      </c>
      <c r="I1" s="18" t="s">
        <v>72</v>
      </c>
      <c r="J1" s="31" t="s">
        <v>48</v>
      </c>
      <c r="K1" s="33" t="s">
        <v>92</v>
      </c>
      <c r="L1" s="33" t="s">
        <v>59</v>
      </c>
      <c r="M1" s="41" t="s">
        <v>73</v>
      </c>
      <c r="N1" s="5"/>
    </row>
    <row r="2" spans="1:14" x14ac:dyDescent="0.25">
      <c r="A2" s="40">
        <v>0</v>
      </c>
      <c r="B2" s="3" t="b">
        <v>0</v>
      </c>
      <c r="C2" s="3" t="str">
        <f>IF(B2,"Lundi","")</f>
        <v/>
      </c>
      <c r="D2" s="4" t="b">
        <v>1</v>
      </c>
      <c r="E2" s="61">
        <f ca="1">IF($D2,DATE(IF(Date_Deb&gt;DATE(YEAR(Date_Deb),1,1),YEAR(Date_Deb)+1,YEAR(Date_Deb)),1,1),"")</f>
        <v>43466</v>
      </c>
      <c r="F2" s="29"/>
      <c r="G2" s="30" t="b">
        <v>0</v>
      </c>
      <c r="H2" s="35" t="str">
        <f t="shared" ref="H2:H32" si="0">IF($F2&lt;&gt;"",IF($G2,DATE(IF(Date_Deb&gt;DATE(YEAR(Date_Deb),MONTH(F2),DAY(F2)),YEAR(Date_Deb)+1,YEAR(Date_Deb)),MONTH(F2),DAY(F2)),$F2),"")</f>
        <v/>
      </c>
      <c r="I2" s="36">
        <f t="shared" ref="I2:I7" ca="1" si="1">IF(E2="",DATE(1901,1,1),E2)</f>
        <v>43466</v>
      </c>
      <c r="J2" s="48" t="s">
        <v>51</v>
      </c>
      <c r="K2" s="50">
        <v>1</v>
      </c>
      <c r="L2" s="53" t="s">
        <v>96</v>
      </c>
      <c r="M2" s="38" t="s">
        <v>45</v>
      </c>
    </row>
    <row r="3" spans="1:14" x14ac:dyDescent="0.25">
      <c r="A3" s="40">
        <v>0</v>
      </c>
      <c r="B3" s="3" t="b">
        <v>0</v>
      </c>
      <c r="C3" s="3" t="str">
        <f>IF(B3,"Mardi","")</f>
        <v/>
      </c>
      <c r="D3" s="3" t="b">
        <v>1</v>
      </c>
      <c r="E3" s="61">
        <f ca="1">IF($D3,IF(AND(Date_Deb&gt;Pâq_Année_N+1,Date_Deb&lt;=Pâq_Année_N1),Pâq_Année_N1+1,Pâq_Année_N+1),"")</f>
        <v>43577</v>
      </c>
      <c r="F3" s="29"/>
      <c r="G3" s="30" t="b">
        <v>0</v>
      </c>
      <c r="H3" s="35" t="str">
        <f t="shared" si="0"/>
        <v/>
      </c>
      <c r="I3" s="36">
        <f t="shared" ca="1" si="1"/>
        <v>43577</v>
      </c>
      <c r="J3" s="48" t="s">
        <v>49</v>
      </c>
      <c r="K3" s="50">
        <v>7</v>
      </c>
      <c r="L3" s="53" t="s">
        <v>62</v>
      </c>
      <c r="M3" s="39">
        <f>LOOKUP(M2,{"Dimanche";"Jeudi";"Lundi";"Mardi";"Mercredi";"Samedi";"Vendredi"},{17;14;11;12;13;16;15})</f>
        <v>11</v>
      </c>
    </row>
    <row r="4" spans="1:14" x14ac:dyDescent="0.25">
      <c r="A4" s="19" t="s">
        <v>4</v>
      </c>
      <c r="B4" s="3" t="b">
        <v>0</v>
      </c>
      <c r="C4" s="3" t="str">
        <f>IF(B4,"Mercredi","")</f>
        <v/>
      </c>
      <c r="D4" s="3" t="b">
        <v>1</v>
      </c>
      <c r="E4" s="61">
        <f ca="1">IF($D4,DATE(IF(Date_Deb&gt;DATE(YEAR(Date_Deb),5,1),YEAR(Date_Deb)+1,YEAR(Date_Deb)),5,1),"")</f>
        <v>43586</v>
      </c>
      <c r="F4" s="29"/>
      <c r="G4" s="30" t="b">
        <v>0</v>
      </c>
      <c r="H4" s="35" t="str">
        <f t="shared" si="0"/>
        <v/>
      </c>
      <c r="I4" s="36">
        <f t="shared" ca="1" si="1"/>
        <v>43586</v>
      </c>
      <c r="J4" s="48" t="s">
        <v>60</v>
      </c>
      <c r="K4" s="50">
        <v>14</v>
      </c>
      <c r="L4" s="53" t="s">
        <v>63</v>
      </c>
    </row>
    <row r="5" spans="1:14" x14ac:dyDescent="0.25">
      <c r="A5" s="20" t="s">
        <v>5</v>
      </c>
      <c r="B5" s="3" t="b">
        <v>0</v>
      </c>
      <c r="C5" s="3" t="str">
        <f>IF(B5,"Jeudi","")</f>
        <v/>
      </c>
      <c r="D5" s="3" t="b">
        <v>1</v>
      </c>
      <c r="E5" s="61">
        <f ca="1">IF($D5,IF(AND(Date_Deb&gt;Pâq_Année_N+39,Date_Deb&lt;=Pâq_Année_N1),Pâq_Année_N1+39,Pâq_Année_N+39),"")</f>
        <v>43615</v>
      </c>
      <c r="F5" s="29"/>
      <c r="G5" s="30" t="b">
        <v>0</v>
      </c>
      <c r="H5" s="35" t="str">
        <f t="shared" si="0"/>
        <v/>
      </c>
      <c r="I5" s="36">
        <f t="shared" ca="1" si="1"/>
        <v>43615</v>
      </c>
      <c r="J5" s="48" t="s">
        <v>61</v>
      </c>
      <c r="K5" s="50">
        <v>28</v>
      </c>
      <c r="L5" s="53" t="s">
        <v>64</v>
      </c>
    </row>
    <row r="6" spans="1:14" x14ac:dyDescent="0.25">
      <c r="A6" s="21" t="s">
        <v>6</v>
      </c>
      <c r="B6" s="3" t="b">
        <v>0</v>
      </c>
      <c r="C6" s="3" t="str">
        <f>IF(B6,"Vendredi","")</f>
        <v/>
      </c>
      <c r="D6" s="3" t="b">
        <v>1</v>
      </c>
      <c r="E6" s="61">
        <f ca="1">IF($D6,IF(AND(Date_Deb&gt;Pâq_Année_N+40,Date_Deb&lt;=Pâq_Année_N1),Pâq_Année_N1+40,Pâq_Année_N+40),"")</f>
        <v>43616</v>
      </c>
      <c r="F6" s="29"/>
      <c r="G6" s="30" t="b">
        <v>0</v>
      </c>
      <c r="H6" s="35" t="str">
        <f t="shared" si="0"/>
        <v/>
      </c>
      <c r="I6" s="36">
        <f t="shared" ca="1" si="1"/>
        <v>43616</v>
      </c>
      <c r="J6" s="48" t="s">
        <v>52</v>
      </c>
      <c r="K6" s="51">
        <v>1</v>
      </c>
      <c r="L6" s="53" t="s">
        <v>65</v>
      </c>
    </row>
    <row r="7" spans="1:14" x14ac:dyDescent="0.25">
      <c r="A7" s="6">
        <v>10</v>
      </c>
      <c r="B7" s="3" t="b">
        <v>1</v>
      </c>
      <c r="C7" s="3" t="str">
        <f>IF(B7,"Samedi","")</f>
        <v>Samedi</v>
      </c>
      <c r="D7" s="3" t="b">
        <v>1</v>
      </c>
      <c r="E7" s="61">
        <f ca="1">IF($D7,DATE(IF(Date_Deb&gt;DATE(YEAR(Date_Deb),5,8),YEAR(Date_Deb)+1,YEAR(Date_Deb)),5,8),"")</f>
        <v>43593</v>
      </c>
      <c r="F7" s="29"/>
      <c r="G7" s="30" t="b">
        <v>0</v>
      </c>
      <c r="H7" s="35" t="str">
        <f t="shared" si="0"/>
        <v/>
      </c>
      <c r="I7" s="36">
        <f t="shared" ca="1" si="1"/>
        <v>43593</v>
      </c>
      <c r="J7" s="48" t="s">
        <v>53</v>
      </c>
      <c r="K7" s="51">
        <v>2</v>
      </c>
      <c r="L7" s="53" t="s">
        <v>66</v>
      </c>
    </row>
    <row r="8" spans="1:14" x14ac:dyDescent="0.25">
      <c r="B8" s="3" t="b">
        <v>1</v>
      </c>
      <c r="C8" s="3" t="str">
        <f>IF(B8,"Dimanche","")</f>
        <v>Dimanche</v>
      </c>
      <c r="D8" s="3" t="b">
        <v>1</v>
      </c>
      <c r="E8" s="61">
        <f ca="1">IF($D8,IF(AND(Date_Deb&gt;Pâq_Année_N+50,Date_Deb&lt;=Pâq_Année_N1),Pâq_Année_N1+50,Pâq_Année_N+50),"")</f>
        <v>43626</v>
      </c>
      <c r="F8" s="29"/>
      <c r="G8" s="30" t="b">
        <v>0</v>
      </c>
      <c r="H8" s="35" t="str">
        <f t="shared" si="0"/>
        <v/>
      </c>
      <c r="I8" s="36">
        <f t="shared" ref="I8:I14" ca="1" si="2">IF(E8="",DATE(1901,1,1),E8)</f>
        <v>43626</v>
      </c>
      <c r="J8" s="48" t="s">
        <v>54</v>
      </c>
      <c r="K8" s="51">
        <v>3</v>
      </c>
      <c r="L8" s="53" t="s">
        <v>67</v>
      </c>
    </row>
    <row r="9" spans="1:14" x14ac:dyDescent="0.25">
      <c r="B9" s="1" t="str">
        <f>CONCATENATE(B2*1,B3*1,B4*1,B5*1,B6*1,B7*1,B8*1)</f>
        <v>0000011</v>
      </c>
      <c r="C9" s="1" t="str">
        <f>CONCATENATE(C2,C3,C4,C5,C6,C7,C8)</f>
        <v>SamediDimanche</v>
      </c>
      <c r="D9" s="3" t="b">
        <v>1</v>
      </c>
      <c r="E9" s="61">
        <f ca="1">IF($D9,DATE(IF(Date_Deb&gt;DATE(YEAR(Date_Deb),7,14),YEAR(Date_Deb)+1,YEAR(Date_Deb)),7,14),"")</f>
        <v>43660</v>
      </c>
      <c r="F9" s="29"/>
      <c r="G9" s="30" t="b">
        <v>0</v>
      </c>
      <c r="H9" s="35" t="str">
        <f t="shared" si="0"/>
        <v/>
      </c>
      <c r="I9" s="36">
        <f t="shared" ca="1" si="2"/>
        <v>43660</v>
      </c>
      <c r="J9" s="48" t="s">
        <v>55</v>
      </c>
      <c r="K9" s="51">
        <v>4</v>
      </c>
      <c r="L9" s="53" t="s">
        <v>68</v>
      </c>
    </row>
    <row r="10" spans="1:14" x14ac:dyDescent="0.25">
      <c r="D10" s="3" t="b">
        <v>1</v>
      </c>
      <c r="E10" s="61">
        <f ca="1">IF($D10,DATE(IF(Date_Deb&gt;DATE(YEAR(Date_Deb),8,15),YEAR(Date_Deb)+1,YEAR(Date_Deb)),8,15),"")</f>
        <v>43692</v>
      </c>
      <c r="F10" s="29"/>
      <c r="G10" s="30" t="b">
        <v>0</v>
      </c>
      <c r="H10" s="35" t="str">
        <f t="shared" si="0"/>
        <v/>
      </c>
      <c r="I10" s="36">
        <f t="shared" ca="1" si="2"/>
        <v>43692</v>
      </c>
      <c r="J10" s="48" t="s">
        <v>56</v>
      </c>
      <c r="K10" s="51">
        <v>6</v>
      </c>
      <c r="L10" s="53" t="s">
        <v>69</v>
      </c>
    </row>
    <row r="11" spans="1:14" x14ac:dyDescent="0.25">
      <c r="D11" s="3" t="b">
        <v>1</v>
      </c>
      <c r="E11" s="61">
        <f ca="1">IF($D11,DATE(IF(Date_Deb&gt;DATE(YEAR(Date_Deb),11,1),YEAR(Date_Deb)+1,YEAR(Date_Deb)),11,1),"")</f>
        <v>43405</v>
      </c>
      <c r="F11" s="29"/>
      <c r="G11" s="30" t="b">
        <v>0</v>
      </c>
      <c r="H11" s="35" t="str">
        <f t="shared" si="0"/>
        <v/>
      </c>
      <c r="I11" s="36">
        <f t="shared" ca="1" si="2"/>
        <v>43405</v>
      </c>
      <c r="J11" s="48" t="s">
        <v>57</v>
      </c>
      <c r="K11" s="51">
        <v>12</v>
      </c>
      <c r="L11" s="53" t="s">
        <v>70</v>
      </c>
    </row>
    <row r="12" spans="1:14" x14ac:dyDescent="0.25">
      <c r="D12" s="3" t="b">
        <v>1</v>
      </c>
      <c r="E12" s="61">
        <f ca="1">IF($D12,DATE(IF(Date_Deb&gt;DATE(YEAR(Date_Deb),11,11),YEAR(Date_Deb)+1,YEAR(Date_Deb)),11,11),"")</f>
        <v>43415</v>
      </c>
      <c r="F12" s="29"/>
      <c r="G12" s="30" t="b">
        <v>0</v>
      </c>
      <c r="H12" s="35" t="str">
        <f t="shared" si="0"/>
        <v/>
      </c>
      <c r="I12" s="36">
        <f t="shared" ca="1" si="2"/>
        <v>43415</v>
      </c>
      <c r="J12" s="49" t="s">
        <v>90</v>
      </c>
      <c r="K12" s="52">
        <v>18</v>
      </c>
      <c r="L12" s="54" t="s">
        <v>91</v>
      </c>
    </row>
    <row r="13" spans="1:14" x14ac:dyDescent="0.25">
      <c r="D13" s="3" t="b">
        <v>1</v>
      </c>
      <c r="E13" s="61">
        <f ca="1">IF($D13,DATE(IF(Date_Deb&gt;DATE(YEAR(Date_Deb),12,25),YEAR(Date_Deb)+1,YEAR(Date_Deb)),12,25),"")</f>
        <v>43459</v>
      </c>
      <c r="F13" s="29"/>
      <c r="G13" s="30" t="b">
        <v>0</v>
      </c>
      <c r="H13" s="35" t="str">
        <f t="shared" si="0"/>
        <v/>
      </c>
      <c r="I13" s="36">
        <f t="shared" ca="1" si="2"/>
        <v>43459</v>
      </c>
      <c r="J13" s="49" t="s">
        <v>58</v>
      </c>
      <c r="K13" s="52">
        <v>24</v>
      </c>
      <c r="L13" s="54" t="s">
        <v>71</v>
      </c>
    </row>
    <row r="14" spans="1:14" x14ac:dyDescent="0.25">
      <c r="D14" s="3" t="b">
        <v>1</v>
      </c>
      <c r="E14" s="61">
        <f ca="1">IF($D14,DATE(IF(Date_Deb&gt;DATE(YEAR(Date_Deb),12,26),YEAR(Date_Deb)+1,YEAR(Date_Deb)),12,26),"")</f>
        <v>43460</v>
      </c>
      <c r="F14" s="29"/>
      <c r="G14" s="30" t="b">
        <v>0</v>
      </c>
      <c r="H14" s="35" t="str">
        <f t="shared" si="0"/>
        <v/>
      </c>
      <c r="I14" s="36">
        <f t="shared" ca="1" si="2"/>
        <v>43460</v>
      </c>
      <c r="J14" s="2"/>
      <c r="K14" s="27"/>
      <c r="L14" s="28"/>
    </row>
    <row r="15" spans="1:14" x14ac:dyDescent="0.25">
      <c r="D15" s="2"/>
      <c r="E15" s="22"/>
      <c r="F15" s="29"/>
      <c r="G15" s="30" t="b">
        <v>0</v>
      </c>
      <c r="H15" s="35" t="str">
        <f t="shared" si="0"/>
        <v/>
      </c>
      <c r="I15" s="36">
        <f>IF(H2="",DATE(1901,1,1),H2)</f>
        <v>367</v>
      </c>
    </row>
    <row r="16" spans="1:14" x14ac:dyDescent="0.25">
      <c r="F16" s="29"/>
      <c r="G16" s="30" t="b">
        <v>0</v>
      </c>
      <c r="H16" s="35" t="str">
        <f t="shared" si="0"/>
        <v/>
      </c>
      <c r="I16" s="36">
        <f t="shared" ref="I16:I45" si="3">IF(H3="",DATE(1901,1,1),H3)</f>
        <v>367</v>
      </c>
    </row>
    <row r="17" spans="6:9" x14ac:dyDescent="0.25">
      <c r="F17" s="29"/>
      <c r="G17" s="30" t="b">
        <v>0</v>
      </c>
      <c r="H17" s="35" t="str">
        <f t="shared" si="0"/>
        <v/>
      </c>
      <c r="I17" s="36">
        <f t="shared" si="3"/>
        <v>367</v>
      </c>
    </row>
    <row r="18" spans="6:9" x14ac:dyDescent="0.25">
      <c r="F18" s="29"/>
      <c r="G18" s="30" t="b">
        <v>0</v>
      </c>
      <c r="H18" s="35" t="str">
        <f t="shared" si="0"/>
        <v/>
      </c>
      <c r="I18" s="36">
        <f t="shared" si="3"/>
        <v>367</v>
      </c>
    </row>
    <row r="19" spans="6:9" x14ac:dyDescent="0.25">
      <c r="F19" s="29"/>
      <c r="G19" s="30" t="b">
        <v>0</v>
      </c>
      <c r="H19" s="35" t="str">
        <f t="shared" si="0"/>
        <v/>
      </c>
      <c r="I19" s="36">
        <f t="shared" si="3"/>
        <v>367</v>
      </c>
    </row>
    <row r="20" spans="6:9" x14ac:dyDescent="0.25">
      <c r="F20" s="29"/>
      <c r="G20" s="30" t="b">
        <v>0</v>
      </c>
      <c r="H20" s="35" t="str">
        <f t="shared" si="0"/>
        <v/>
      </c>
      <c r="I20" s="36">
        <f t="shared" si="3"/>
        <v>367</v>
      </c>
    </row>
    <row r="21" spans="6:9" x14ac:dyDescent="0.25">
      <c r="F21" s="29"/>
      <c r="G21" s="30" t="b">
        <v>0</v>
      </c>
      <c r="H21" s="35" t="str">
        <f t="shared" si="0"/>
        <v/>
      </c>
      <c r="I21" s="36">
        <f t="shared" si="3"/>
        <v>367</v>
      </c>
    </row>
    <row r="22" spans="6:9" x14ac:dyDescent="0.25">
      <c r="F22" s="29"/>
      <c r="G22" s="30" t="b">
        <v>0</v>
      </c>
      <c r="H22" s="35" t="str">
        <f t="shared" si="0"/>
        <v/>
      </c>
      <c r="I22" s="36">
        <f t="shared" si="3"/>
        <v>367</v>
      </c>
    </row>
    <row r="23" spans="6:9" x14ac:dyDescent="0.25">
      <c r="F23" s="29"/>
      <c r="G23" s="30" t="b">
        <v>0</v>
      </c>
      <c r="H23" s="35" t="str">
        <f t="shared" si="0"/>
        <v/>
      </c>
      <c r="I23" s="36">
        <f t="shared" si="3"/>
        <v>367</v>
      </c>
    </row>
    <row r="24" spans="6:9" x14ac:dyDescent="0.25">
      <c r="F24" s="29"/>
      <c r="G24" s="30" t="b">
        <v>0</v>
      </c>
      <c r="H24" s="35" t="str">
        <f t="shared" si="0"/>
        <v/>
      </c>
      <c r="I24" s="36">
        <f t="shared" si="3"/>
        <v>367</v>
      </c>
    </row>
    <row r="25" spans="6:9" x14ac:dyDescent="0.25">
      <c r="F25" s="29"/>
      <c r="G25" s="30" t="b">
        <v>0</v>
      </c>
      <c r="H25" s="35" t="str">
        <f t="shared" si="0"/>
        <v/>
      </c>
      <c r="I25" s="36">
        <f t="shared" si="3"/>
        <v>367</v>
      </c>
    </row>
    <row r="26" spans="6:9" x14ac:dyDescent="0.25">
      <c r="F26" s="29"/>
      <c r="G26" s="30" t="b">
        <v>0</v>
      </c>
      <c r="H26" s="35" t="str">
        <f t="shared" si="0"/>
        <v/>
      </c>
      <c r="I26" s="36">
        <f t="shared" si="3"/>
        <v>367</v>
      </c>
    </row>
    <row r="27" spans="6:9" x14ac:dyDescent="0.25">
      <c r="F27" s="29"/>
      <c r="G27" s="30" t="b">
        <v>0</v>
      </c>
      <c r="H27" s="35" t="str">
        <f t="shared" si="0"/>
        <v/>
      </c>
      <c r="I27" s="36">
        <f t="shared" si="3"/>
        <v>367</v>
      </c>
    </row>
    <row r="28" spans="6:9" x14ac:dyDescent="0.25">
      <c r="F28" s="29"/>
      <c r="G28" s="30" t="b">
        <v>0</v>
      </c>
      <c r="H28" s="35" t="str">
        <f t="shared" si="0"/>
        <v/>
      </c>
      <c r="I28" s="36">
        <f t="shared" si="3"/>
        <v>367</v>
      </c>
    </row>
    <row r="29" spans="6:9" x14ac:dyDescent="0.25">
      <c r="F29" s="29"/>
      <c r="G29" s="30" t="b">
        <v>0</v>
      </c>
      <c r="H29" s="35" t="str">
        <f t="shared" si="0"/>
        <v/>
      </c>
      <c r="I29" s="36">
        <f t="shared" si="3"/>
        <v>367</v>
      </c>
    </row>
    <row r="30" spans="6:9" x14ac:dyDescent="0.25">
      <c r="F30" s="29"/>
      <c r="G30" s="30" t="b">
        <v>0</v>
      </c>
      <c r="H30" s="35" t="str">
        <f t="shared" si="0"/>
        <v/>
      </c>
      <c r="I30" s="36">
        <f t="shared" si="3"/>
        <v>367</v>
      </c>
    </row>
    <row r="31" spans="6:9" x14ac:dyDescent="0.25">
      <c r="F31" s="29"/>
      <c r="G31" s="30" t="b">
        <v>0</v>
      </c>
      <c r="H31" s="35" t="str">
        <f t="shared" si="0"/>
        <v/>
      </c>
      <c r="I31" s="36">
        <f t="shared" si="3"/>
        <v>367</v>
      </c>
    </row>
    <row r="32" spans="6:9" x14ac:dyDescent="0.25">
      <c r="F32" s="29"/>
      <c r="G32" s="30" t="b">
        <v>0</v>
      </c>
      <c r="H32" s="35" t="str">
        <f t="shared" si="0"/>
        <v/>
      </c>
      <c r="I32" s="36">
        <f t="shared" si="3"/>
        <v>367</v>
      </c>
    </row>
    <row r="33" spans="6:10" x14ac:dyDescent="0.25">
      <c r="F33" s="2"/>
      <c r="G33" s="27"/>
      <c r="H33" s="27"/>
      <c r="I33" s="36">
        <f t="shared" si="3"/>
        <v>367</v>
      </c>
    </row>
    <row r="34" spans="6:10" x14ac:dyDescent="0.25">
      <c r="I34" s="36">
        <f t="shared" si="3"/>
        <v>367</v>
      </c>
    </row>
    <row r="35" spans="6:10" x14ac:dyDescent="0.25">
      <c r="I35" s="36">
        <f t="shared" si="3"/>
        <v>367</v>
      </c>
    </row>
    <row r="36" spans="6:10" x14ac:dyDescent="0.25">
      <c r="I36" s="36">
        <f t="shared" si="3"/>
        <v>367</v>
      </c>
    </row>
    <row r="37" spans="6:10" x14ac:dyDescent="0.25">
      <c r="I37" s="36">
        <f t="shared" si="3"/>
        <v>367</v>
      </c>
    </row>
    <row r="38" spans="6:10" x14ac:dyDescent="0.25">
      <c r="I38" s="36">
        <f t="shared" si="3"/>
        <v>367</v>
      </c>
    </row>
    <row r="39" spans="6:10" x14ac:dyDescent="0.25">
      <c r="I39" s="36">
        <f t="shared" si="3"/>
        <v>367</v>
      </c>
    </row>
    <row r="40" spans="6:10" x14ac:dyDescent="0.25">
      <c r="I40" s="36">
        <f t="shared" si="3"/>
        <v>367</v>
      </c>
    </row>
    <row r="41" spans="6:10" x14ac:dyDescent="0.25">
      <c r="I41" s="36">
        <f t="shared" si="3"/>
        <v>367</v>
      </c>
    </row>
    <row r="42" spans="6:10" x14ac:dyDescent="0.25">
      <c r="I42" s="36">
        <f t="shared" si="3"/>
        <v>367</v>
      </c>
    </row>
    <row r="43" spans="6:10" x14ac:dyDescent="0.25">
      <c r="I43" s="36">
        <f t="shared" si="3"/>
        <v>367</v>
      </c>
    </row>
    <row r="44" spans="6:10" x14ac:dyDescent="0.25">
      <c r="I44" s="36">
        <f t="shared" si="3"/>
        <v>367</v>
      </c>
    </row>
    <row r="45" spans="6:10" x14ac:dyDescent="0.25">
      <c r="I45" s="36">
        <f t="shared" si="3"/>
        <v>367</v>
      </c>
    </row>
    <row r="46" spans="6:10" x14ac:dyDescent="0.25">
      <c r="I46" s="56">
        <f ca="1">DATE(YEAR(I2)+1,MONTH(I2),DAY(I2))</f>
        <v>43831</v>
      </c>
      <c r="J46" s="57" t="s">
        <v>99</v>
      </c>
    </row>
    <row r="47" spans="6:10" x14ac:dyDescent="0.25">
      <c r="I47" s="56">
        <f t="shared" ref="I47:I110" ca="1" si="4">DATE(YEAR(I3)+1,MONTH(I3),DAY(I3))</f>
        <v>43943</v>
      </c>
    </row>
    <row r="48" spans="6:10" x14ac:dyDescent="0.25">
      <c r="I48" s="56">
        <f t="shared" ca="1" si="4"/>
        <v>43952</v>
      </c>
    </row>
    <row r="49" spans="9:9" x14ac:dyDescent="0.25">
      <c r="I49" s="56">
        <f t="shared" ca="1" si="4"/>
        <v>43981</v>
      </c>
    </row>
    <row r="50" spans="9:9" x14ac:dyDescent="0.25">
      <c r="I50" s="56">
        <f t="shared" ca="1" si="4"/>
        <v>43982</v>
      </c>
    </row>
    <row r="51" spans="9:9" x14ac:dyDescent="0.25">
      <c r="I51" s="56">
        <f t="shared" ca="1" si="4"/>
        <v>43959</v>
      </c>
    </row>
    <row r="52" spans="9:9" x14ac:dyDescent="0.25">
      <c r="I52" s="56">
        <f t="shared" ca="1" si="4"/>
        <v>43992</v>
      </c>
    </row>
    <row r="53" spans="9:9" x14ac:dyDescent="0.25">
      <c r="I53" s="56">
        <f t="shared" ca="1" si="4"/>
        <v>44026</v>
      </c>
    </row>
    <row r="54" spans="9:9" x14ac:dyDescent="0.25">
      <c r="I54" s="56">
        <f t="shared" ca="1" si="4"/>
        <v>44058</v>
      </c>
    </row>
    <row r="55" spans="9:9" x14ac:dyDescent="0.25">
      <c r="I55" s="56">
        <f t="shared" ca="1" si="4"/>
        <v>43770</v>
      </c>
    </row>
    <row r="56" spans="9:9" x14ac:dyDescent="0.25">
      <c r="I56" s="56">
        <f t="shared" ca="1" si="4"/>
        <v>43780</v>
      </c>
    </row>
    <row r="57" spans="9:9" x14ac:dyDescent="0.25">
      <c r="I57" s="56">
        <f t="shared" ca="1" si="4"/>
        <v>43824</v>
      </c>
    </row>
    <row r="58" spans="9:9" x14ac:dyDescent="0.25">
      <c r="I58" s="56">
        <f t="shared" ca="1" si="4"/>
        <v>43825</v>
      </c>
    </row>
    <row r="59" spans="9:9" x14ac:dyDescent="0.25">
      <c r="I59" s="56">
        <f t="shared" si="4"/>
        <v>732</v>
      </c>
    </row>
    <row r="60" spans="9:9" x14ac:dyDescent="0.25">
      <c r="I60" s="56">
        <f t="shared" si="4"/>
        <v>732</v>
      </c>
    </row>
    <row r="61" spans="9:9" x14ac:dyDescent="0.25">
      <c r="I61" s="56">
        <f t="shared" si="4"/>
        <v>732</v>
      </c>
    </row>
    <row r="62" spans="9:9" x14ac:dyDescent="0.25">
      <c r="I62" s="56">
        <f t="shared" si="4"/>
        <v>732</v>
      </c>
    </row>
    <row r="63" spans="9:9" x14ac:dyDescent="0.25">
      <c r="I63" s="56">
        <f t="shared" si="4"/>
        <v>732</v>
      </c>
    </row>
    <row r="64" spans="9:9" x14ac:dyDescent="0.25">
      <c r="I64" s="56">
        <f t="shared" si="4"/>
        <v>732</v>
      </c>
    </row>
    <row r="65" spans="9:9" x14ac:dyDescent="0.25">
      <c r="I65" s="56">
        <f t="shared" si="4"/>
        <v>732</v>
      </c>
    </row>
    <row r="66" spans="9:9" x14ac:dyDescent="0.25">
      <c r="I66" s="56">
        <f t="shared" si="4"/>
        <v>732</v>
      </c>
    </row>
    <row r="67" spans="9:9" x14ac:dyDescent="0.25">
      <c r="I67" s="56">
        <f t="shared" si="4"/>
        <v>732</v>
      </c>
    </row>
    <row r="68" spans="9:9" x14ac:dyDescent="0.25">
      <c r="I68" s="56">
        <f t="shared" si="4"/>
        <v>732</v>
      </c>
    </row>
    <row r="69" spans="9:9" x14ac:dyDescent="0.25">
      <c r="I69" s="56">
        <f t="shared" si="4"/>
        <v>732</v>
      </c>
    </row>
    <row r="70" spans="9:9" x14ac:dyDescent="0.25">
      <c r="I70" s="56">
        <f t="shared" si="4"/>
        <v>732</v>
      </c>
    </row>
    <row r="71" spans="9:9" x14ac:dyDescent="0.25">
      <c r="I71" s="56">
        <f t="shared" si="4"/>
        <v>732</v>
      </c>
    </row>
    <row r="72" spans="9:9" x14ac:dyDescent="0.25">
      <c r="I72" s="56">
        <f t="shared" si="4"/>
        <v>732</v>
      </c>
    </row>
    <row r="73" spans="9:9" x14ac:dyDescent="0.25">
      <c r="I73" s="56">
        <f t="shared" si="4"/>
        <v>732</v>
      </c>
    </row>
    <row r="74" spans="9:9" x14ac:dyDescent="0.25">
      <c r="I74" s="56">
        <f t="shared" si="4"/>
        <v>732</v>
      </c>
    </row>
    <row r="75" spans="9:9" x14ac:dyDescent="0.25">
      <c r="I75" s="56">
        <f t="shared" si="4"/>
        <v>732</v>
      </c>
    </row>
    <row r="76" spans="9:9" x14ac:dyDescent="0.25">
      <c r="I76" s="56">
        <f t="shared" si="4"/>
        <v>732</v>
      </c>
    </row>
    <row r="77" spans="9:9" x14ac:dyDescent="0.25">
      <c r="I77" s="56">
        <f t="shared" si="4"/>
        <v>732</v>
      </c>
    </row>
    <row r="78" spans="9:9" x14ac:dyDescent="0.25">
      <c r="I78" s="56">
        <f t="shared" si="4"/>
        <v>732</v>
      </c>
    </row>
    <row r="79" spans="9:9" x14ac:dyDescent="0.25">
      <c r="I79" s="56">
        <f t="shared" si="4"/>
        <v>732</v>
      </c>
    </row>
    <row r="80" spans="9:9" x14ac:dyDescent="0.25">
      <c r="I80" s="56">
        <f t="shared" si="4"/>
        <v>732</v>
      </c>
    </row>
    <row r="81" spans="9:10" x14ac:dyDescent="0.25">
      <c r="I81" s="56">
        <f t="shared" si="4"/>
        <v>732</v>
      </c>
    </row>
    <row r="82" spans="9:10" x14ac:dyDescent="0.25">
      <c r="I82" s="56">
        <f t="shared" si="4"/>
        <v>732</v>
      </c>
    </row>
    <row r="83" spans="9:10" x14ac:dyDescent="0.25">
      <c r="I83" s="56">
        <f t="shared" si="4"/>
        <v>732</v>
      </c>
    </row>
    <row r="84" spans="9:10" x14ac:dyDescent="0.25">
      <c r="I84" s="56">
        <f t="shared" si="4"/>
        <v>732</v>
      </c>
    </row>
    <row r="85" spans="9:10" x14ac:dyDescent="0.25">
      <c r="I85" s="56">
        <f t="shared" si="4"/>
        <v>732</v>
      </c>
    </row>
    <row r="86" spans="9:10" x14ac:dyDescent="0.25">
      <c r="I86" s="56">
        <f t="shared" si="4"/>
        <v>732</v>
      </c>
    </row>
    <row r="87" spans="9:10" x14ac:dyDescent="0.25">
      <c r="I87" s="56">
        <f t="shared" si="4"/>
        <v>732</v>
      </c>
    </row>
    <row r="88" spans="9:10" x14ac:dyDescent="0.25">
      <c r="I88" s="56">
        <f t="shared" si="4"/>
        <v>732</v>
      </c>
    </row>
    <row r="89" spans="9:10" x14ac:dyDescent="0.25">
      <c r="I89" s="56">
        <f t="shared" si="4"/>
        <v>732</v>
      </c>
    </row>
    <row r="90" spans="9:10" x14ac:dyDescent="0.25">
      <c r="I90" s="56">
        <f t="shared" ca="1" si="4"/>
        <v>44197</v>
      </c>
      <c r="J90" s="57" t="s">
        <v>100</v>
      </c>
    </row>
    <row r="91" spans="9:10" x14ac:dyDescent="0.25">
      <c r="I91" s="56">
        <f t="shared" ca="1" si="4"/>
        <v>44308</v>
      </c>
    </row>
    <row r="92" spans="9:10" x14ac:dyDescent="0.25">
      <c r="I92" s="56">
        <f t="shared" ca="1" si="4"/>
        <v>44317</v>
      </c>
    </row>
    <row r="93" spans="9:10" x14ac:dyDescent="0.25">
      <c r="I93" s="56">
        <f t="shared" ca="1" si="4"/>
        <v>44346</v>
      </c>
    </row>
    <row r="94" spans="9:10" x14ac:dyDescent="0.25">
      <c r="I94" s="56">
        <f t="shared" ca="1" si="4"/>
        <v>44347</v>
      </c>
    </row>
    <row r="95" spans="9:10" x14ac:dyDescent="0.25">
      <c r="I95" s="56">
        <f t="shared" ca="1" si="4"/>
        <v>44324</v>
      </c>
    </row>
    <row r="96" spans="9:10" x14ac:dyDescent="0.25">
      <c r="I96" s="56">
        <f t="shared" ca="1" si="4"/>
        <v>44357</v>
      </c>
    </row>
    <row r="97" spans="9:9" x14ac:dyDescent="0.25">
      <c r="I97" s="56">
        <f t="shared" ca="1" si="4"/>
        <v>44391</v>
      </c>
    </row>
    <row r="98" spans="9:9" x14ac:dyDescent="0.25">
      <c r="I98" s="56">
        <f t="shared" ca="1" si="4"/>
        <v>44423</v>
      </c>
    </row>
    <row r="99" spans="9:9" x14ac:dyDescent="0.25">
      <c r="I99" s="56">
        <f t="shared" ca="1" si="4"/>
        <v>44136</v>
      </c>
    </row>
    <row r="100" spans="9:9" x14ac:dyDescent="0.25">
      <c r="I100" s="56">
        <f t="shared" ca="1" si="4"/>
        <v>44146</v>
      </c>
    </row>
    <row r="101" spans="9:9" x14ac:dyDescent="0.25">
      <c r="I101" s="56">
        <f t="shared" ca="1" si="4"/>
        <v>44190</v>
      </c>
    </row>
    <row r="102" spans="9:9" x14ac:dyDescent="0.25">
      <c r="I102" s="56">
        <f t="shared" ca="1" si="4"/>
        <v>44191</v>
      </c>
    </row>
    <row r="103" spans="9:9" x14ac:dyDescent="0.25">
      <c r="I103" s="56">
        <f t="shared" si="4"/>
        <v>1097</v>
      </c>
    </row>
    <row r="104" spans="9:9" x14ac:dyDescent="0.25">
      <c r="I104" s="56">
        <f t="shared" si="4"/>
        <v>1097</v>
      </c>
    </row>
    <row r="105" spans="9:9" x14ac:dyDescent="0.25">
      <c r="I105" s="56">
        <f t="shared" si="4"/>
        <v>1097</v>
      </c>
    </row>
    <row r="106" spans="9:9" x14ac:dyDescent="0.25">
      <c r="I106" s="56">
        <f t="shared" si="4"/>
        <v>1097</v>
      </c>
    </row>
    <row r="107" spans="9:9" x14ac:dyDescent="0.25">
      <c r="I107" s="56">
        <f t="shared" si="4"/>
        <v>1097</v>
      </c>
    </row>
    <row r="108" spans="9:9" x14ac:dyDescent="0.25">
      <c r="I108" s="56">
        <f t="shared" si="4"/>
        <v>1097</v>
      </c>
    </row>
    <row r="109" spans="9:9" x14ac:dyDescent="0.25">
      <c r="I109" s="56">
        <f t="shared" si="4"/>
        <v>1097</v>
      </c>
    </row>
    <row r="110" spans="9:9" x14ac:dyDescent="0.25">
      <c r="I110" s="56">
        <f t="shared" si="4"/>
        <v>1097</v>
      </c>
    </row>
    <row r="111" spans="9:9" x14ac:dyDescent="0.25">
      <c r="I111" s="56">
        <f t="shared" ref="I111:I174" si="5">DATE(YEAR(I67)+1,MONTH(I67),DAY(I67))</f>
        <v>1097</v>
      </c>
    </row>
    <row r="112" spans="9:9" x14ac:dyDescent="0.25">
      <c r="I112" s="56">
        <f t="shared" si="5"/>
        <v>1097</v>
      </c>
    </row>
    <row r="113" spans="9:9" x14ac:dyDescent="0.25">
      <c r="I113" s="56">
        <f t="shared" si="5"/>
        <v>1097</v>
      </c>
    </row>
    <row r="114" spans="9:9" x14ac:dyDescent="0.25">
      <c r="I114" s="56">
        <f t="shared" si="5"/>
        <v>1097</v>
      </c>
    </row>
    <row r="115" spans="9:9" x14ac:dyDescent="0.25">
      <c r="I115" s="56">
        <f t="shared" si="5"/>
        <v>1097</v>
      </c>
    </row>
    <row r="116" spans="9:9" x14ac:dyDescent="0.25">
      <c r="I116" s="56">
        <f t="shared" si="5"/>
        <v>1097</v>
      </c>
    </row>
    <row r="117" spans="9:9" x14ac:dyDescent="0.25">
      <c r="I117" s="56">
        <f t="shared" si="5"/>
        <v>1097</v>
      </c>
    </row>
    <row r="118" spans="9:9" x14ac:dyDescent="0.25">
      <c r="I118" s="56">
        <f t="shared" si="5"/>
        <v>1097</v>
      </c>
    </row>
    <row r="119" spans="9:9" x14ac:dyDescent="0.25">
      <c r="I119" s="56">
        <f t="shared" si="5"/>
        <v>1097</v>
      </c>
    </row>
    <row r="120" spans="9:9" x14ac:dyDescent="0.25">
      <c r="I120" s="56">
        <f t="shared" si="5"/>
        <v>1097</v>
      </c>
    </row>
    <row r="121" spans="9:9" x14ac:dyDescent="0.25">
      <c r="I121" s="56">
        <f t="shared" si="5"/>
        <v>1097</v>
      </c>
    </row>
    <row r="122" spans="9:9" x14ac:dyDescent="0.25">
      <c r="I122" s="56">
        <f t="shared" si="5"/>
        <v>1097</v>
      </c>
    </row>
    <row r="123" spans="9:9" x14ac:dyDescent="0.25">
      <c r="I123" s="56">
        <f t="shared" si="5"/>
        <v>1097</v>
      </c>
    </row>
    <row r="124" spans="9:9" x14ac:dyDescent="0.25">
      <c r="I124" s="56">
        <f t="shared" si="5"/>
        <v>1097</v>
      </c>
    </row>
    <row r="125" spans="9:9" x14ac:dyDescent="0.25">
      <c r="I125" s="56">
        <f t="shared" si="5"/>
        <v>1097</v>
      </c>
    </row>
    <row r="126" spans="9:9" x14ac:dyDescent="0.25">
      <c r="I126" s="56">
        <f t="shared" si="5"/>
        <v>1097</v>
      </c>
    </row>
    <row r="127" spans="9:9" x14ac:dyDescent="0.25">
      <c r="I127" s="56">
        <f t="shared" si="5"/>
        <v>1097</v>
      </c>
    </row>
    <row r="128" spans="9:9" x14ac:dyDescent="0.25">
      <c r="I128" s="56">
        <f t="shared" si="5"/>
        <v>1097</v>
      </c>
    </row>
    <row r="129" spans="9:10" x14ac:dyDescent="0.25">
      <c r="I129" s="56">
        <f t="shared" si="5"/>
        <v>1097</v>
      </c>
    </row>
    <row r="130" spans="9:10" x14ac:dyDescent="0.25">
      <c r="I130" s="56">
        <f t="shared" si="5"/>
        <v>1097</v>
      </c>
    </row>
    <row r="131" spans="9:10" x14ac:dyDescent="0.25">
      <c r="I131" s="56">
        <f t="shared" si="5"/>
        <v>1097</v>
      </c>
    </row>
    <row r="132" spans="9:10" x14ac:dyDescent="0.25">
      <c r="I132" s="56">
        <f t="shared" si="5"/>
        <v>1097</v>
      </c>
    </row>
    <row r="133" spans="9:10" x14ac:dyDescent="0.25">
      <c r="I133" s="56">
        <f t="shared" si="5"/>
        <v>1097</v>
      </c>
    </row>
    <row r="134" spans="9:10" x14ac:dyDescent="0.25">
      <c r="I134" s="56">
        <f t="shared" ca="1" si="5"/>
        <v>44562</v>
      </c>
      <c r="J134" s="57" t="s">
        <v>101</v>
      </c>
    </row>
    <row r="135" spans="9:10" x14ac:dyDescent="0.25">
      <c r="I135" s="56">
        <f t="shared" ca="1" si="5"/>
        <v>44673</v>
      </c>
    </row>
    <row r="136" spans="9:10" x14ac:dyDescent="0.25">
      <c r="I136" s="56">
        <f t="shared" ca="1" si="5"/>
        <v>44682</v>
      </c>
    </row>
    <row r="137" spans="9:10" x14ac:dyDescent="0.25">
      <c r="I137" s="56">
        <f t="shared" ca="1" si="5"/>
        <v>44711</v>
      </c>
    </row>
    <row r="138" spans="9:10" x14ac:dyDescent="0.25">
      <c r="I138" s="56">
        <f t="shared" ca="1" si="5"/>
        <v>44712</v>
      </c>
    </row>
    <row r="139" spans="9:10" x14ac:dyDescent="0.25">
      <c r="I139" s="56">
        <f t="shared" ca="1" si="5"/>
        <v>44689</v>
      </c>
    </row>
    <row r="140" spans="9:10" x14ac:dyDescent="0.25">
      <c r="I140" s="56">
        <f t="shared" ca="1" si="5"/>
        <v>44722</v>
      </c>
    </row>
    <row r="141" spans="9:10" x14ac:dyDescent="0.25">
      <c r="I141" s="56">
        <f t="shared" ca="1" si="5"/>
        <v>44756</v>
      </c>
    </row>
    <row r="142" spans="9:10" x14ac:dyDescent="0.25">
      <c r="I142" s="56">
        <f t="shared" ca="1" si="5"/>
        <v>44788</v>
      </c>
    </row>
    <row r="143" spans="9:10" x14ac:dyDescent="0.25">
      <c r="I143" s="56">
        <f t="shared" ca="1" si="5"/>
        <v>44501</v>
      </c>
    </row>
    <row r="144" spans="9:10" x14ac:dyDescent="0.25">
      <c r="I144" s="56">
        <f t="shared" ca="1" si="5"/>
        <v>44511</v>
      </c>
    </row>
    <row r="145" spans="9:9" x14ac:dyDescent="0.25">
      <c r="I145" s="56">
        <f t="shared" ca="1" si="5"/>
        <v>44555</v>
      </c>
    </row>
    <row r="146" spans="9:9" x14ac:dyDescent="0.25">
      <c r="I146" s="56">
        <f t="shared" ca="1" si="5"/>
        <v>44556</v>
      </c>
    </row>
    <row r="147" spans="9:9" x14ac:dyDescent="0.25">
      <c r="I147" s="56">
        <f t="shared" si="5"/>
        <v>1462</v>
      </c>
    </row>
    <row r="148" spans="9:9" x14ac:dyDescent="0.25">
      <c r="I148" s="56">
        <f t="shared" si="5"/>
        <v>1462</v>
      </c>
    </row>
    <row r="149" spans="9:9" x14ac:dyDescent="0.25">
      <c r="I149" s="56">
        <f t="shared" si="5"/>
        <v>1462</v>
      </c>
    </row>
    <row r="150" spans="9:9" x14ac:dyDescent="0.25">
      <c r="I150" s="56">
        <f t="shared" si="5"/>
        <v>1462</v>
      </c>
    </row>
    <row r="151" spans="9:9" x14ac:dyDescent="0.25">
      <c r="I151" s="56">
        <f t="shared" si="5"/>
        <v>1462</v>
      </c>
    </row>
    <row r="152" spans="9:9" x14ac:dyDescent="0.25">
      <c r="I152" s="56">
        <f t="shared" si="5"/>
        <v>1462</v>
      </c>
    </row>
    <row r="153" spans="9:9" x14ac:dyDescent="0.25">
      <c r="I153" s="56">
        <f t="shared" si="5"/>
        <v>1462</v>
      </c>
    </row>
    <row r="154" spans="9:9" x14ac:dyDescent="0.25">
      <c r="I154" s="56">
        <f t="shared" si="5"/>
        <v>1462</v>
      </c>
    </row>
    <row r="155" spans="9:9" x14ac:dyDescent="0.25">
      <c r="I155" s="56">
        <f t="shared" si="5"/>
        <v>1462</v>
      </c>
    </row>
    <row r="156" spans="9:9" x14ac:dyDescent="0.25">
      <c r="I156" s="56">
        <f t="shared" si="5"/>
        <v>1462</v>
      </c>
    </row>
    <row r="157" spans="9:9" x14ac:dyDescent="0.25">
      <c r="I157" s="56">
        <f t="shared" si="5"/>
        <v>1462</v>
      </c>
    </row>
    <row r="158" spans="9:9" x14ac:dyDescent="0.25">
      <c r="I158" s="56">
        <f t="shared" si="5"/>
        <v>1462</v>
      </c>
    </row>
    <row r="159" spans="9:9" x14ac:dyDescent="0.25">
      <c r="I159" s="56">
        <f t="shared" si="5"/>
        <v>1462</v>
      </c>
    </row>
    <row r="160" spans="9:9" x14ac:dyDescent="0.25">
      <c r="I160" s="56">
        <f t="shared" si="5"/>
        <v>1462</v>
      </c>
    </row>
    <row r="161" spans="9:9" x14ac:dyDescent="0.25">
      <c r="I161" s="56">
        <f t="shared" si="5"/>
        <v>1462</v>
      </c>
    </row>
    <row r="162" spans="9:9" x14ac:dyDescent="0.25">
      <c r="I162" s="56">
        <f t="shared" si="5"/>
        <v>1462</v>
      </c>
    </row>
    <row r="163" spans="9:9" x14ac:dyDescent="0.25">
      <c r="I163" s="56">
        <f t="shared" si="5"/>
        <v>1462</v>
      </c>
    </row>
    <row r="164" spans="9:9" x14ac:dyDescent="0.25">
      <c r="I164" s="56">
        <f t="shared" si="5"/>
        <v>1462</v>
      </c>
    </row>
    <row r="165" spans="9:9" x14ac:dyDescent="0.25">
      <c r="I165" s="56">
        <f t="shared" si="5"/>
        <v>1462</v>
      </c>
    </row>
    <row r="166" spans="9:9" x14ac:dyDescent="0.25">
      <c r="I166" s="56">
        <f t="shared" si="5"/>
        <v>1462</v>
      </c>
    </row>
    <row r="167" spans="9:9" x14ac:dyDescent="0.25">
      <c r="I167" s="56">
        <f t="shared" si="5"/>
        <v>1462</v>
      </c>
    </row>
    <row r="168" spans="9:9" x14ac:dyDescent="0.25">
      <c r="I168" s="56">
        <f t="shared" si="5"/>
        <v>1462</v>
      </c>
    </row>
    <row r="169" spans="9:9" x14ac:dyDescent="0.25">
      <c r="I169" s="56">
        <f t="shared" si="5"/>
        <v>1462</v>
      </c>
    </row>
    <row r="170" spans="9:9" x14ac:dyDescent="0.25">
      <c r="I170" s="56">
        <f t="shared" si="5"/>
        <v>1462</v>
      </c>
    </row>
    <row r="171" spans="9:9" x14ac:dyDescent="0.25">
      <c r="I171" s="56">
        <f t="shared" si="5"/>
        <v>1462</v>
      </c>
    </row>
    <row r="172" spans="9:9" x14ac:dyDescent="0.25">
      <c r="I172" s="56">
        <f t="shared" si="5"/>
        <v>1462</v>
      </c>
    </row>
    <row r="173" spans="9:9" x14ac:dyDescent="0.25">
      <c r="I173" s="56">
        <f t="shared" si="5"/>
        <v>1462</v>
      </c>
    </row>
    <row r="174" spans="9:9" x14ac:dyDescent="0.25">
      <c r="I174" s="56">
        <f t="shared" si="5"/>
        <v>1462</v>
      </c>
    </row>
    <row r="175" spans="9:9" x14ac:dyDescent="0.25">
      <c r="I175" s="56">
        <f t="shared" ref="I175:I238" si="6">DATE(YEAR(I131)+1,MONTH(I131),DAY(I131))</f>
        <v>1462</v>
      </c>
    </row>
    <row r="176" spans="9:9" x14ac:dyDescent="0.25">
      <c r="I176" s="56">
        <f t="shared" si="6"/>
        <v>1462</v>
      </c>
    </row>
    <row r="177" spans="9:10" x14ac:dyDescent="0.25">
      <c r="I177" s="56">
        <f t="shared" si="6"/>
        <v>1462</v>
      </c>
    </row>
    <row r="178" spans="9:10" x14ac:dyDescent="0.25">
      <c r="I178" s="56">
        <f t="shared" ca="1" si="6"/>
        <v>44927</v>
      </c>
    </row>
    <row r="179" spans="9:10" x14ac:dyDescent="0.25">
      <c r="I179" s="56">
        <f t="shared" ca="1" si="6"/>
        <v>45038</v>
      </c>
      <c r="J179" s="57" t="s">
        <v>102</v>
      </c>
    </row>
    <row r="180" spans="9:10" x14ac:dyDescent="0.25">
      <c r="I180" s="56">
        <f t="shared" ca="1" si="6"/>
        <v>45047</v>
      </c>
    </row>
    <row r="181" spans="9:10" x14ac:dyDescent="0.25">
      <c r="I181" s="56">
        <f t="shared" ca="1" si="6"/>
        <v>45076</v>
      </c>
    </row>
    <row r="182" spans="9:10" x14ac:dyDescent="0.25">
      <c r="I182" s="56">
        <f t="shared" ca="1" si="6"/>
        <v>45077</v>
      </c>
    </row>
    <row r="183" spans="9:10" x14ac:dyDescent="0.25">
      <c r="I183" s="56">
        <f t="shared" ca="1" si="6"/>
        <v>45054</v>
      </c>
    </row>
    <row r="184" spans="9:10" x14ac:dyDescent="0.25">
      <c r="I184" s="56">
        <f t="shared" ca="1" si="6"/>
        <v>45087</v>
      </c>
    </row>
    <row r="185" spans="9:10" x14ac:dyDescent="0.25">
      <c r="I185" s="56">
        <f t="shared" ca="1" si="6"/>
        <v>45121</v>
      </c>
    </row>
    <row r="186" spans="9:10" x14ac:dyDescent="0.25">
      <c r="I186" s="56">
        <f t="shared" ca="1" si="6"/>
        <v>45153</v>
      </c>
    </row>
    <row r="187" spans="9:10" x14ac:dyDescent="0.25">
      <c r="I187" s="56">
        <f t="shared" ca="1" si="6"/>
        <v>44866</v>
      </c>
    </row>
    <row r="188" spans="9:10" x14ac:dyDescent="0.25">
      <c r="I188" s="56">
        <f t="shared" ca="1" si="6"/>
        <v>44876</v>
      </c>
    </row>
    <row r="189" spans="9:10" x14ac:dyDescent="0.25">
      <c r="I189" s="56">
        <f t="shared" ca="1" si="6"/>
        <v>44920</v>
      </c>
    </row>
    <row r="190" spans="9:10" x14ac:dyDescent="0.25">
      <c r="I190" s="56">
        <f t="shared" ca="1" si="6"/>
        <v>44921</v>
      </c>
    </row>
    <row r="191" spans="9:10" x14ac:dyDescent="0.25">
      <c r="I191" s="56">
        <f t="shared" si="6"/>
        <v>1828</v>
      </c>
    </row>
    <row r="192" spans="9:10" x14ac:dyDescent="0.25">
      <c r="I192" s="56">
        <f t="shared" si="6"/>
        <v>1828</v>
      </c>
    </row>
    <row r="193" spans="9:9" x14ac:dyDescent="0.25">
      <c r="I193" s="56">
        <f t="shared" si="6"/>
        <v>1828</v>
      </c>
    </row>
    <row r="194" spans="9:9" x14ac:dyDescent="0.25">
      <c r="I194" s="56">
        <f t="shared" si="6"/>
        <v>1828</v>
      </c>
    </row>
    <row r="195" spans="9:9" x14ac:dyDescent="0.25">
      <c r="I195" s="56">
        <f t="shared" si="6"/>
        <v>1828</v>
      </c>
    </row>
    <row r="196" spans="9:9" x14ac:dyDescent="0.25">
      <c r="I196" s="56">
        <f t="shared" si="6"/>
        <v>1828</v>
      </c>
    </row>
    <row r="197" spans="9:9" x14ac:dyDescent="0.25">
      <c r="I197" s="56">
        <f t="shared" si="6"/>
        <v>1828</v>
      </c>
    </row>
    <row r="198" spans="9:9" x14ac:dyDescent="0.25">
      <c r="I198" s="56">
        <f t="shared" si="6"/>
        <v>1828</v>
      </c>
    </row>
    <row r="199" spans="9:9" x14ac:dyDescent="0.25">
      <c r="I199" s="56">
        <f t="shared" si="6"/>
        <v>1828</v>
      </c>
    </row>
    <row r="200" spans="9:9" x14ac:dyDescent="0.25">
      <c r="I200" s="56">
        <f t="shared" si="6"/>
        <v>1828</v>
      </c>
    </row>
    <row r="201" spans="9:9" x14ac:dyDescent="0.25">
      <c r="I201" s="56">
        <f t="shared" si="6"/>
        <v>1828</v>
      </c>
    </row>
    <row r="202" spans="9:9" x14ac:dyDescent="0.25">
      <c r="I202" s="56">
        <f t="shared" si="6"/>
        <v>1828</v>
      </c>
    </row>
    <row r="203" spans="9:9" x14ac:dyDescent="0.25">
      <c r="I203" s="56">
        <f t="shared" si="6"/>
        <v>1828</v>
      </c>
    </row>
    <row r="204" spans="9:9" x14ac:dyDescent="0.25">
      <c r="I204" s="56">
        <f t="shared" si="6"/>
        <v>1828</v>
      </c>
    </row>
    <row r="205" spans="9:9" x14ac:dyDescent="0.25">
      <c r="I205" s="56">
        <f t="shared" si="6"/>
        <v>1828</v>
      </c>
    </row>
    <row r="206" spans="9:9" x14ac:dyDescent="0.25">
      <c r="I206" s="56">
        <f t="shared" si="6"/>
        <v>1828</v>
      </c>
    </row>
    <row r="207" spans="9:9" x14ac:dyDescent="0.25">
      <c r="I207" s="56">
        <f t="shared" si="6"/>
        <v>1828</v>
      </c>
    </row>
    <row r="208" spans="9:9" x14ac:dyDescent="0.25">
      <c r="I208" s="56">
        <f t="shared" si="6"/>
        <v>1828</v>
      </c>
    </row>
    <row r="209" spans="9:10" x14ac:dyDescent="0.25">
      <c r="I209" s="56">
        <f t="shared" si="6"/>
        <v>1828</v>
      </c>
    </row>
    <row r="210" spans="9:10" x14ac:dyDescent="0.25">
      <c r="I210" s="56">
        <f t="shared" si="6"/>
        <v>1828</v>
      </c>
    </row>
    <row r="211" spans="9:10" x14ac:dyDescent="0.25">
      <c r="I211" s="56">
        <f t="shared" si="6"/>
        <v>1828</v>
      </c>
    </row>
    <row r="212" spans="9:10" x14ac:dyDescent="0.25">
      <c r="I212" s="56">
        <f t="shared" si="6"/>
        <v>1828</v>
      </c>
    </row>
    <row r="213" spans="9:10" x14ac:dyDescent="0.25">
      <c r="I213" s="56">
        <f t="shared" si="6"/>
        <v>1828</v>
      </c>
    </row>
    <row r="214" spans="9:10" x14ac:dyDescent="0.25">
      <c r="I214" s="56">
        <f t="shared" si="6"/>
        <v>1828</v>
      </c>
    </row>
    <row r="215" spans="9:10" x14ac:dyDescent="0.25">
      <c r="I215" s="56">
        <f t="shared" si="6"/>
        <v>1828</v>
      </c>
    </row>
    <row r="216" spans="9:10" x14ac:dyDescent="0.25">
      <c r="I216" s="56">
        <f t="shared" si="6"/>
        <v>1828</v>
      </c>
    </row>
    <row r="217" spans="9:10" x14ac:dyDescent="0.25">
      <c r="I217" s="56">
        <f t="shared" si="6"/>
        <v>1828</v>
      </c>
    </row>
    <row r="218" spans="9:10" x14ac:dyDescent="0.25">
      <c r="I218" s="56">
        <f t="shared" si="6"/>
        <v>1828</v>
      </c>
    </row>
    <row r="219" spans="9:10" x14ac:dyDescent="0.25">
      <c r="I219" s="56">
        <f t="shared" si="6"/>
        <v>1828</v>
      </c>
    </row>
    <row r="220" spans="9:10" x14ac:dyDescent="0.25">
      <c r="I220" s="56">
        <f t="shared" si="6"/>
        <v>1828</v>
      </c>
    </row>
    <row r="221" spans="9:10" x14ac:dyDescent="0.25">
      <c r="I221" s="56">
        <f t="shared" si="6"/>
        <v>1828</v>
      </c>
    </row>
    <row r="222" spans="9:10" x14ac:dyDescent="0.25">
      <c r="I222" s="56">
        <f t="shared" ca="1" si="6"/>
        <v>45292</v>
      </c>
    </row>
    <row r="223" spans="9:10" x14ac:dyDescent="0.25">
      <c r="I223" s="56">
        <f ca="1">DATE(YEAR(I179)+1,MONTH(I179),DAY(I179))</f>
        <v>45404</v>
      </c>
      <c r="J223" s="57" t="s">
        <v>103</v>
      </c>
    </row>
    <row r="224" spans="9:10" x14ac:dyDescent="0.25">
      <c r="I224" s="56">
        <f t="shared" ca="1" si="6"/>
        <v>45413</v>
      </c>
    </row>
    <row r="225" spans="9:9" x14ac:dyDescent="0.25">
      <c r="I225" s="56">
        <f t="shared" ca="1" si="6"/>
        <v>45442</v>
      </c>
    </row>
    <row r="226" spans="9:9" x14ac:dyDescent="0.25">
      <c r="I226" s="56">
        <f t="shared" ca="1" si="6"/>
        <v>45443</v>
      </c>
    </row>
    <row r="227" spans="9:9" x14ac:dyDescent="0.25">
      <c r="I227" s="56">
        <f t="shared" ca="1" si="6"/>
        <v>45420</v>
      </c>
    </row>
    <row r="228" spans="9:9" x14ac:dyDescent="0.25">
      <c r="I228" s="56">
        <f t="shared" ca="1" si="6"/>
        <v>45453</v>
      </c>
    </row>
    <row r="229" spans="9:9" x14ac:dyDescent="0.25">
      <c r="I229" s="56">
        <f t="shared" ca="1" si="6"/>
        <v>45487</v>
      </c>
    </row>
    <row r="230" spans="9:9" x14ac:dyDescent="0.25">
      <c r="I230" s="56">
        <f t="shared" ca="1" si="6"/>
        <v>45519</v>
      </c>
    </row>
    <row r="231" spans="9:9" x14ac:dyDescent="0.25">
      <c r="I231" s="56">
        <f t="shared" ca="1" si="6"/>
        <v>45231</v>
      </c>
    </row>
    <row r="232" spans="9:9" x14ac:dyDescent="0.25">
      <c r="I232" s="56">
        <f t="shared" ca="1" si="6"/>
        <v>45241</v>
      </c>
    </row>
    <row r="233" spans="9:9" x14ac:dyDescent="0.25">
      <c r="I233" s="56">
        <f t="shared" ca="1" si="6"/>
        <v>45285</v>
      </c>
    </row>
    <row r="234" spans="9:9" x14ac:dyDescent="0.25">
      <c r="I234" s="56">
        <f t="shared" ca="1" si="6"/>
        <v>45286</v>
      </c>
    </row>
    <row r="235" spans="9:9" x14ac:dyDescent="0.25">
      <c r="I235" s="56">
        <f t="shared" si="6"/>
        <v>2193</v>
      </c>
    </row>
    <row r="236" spans="9:9" x14ac:dyDescent="0.25">
      <c r="I236" s="56">
        <f t="shared" si="6"/>
        <v>2193</v>
      </c>
    </row>
    <row r="237" spans="9:9" x14ac:dyDescent="0.25">
      <c r="I237" s="56">
        <f t="shared" si="6"/>
        <v>2193</v>
      </c>
    </row>
    <row r="238" spans="9:9" x14ac:dyDescent="0.25">
      <c r="I238" s="56">
        <f t="shared" si="6"/>
        <v>2193</v>
      </c>
    </row>
    <row r="239" spans="9:9" x14ac:dyDescent="0.25">
      <c r="I239" s="56">
        <f t="shared" ref="I239:I266" si="7">DATE(YEAR(I195)+1,MONTH(I195),DAY(I195))</f>
        <v>2193</v>
      </c>
    </row>
    <row r="240" spans="9:9" x14ac:dyDescent="0.25">
      <c r="I240" s="56">
        <f t="shared" si="7"/>
        <v>2193</v>
      </c>
    </row>
    <row r="241" spans="9:9" x14ac:dyDescent="0.25">
      <c r="I241" s="56">
        <f t="shared" si="7"/>
        <v>2193</v>
      </c>
    </row>
    <row r="242" spans="9:9" x14ac:dyDescent="0.25">
      <c r="I242" s="56">
        <f t="shared" si="7"/>
        <v>2193</v>
      </c>
    </row>
    <row r="243" spans="9:9" x14ac:dyDescent="0.25">
      <c r="I243" s="56">
        <f t="shared" si="7"/>
        <v>2193</v>
      </c>
    </row>
    <row r="244" spans="9:9" x14ac:dyDescent="0.25">
      <c r="I244" s="56">
        <f t="shared" si="7"/>
        <v>2193</v>
      </c>
    </row>
    <row r="245" spans="9:9" x14ac:dyDescent="0.25">
      <c r="I245" s="56">
        <f t="shared" si="7"/>
        <v>2193</v>
      </c>
    </row>
    <row r="246" spans="9:9" x14ac:dyDescent="0.25">
      <c r="I246" s="56">
        <f t="shared" si="7"/>
        <v>2193</v>
      </c>
    </row>
    <row r="247" spans="9:9" x14ac:dyDescent="0.25">
      <c r="I247" s="56">
        <f t="shared" si="7"/>
        <v>2193</v>
      </c>
    </row>
    <row r="248" spans="9:9" x14ac:dyDescent="0.25">
      <c r="I248" s="56">
        <f t="shared" si="7"/>
        <v>2193</v>
      </c>
    </row>
    <row r="249" spans="9:9" x14ac:dyDescent="0.25">
      <c r="I249" s="56">
        <f t="shared" si="7"/>
        <v>2193</v>
      </c>
    </row>
    <row r="250" spans="9:9" x14ac:dyDescent="0.25">
      <c r="I250" s="56">
        <f t="shared" si="7"/>
        <v>2193</v>
      </c>
    </row>
    <row r="251" spans="9:9" x14ac:dyDescent="0.25">
      <c r="I251" s="56">
        <f t="shared" si="7"/>
        <v>2193</v>
      </c>
    </row>
    <row r="252" spans="9:9" x14ac:dyDescent="0.25">
      <c r="I252" s="56">
        <f t="shared" si="7"/>
        <v>2193</v>
      </c>
    </row>
    <row r="253" spans="9:9" x14ac:dyDescent="0.25">
      <c r="I253" s="56">
        <f t="shared" si="7"/>
        <v>2193</v>
      </c>
    </row>
    <row r="254" spans="9:9" x14ac:dyDescent="0.25">
      <c r="I254" s="56">
        <f t="shared" si="7"/>
        <v>2193</v>
      </c>
    </row>
    <row r="255" spans="9:9" x14ac:dyDescent="0.25">
      <c r="I255" s="56">
        <f t="shared" si="7"/>
        <v>2193</v>
      </c>
    </row>
    <row r="256" spans="9:9" x14ac:dyDescent="0.25">
      <c r="I256" s="56">
        <f t="shared" si="7"/>
        <v>2193</v>
      </c>
    </row>
    <row r="257" spans="9:10" x14ac:dyDescent="0.25">
      <c r="I257" s="56">
        <f t="shared" si="7"/>
        <v>2193</v>
      </c>
    </row>
    <row r="258" spans="9:10" x14ac:dyDescent="0.25">
      <c r="I258" s="56">
        <f t="shared" si="7"/>
        <v>2193</v>
      </c>
    </row>
    <row r="259" spans="9:10" x14ac:dyDescent="0.25">
      <c r="I259" s="56">
        <f t="shared" si="7"/>
        <v>2193</v>
      </c>
    </row>
    <row r="260" spans="9:10" x14ac:dyDescent="0.25">
      <c r="I260" s="56">
        <f t="shared" si="7"/>
        <v>2193</v>
      </c>
    </row>
    <row r="261" spans="9:10" x14ac:dyDescent="0.25">
      <c r="I261" s="56">
        <f t="shared" si="7"/>
        <v>2193</v>
      </c>
    </row>
    <row r="262" spans="9:10" x14ac:dyDescent="0.25">
      <c r="I262" s="56">
        <f t="shared" si="7"/>
        <v>2193</v>
      </c>
    </row>
    <row r="263" spans="9:10" x14ac:dyDescent="0.25">
      <c r="I263" s="56">
        <f t="shared" si="7"/>
        <v>2193</v>
      </c>
    </row>
    <row r="264" spans="9:10" x14ac:dyDescent="0.25">
      <c r="I264" s="56">
        <f t="shared" si="7"/>
        <v>2193</v>
      </c>
    </row>
    <row r="265" spans="9:10" x14ac:dyDescent="0.25">
      <c r="I265" s="56">
        <f t="shared" si="7"/>
        <v>2193</v>
      </c>
    </row>
    <row r="266" spans="9:10" x14ac:dyDescent="0.25">
      <c r="I266" s="56">
        <f t="shared" ca="1" si="7"/>
        <v>45658</v>
      </c>
    </row>
    <row r="267" spans="9:10" x14ac:dyDescent="0.25">
      <c r="I267" s="60">
        <f ca="1">DATE(YEAR(I2)-1,MONTH(I2),DAY(I2))</f>
        <v>43101</v>
      </c>
      <c r="J267" s="59" t="s">
        <v>105</v>
      </c>
    </row>
    <row r="268" spans="9:10" x14ac:dyDescent="0.25">
      <c r="I268" s="60">
        <f t="shared" ref="I268:I310" ca="1" si="8">DATE(YEAR(I3)-1,MONTH(I3),DAY(I3))</f>
        <v>43212</v>
      </c>
    </row>
    <row r="269" spans="9:10" x14ac:dyDescent="0.25">
      <c r="I269" s="60">
        <f t="shared" ca="1" si="8"/>
        <v>43221</v>
      </c>
    </row>
    <row r="270" spans="9:10" x14ac:dyDescent="0.25">
      <c r="I270" s="60">
        <f t="shared" ca="1" si="8"/>
        <v>43250</v>
      </c>
    </row>
    <row r="271" spans="9:10" x14ac:dyDescent="0.25">
      <c r="I271" s="60">
        <f t="shared" ca="1" si="8"/>
        <v>43251</v>
      </c>
    </row>
    <row r="272" spans="9:10" x14ac:dyDescent="0.25">
      <c r="I272" s="60">
        <f t="shared" ca="1" si="8"/>
        <v>43228</v>
      </c>
    </row>
    <row r="273" spans="9:9" x14ac:dyDescent="0.25">
      <c r="I273" s="60">
        <f t="shared" ca="1" si="8"/>
        <v>43261</v>
      </c>
    </row>
    <row r="274" spans="9:9" x14ac:dyDescent="0.25">
      <c r="I274" s="60">
        <f t="shared" ca="1" si="8"/>
        <v>43295</v>
      </c>
    </row>
    <row r="275" spans="9:9" x14ac:dyDescent="0.25">
      <c r="I275" s="60">
        <f t="shared" ca="1" si="8"/>
        <v>43327</v>
      </c>
    </row>
    <row r="276" spans="9:9" x14ac:dyDescent="0.25">
      <c r="I276" s="60">
        <f t="shared" ca="1" si="8"/>
        <v>43040</v>
      </c>
    </row>
    <row r="277" spans="9:9" x14ac:dyDescent="0.25">
      <c r="I277" s="60">
        <f t="shared" ca="1" si="8"/>
        <v>43050</v>
      </c>
    </row>
    <row r="278" spans="9:9" x14ac:dyDescent="0.25">
      <c r="I278" s="60">
        <f t="shared" ca="1" si="8"/>
        <v>43094</v>
      </c>
    </row>
    <row r="279" spans="9:9" x14ac:dyDescent="0.25">
      <c r="I279" s="60">
        <f t="shared" ca="1" si="8"/>
        <v>43095</v>
      </c>
    </row>
    <row r="280" spans="9:9" x14ac:dyDescent="0.25">
      <c r="I280" s="60">
        <f t="shared" si="8"/>
        <v>1</v>
      </c>
    </row>
    <row r="281" spans="9:9" x14ac:dyDescent="0.25">
      <c r="I281" s="60">
        <f t="shared" si="8"/>
        <v>1</v>
      </c>
    </row>
    <row r="282" spans="9:9" x14ac:dyDescent="0.25">
      <c r="I282" s="60">
        <f t="shared" si="8"/>
        <v>1</v>
      </c>
    </row>
    <row r="283" spans="9:9" x14ac:dyDescent="0.25">
      <c r="I283" s="60">
        <f t="shared" si="8"/>
        <v>1</v>
      </c>
    </row>
    <row r="284" spans="9:9" x14ac:dyDescent="0.25">
      <c r="I284" s="60">
        <f t="shared" si="8"/>
        <v>1</v>
      </c>
    </row>
    <row r="285" spans="9:9" x14ac:dyDescent="0.25">
      <c r="I285" s="60">
        <f t="shared" si="8"/>
        <v>1</v>
      </c>
    </row>
    <row r="286" spans="9:9" x14ac:dyDescent="0.25">
      <c r="I286" s="60">
        <f t="shared" si="8"/>
        <v>1</v>
      </c>
    </row>
    <row r="287" spans="9:9" x14ac:dyDescent="0.25">
      <c r="I287" s="60">
        <f t="shared" si="8"/>
        <v>1</v>
      </c>
    </row>
    <row r="288" spans="9:9" x14ac:dyDescent="0.25">
      <c r="I288" s="60">
        <f t="shared" si="8"/>
        <v>1</v>
      </c>
    </row>
    <row r="289" spans="9:9" x14ac:dyDescent="0.25">
      <c r="I289" s="60">
        <f t="shared" si="8"/>
        <v>1</v>
      </c>
    </row>
    <row r="290" spans="9:9" x14ac:dyDescent="0.25">
      <c r="I290" s="60">
        <f t="shared" si="8"/>
        <v>1</v>
      </c>
    </row>
    <row r="291" spans="9:9" x14ac:dyDescent="0.25">
      <c r="I291" s="60">
        <f t="shared" si="8"/>
        <v>1</v>
      </c>
    </row>
    <row r="292" spans="9:9" x14ac:dyDescent="0.25">
      <c r="I292" s="60">
        <f t="shared" si="8"/>
        <v>1</v>
      </c>
    </row>
    <row r="293" spans="9:9" x14ac:dyDescent="0.25">
      <c r="I293" s="60">
        <f t="shared" si="8"/>
        <v>1</v>
      </c>
    </row>
    <row r="294" spans="9:9" x14ac:dyDescent="0.25">
      <c r="I294" s="60">
        <f t="shared" si="8"/>
        <v>1</v>
      </c>
    </row>
    <row r="295" spans="9:9" x14ac:dyDescent="0.25">
      <c r="I295" s="60">
        <f t="shared" si="8"/>
        <v>1</v>
      </c>
    </row>
    <row r="296" spans="9:9" x14ac:dyDescent="0.25">
      <c r="I296" s="60">
        <f t="shared" si="8"/>
        <v>1</v>
      </c>
    </row>
    <row r="297" spans="9:9" x14ac:dyDescent="0.25">
      <c r="I297" s="60">
        <f t="shared" si="8"/>
        <v>1</v>
      </c>
    </row>
    <row r="298" spans="9:9" x14ac:dyDescent="0.25">
      <c r="I298" s="60">
        <f t="shared" si="8"/>
        <v>1</v>
      </c>
    </row>
    <row r="299" spans="9:9" x14ac:dyDescent="0.25">
      <c r="I299" s="60">
        <f t="shared" si="8"/>
        <v>1</v>
      </c>
    </row>
    <row r="300" spans="9:9" x14ac:dyDescent="0.25">
      <c r="I300" s="60">
        <f t="shared" si="8"/>
        <v>1</v>
      </c>
    </row>
    <row r="301" spans="9:9" x14ac:dyDescent="0.25">
      <c r="I301" s="60">
        <f t="shared" si="8"/>
        <v>1</v>
      </c>
    </row>
    <row r="302" spans="9:9" x14ac:dyDescent="0.25">
      <c r="I302" s="60">
        <f t="shared" si="8"/>
        <v>1</v>
      </c>
    </row>
    <row r="303" spans="9:9" x14ac:dyDescent="0.25">
      <c r="I303" s="60">
        <f t="shared" si="8"/>
        <v>1</v>
      </c>
    </row>
    <row r="304" spans="9:9" x14ac:dyDescent="0.25">
      <c r="I304" s="60">
        <f t="shared" si="8"/>
        <v>1</v>
      </c>
    </row>
    <row r="305" spans="9:10" x14ac:dyDescent="0.25">
      <c r="I305" s="60">
        <f t="shared" si="8"/>
        <v>1</v>
      </c>
    </row>
    <row r="306" spans="9:10" x14ac:dyDescent="0.25">
      <c r="I306" s="60">
        <f t="shared" si="8"/>
        <v>1</v>
      </c>
    </row>
    <row r="307" spans="9:10" x14ac:dyDescent="0.25">
      <c r="I307" s="60">
        <f t="shared" si="8"/>
        <v>1</v>
      </c>
    </row>
    <row r="308" spans="9:10" x14ac:dyDescent="0.25">
      <c r="I308" s="60">
        <f t="shared" si="8"/>
        <v>1</v>
      </c>
    </row>
    <row r="309" spans="9:10" x14ac:dyDescent="0.25">
      <c r="I309" s="60">
        <f t="shared" si="8"/>
        <v>1</v>
      </c>
    </row>
    <row r="310" spans="9:10" x14ac:dyDescent="0.25">
      <c r="I310" s="60">
        <f t="shared" si="8"/>
        <v>1</v>
      </c>
    </row>
    <row r="311" spans="9:10" x14ac:dyDescent="0.25">
      <c r="I311" s="60">
        <f ca="1">DATE(YEAR(I2)-2,MONTH(I2),DAY(I2))</f>
        <v>42736</v>
      </c>
      <c r="J311" s="59" t="s">
        <v>106</v>
      </c>
    </row>
    <row r="312" spans="9:10" x14ac:dyDescent="0.25">
      <c r="I312" s="60">
        <f t="shared" ref="I312:I354" ca="1" si="9">DATE(YEAR(I3)-2,MONTH(I3),DAY(I3))</f>
        <v>42847</v>
      </c>
    </row>
    <row r="313" spans="9:10" x14ac:dyDescent="0.25">
      <c r="I313" s="60">
        <f t="shared" ca="1" si="9"/>
        <v>42856</v>
      </c>
    </row>
    <row r="314" spans="9:10" x14ac:dyDescent="0.25">
      <c r="I314" s="60">
        <f t="shared" ca="1" si="9"/>
        <v>42885</v>
      </c>
    </row>
    <row r="315" spans="9:10" x14ac:dyDescent="0.25">
      <c r="I315" s="60">
        <f t="shared" ca="1" si="9"/>
        <v>42886</v>
      </c>
    </row>
    <row r="316" spans="9:10" x14ac:dyDescent="0.25">
      <c r="I316" s="60">
        <f t="shared" ca="1" si="9"/>
        <v>42863</v>
      </c>
    </row>
    <row r="317" spans="9:10" x14ac:dyDescent="0.25">
      <c r="I317" s="60">
        <f t="shared" ca="1" si="9"/>
        <v>42896</v>
      </c>
    </row>
    <row r="318" spans="9:10" x14ac:dyDescent="0.25">
      <c r="I318" s="60">
        <f t="shared" ca="1" si="9"/>
        <v>42930</v>
      </c>
    </row>
    <row r="319" spans="9:10" x14ac:dyDescent="0.25">
      <c r="I319" s="60">
        <f t="shared" ca="1" si="9"/>
        <v>42962</v>
      </c>
    </row>
    <row r="320" spans="9:10" x14ac:dyDescent="0.25">
      <c r="I320" s="60">
        <f t="shared" ca="1" si="9"/>
        <v>42675</v>
      </c>
    </row>
    <row r="321" spans="9:9" x14ac:dyDescent="0.25">
      <c r="I321" s="60">
        <f t="shared" ca="1" si="9"/>
        <v>42685</v>
      </c>
    </row>
    <row r="322" spans="9:9" x14ac:dyDescent="0.25">
      <c r="I322" s="60">
        <f t="shared" ca="1" si="9"/>
        <v>42729</v>
      </c>
    </row>
    <row r="323" spans="9:9" x14ac:dyDescent="0.25">
      <c r="I323" s="60">
        <f t="shared" ca="1" si="9"/>
        <v>42730</v>
      </c>
    </row>
    <row r="324" spans="9:9" x14ac:dyDescent="0.25">
      <c r="I324" s="60">
        <f t="shared" si="9"/>
        <v>693598</v>
      </c>
    </row>
    <row r="325" spans="9:9" x14ac:dyDescent="0.25">
      <c r="I325" s="60">
        <f t="shared" si="9"/>
        <v>693598</v>
      </c>
    </row>
    <row r="326" spans="9:9" x14ac:dyDescent="0.25">
      <c r="I326" s="60">
        <f t="shared" si="9"/>
        <v>693598</v>
      </c>
    </row>
    <row r="327" spans="9:9" x14ac:dyDescent="0.25">
      <c r="I327" s="60">
        <f t="shared" si="9"/>
        <v>693598</v>
      </c>
    </row>
    <row r="328" spans="9:9" x14ac:dyDescent="0.25">
      <c r="I328" s="60">
        <f t="shared" si="9"/>
        <v>693598</v>
      </c>
    </row>
    <row r="329" spans="9:9" x14ac:dyDescent="0.25">
      <c r="I329" s="60">
        <f t="shared" si="9"/>
        <v>693598</v>
      </c>
    </row>
    <row r="330" spans="9:9" x14ac:dyDescent="0.25">
      <c r="I330" s="60">
        <f t="shared" si="9"/>
        <v>693598</v>
      </c>
    </row>
    <row r="331" spans="9:9" x14ac:dyDescent="0.25">
      <c r="I331" s="60">
        <f t="shared" si="9"/>
        <v>693598</v>
      </c>
    </row>
    <row r="332" spans="9:9" x14ac:dyDescent="0.25">
      <c r="I332" s="60">
        <f t="shared" si="9"/>
        <v>693598</v>
      </c>
    </row>
    <row r="333" spans="9:9" x14ac:dyDescent="0.25">
      <c r="I333" s="60">
        <f t="shared" si="9"/>
        <v>693598</v>
      </c>
    </row>
    <row r="334" spans="9:9" x14ac:dyDescent="0.25">
      <c r="I334" s="60">
        <f t="shared" si="9"/>
        <v>693598</v>
      </c>
    </row>
    <row r="335" spans="9:9" x14ac:dyDescent="0.25">
      <c r="I335" s="60">
        <f t="shared" si="9"/>
        <v>693598</v>
      </c>
    </row>
    <row r="336" spans="9:9" x14ac:dyDescent="0.25">
      <c r="I336" s="60">
        <f t="shared" si="9"/>
        <v>693598</v>
      </c>
    </row>
    <row r="337" spans="9:9" x14ac:dyDescent="0.25">
      <c r="I337" s="60">
        <f t="shared" si="9"/>
        <v>693598</v>
      </c>
    </row>
    <row r="338" spans="9:9" x14ac:dyDescent="0.25">
      <c r="I338" s="60">
        <f t="shared" si="9"/>
        <v>693598</v>
      </c>
    </row>
    <row r="339" spans="9:9" x14ac:dyDescent="0.25">
      <c r="I339" s="60">
        <f t="shared" si="9"/>
        <v>693598</v>
      </c>
    </row>
    <row r="340" spans="9:9" x14ac:dyDescent="0.25">
      <c r="I340" s="60">
        <f t="shared" si="9"/>
        <v>693598</v>
      </c>
    </row>
    <row r="341" spans="9:9" x14ac:dyDescent="0.25">
      <c r="I341" s="60">
        <f t="shared" si="9"/>
        <v>693598</v>
      </c>
    </row>
    <row r="342" spans="9:9" x14ac:dyDescent="0.25">
      <c r="I342" s="60">
        <f t="shared" si="9"/>
        <v>693598</v>
      </c>
    </row>
    <row r="343" spans="9:9" x14ac:dyDescent="0.25">
      <c r="I343" s="60">
        <f t="shared" si="9"/>
        <v>693598</v>
      </c>
    </row>
    <row r="344" spans="9:9" x14ac:dyDescent="0.25">
      <c r="I344" s="60">
        <f t="shared" si="9"/>
        <v>693598</v>
      </c>
    </row>
    <row r="345" spans="9:9" x14ac:dyDescent="0.25">
      <c r="I345" s="60">
        <f t="shared" si="9"/>
        <v>693598</v>
      </c>
    </row>
    <row r="346" spans="9:9" x14ac:dyDescent="0.25">
      <c r="I346" s="60">
        <f t="shared" si="9"/>
        <v>693598</v>
      </c>
    </row>
    <row r="347" spans="9:9" x14ac:dyDescent="0.25">
      <c r="I347" s="60">
        <f t="shared" si="9"/>
        <v>693598</v>
      </c>
    </row>
    <row r="348" spans="9:9" x14ac:dyDescent="0.25">
      <c r="I348" s="60">
        <f t="shared" si="9"/>
        <v>693598</v>
      </c>
    </row>
    <row r="349" spans="9:9" x14ac:dyDescent="0.25">
      <c r="I349" s="60">
        <f t="shared" si="9"/>
        <v>693598</v>
      </c>
    </row>
    <row r="350" spans="9:9" x14ac:dyDescent="0.25">
      <c r="I350" s="60">
        <f t="shared" si="9"/>
        <v>693598</v>
      </c>
    </row>
    <row r="351" spans="9:9" x14ac:dyDescent="0.25">
      <c r="I351" s="60">
        <f t="shared" si="9"/>
        <v>693598</v>
      </c>
    </row>
    <row r="352" spans="9:9" x14ac:dyDescent="0.25">
      <c r="I352" s="60">
        <f t="shared" si="9"/>
        <v>693598</v>
      </c>
    </row>
    <row r="353" spans="9:9" x14ac:dyDescent="0.25">
      <c r="I353" s="60">
        <f t="shared" si="9"/>
        <v>693598</v>
      </c>
    </row>
    <row r="354" spans="9:9" x14ac:dyDescent="0.25">
      <c r="I354" s="60">
        <f t="shared" si="9"/>
        <v>693598</v>
      </c>
    </row>
  </sheetData>
  <mergeCells count="1">
    <mergeCell ref="D1:E1"/>
  </mergeCells>
  <conditionalFormatting sqref="B1:C1">
    <cfRule type="expression" dxfId="44" priority="2">
      <formula>AND($B$9="1111111")</formula>
    </cfRule>
  </conditionalFormatting>
  <conditionalFormatting sqref="F2:F32">
    <cfRule type="expression" dxfId="43" priority="1">
      <formula>AND($G2)</formula>
    </cfRule>
  </conditionalFormatting>
  <dataValidations count="2">
    <dataValidation type="list" allowBlank="1" showInputMessage="1" showErrorMessage="1" sqref="M2">
      <formula1>"Lundi,Mardi,Mercredi,Jeudi,Vendredi,Samedi,Dimanche"</formula1>
    </dataValidation>
    <dataValidation type="list" allowBlank="1" showInputMessage="1" showErrorMessage="1" sqref="G2:G32">
      <formula1>"Oui"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5" r:id="rId4" name="Label2">
          <controlPr defaultSize="0" autoLine="0" r:id="rId5">
            <anchor moveWithCells="1">
              <from>
                <xdr:col>0</xdr:col>
                <xdr:colOff>19050</xdr:colOff>
                <xdr:row>2</xdr:row>
                <xdr:rowOff>19050</xdr:rowOff>
              </from>
              <to>
                <xdr:col>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155" r:id="rId4" name="Label2"/>
      </mc:Fallback>
    </mc:AlternateContent>
    <mc:AlternateContent xmlns:mc="http://schemas.openxmlformats.org/markup-compatibility/2006">
      <mc:Choice Requires="x14">
        <control shapeId="3154" r:id="rId6" name="Label1">
          <controlPr defaultSize="0" autoLine="0" r:id="rId7">
            <anchor moveWithCells="1">
              <from>
                <xdr:col>0</xdr:col>
                <xdr:colOff>19050</xdr:colOff>
                <xdr:row>1</xdr:row>
                <xdr:rowOff>19050</xdr:rowOff>
              </from>
              <to>
                <xdr:col>1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3154" r:id="rId6" name="Label1"/>
      </mc:Fallback>
    </mc:AlternateContent>
    <mc:AlternateContent xmlns:mc="http://schemas.openxmlformats.org/markup-compatibility/2006">
      <mc:Choice Requires="x14">
        <control shapeId="3075" r:id="rId8" name="Check Box 3">
          <controlPr defaultSize="0" autoFill="0" autoLine="0" autoPict="0">
            <anchor moveWithCells="1">
              <from>
                <xdr:col>1</xdr:col>
                <xdr:colOff>38100</xdr:colOff>
                <xdr:row>0</xdr:row>
                <xdr:rowOff>561975</xdr:rowOff>
              </from>
              <to>
                <xdr:col>1</xdr:col>
                <xdr:colOff>742950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Check Box 4">
          <controlPr defaultSize="0" autoFill="0" autoLine="0" autoPict="0">
            <anchor moveWithCells="1">
              <from>
                <xdr:col>1</xdr:col>
                <xdr:colOff>38100</xdr:colOff>
                <xdr:row>1</xdr:row>
                <xdr:rowOff>180975</xdr:rowOff>
              </from>
              <to>
                <xdr:col>1</xdr:col>
                <xdr:colOff>742950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Check Box 5">
          <controlPr defaultSize="0" autoFill="0" autoLine="0" autoPict="0">
            <anchor moveWithCells="1">
              <from>
                <xdr:col>1</xdr:col>
                <xdr:colOff>38100</xdr:colOff>
                <xdr:row>2</xdr:row>
                <xdr:rowOff>180975</xdr:rowOff>
              </from>
              <to>
                <xdr:col>1</xdr:col>
                <xdr:colOff>742950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Check Box 6">
          <controlPr defaultSize="0" autoFill="0" autoLine="0" autoPict="0">
            <anchor moveWithCells="1">
              <from>
                <xdr:col>1</xdr:col>
                <xdr:colOff>38100</xdr:colOff>
                <xdr:row>3</xdr:row>
                <xdr:rowOff>180975</xdr:rowOff>
              </from>
              <to>
                <xdr:col>1</xdr:col>
                <xdr:colOff>742950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9" r:id="rId12" name="Check Box 7">
          <controlPr defaultSize="0" autoFill="0" autoLine="0" autoPict="0">
            <anchor moveWithCells="1">
              <from>
                <xdr:col>1</xdr:col>
                <xdr:colOff>38100</xdr:colOff>
                <xdr:row>4</xdr:row>
                <xdr:rowOff>180975</xdr:rowOff>
              </from>
              <to>
                <xdr:col>1</xdr:col>
                <xdr:colOff>742950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13" name="Check Box 8">
          <controlPr defaultSize="0" autoFill="0" autoLine="0" autoPict="0">
            <anchor moveWithCells="1">
              <from>
                <xdr:col>1</xdr:col>
                <xdr:colOff>38100</xdr:colOff>
                <xdr:row>5</xdr:row>
                <xdr:rowOff>180975</xdr:rowOff>
              </from>
              <to>
                <xdr:col>1</xdr:col>
                <xdr:colOff>742950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1" r:id="rId14" name="Check Box 9">
          <controlPr defaultSize="0" autoFill="0" autoLine="0" autoPict="0">
            <anchor moveWithCells="1">
              <from>
                <xdr:col>1</xdr:col>
                <xdr:colOff>38100</xdr:colOff>
                <xdr:row>6</xdr:row>
                <xdr:rowOff>180975</xdr:rowOff>
              </from>
              <to>
                <xdr:col>1</xdr:col>
                <xdr:colOff>742950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98" r:id="rId15" name="Check Box 26">
          <controlPr defaultSize="0" autoFill="0" autoLine="0" autoPict="0">
            <anchor moveWithCells="1">
              <from>
                <xdr:col>3</xdr:col>
                <xdr:colOff>9525</xdr:colOff>
                <xdr:row>0</xdr:row>
                <xdr:rowOff>561975</xdr:rowOff>
              </from>
              <to>
                <xdr:col>4</xdr:col>
                <xdr:colOff>733425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6" r:id="rId16" name="Check Box 34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0</xdr:rowOff>
              </from>
              <to>
                <xdr:col>4</xdr:col>
                <xdr:colOff>733425</xdr:colOff>
                <xdr:row>3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7" r:id="rId17" name="Check Box 35">
          <controlPr defaultSize="0" autoFill="0" autoLine="0" autoPict="0">
            <anchor moveWithCells="1">
              <from>
                <xdr:col>3</xdr:col>
                <xdr:colOff>9525</xdr:colOff>
                <xdr:row>2</xdr:row>
                <xdr:rowOff>180975</xdr:rowOff>
              </from>
              <to>
                <xdr:col>4</xdr:col>
                <xdr:colOff>733425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09" r:id="rId18" name="Check Box 37">
          <controlPr defaultSize="0" autoFill="0" autoLine="0" autoPict="0">
            <anchor moveWithCells="1">
              <from>
                <xdr:col>3</xdr:col>
                <xdr:colOff>9525</xdr:colOff>
                <xdr:row>3</xdr:row>
                <xdr:rowOff>161925</xdr:rowOff>
              </from>
              <to>
                <xdr:col>4</xdr:col>
                <xdr:colOff>1038225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0" r:id="rId19" name="Check Box 38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180975</xdr:rowOff>
              </from>
              <to>
                <xdr:col>4</xdr:col>
                <xdr:colOff>733425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1" r:id="rId20" name="Check Box 39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0</xdr:rowOff>
              </from>
              <to>
                <xdr:col>4</xdr:col>
                <xdr:colOff>733425</xdr:colOff>
                <xdr:row>8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3" r:id="rId21" name="Check Box 41">
          <controlPr defaultSize="0" autoFill="0" autoLine="0" autoPict="0">
            <anchor moveWithCells="1">
              <from>
                <xdr:col>3</xdr:col>
                <xdr:colOff>9525</xdr:colOff>
                <xdr:row>7</xdr:row>
                <xdr:rowOff>180975</xdr:rowOff>
              </from>
              <to>
                <xdr:col>4</xdr:col>
                <xdr:colOff>733425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4" r:id="rId22" name="Check Box 42">
          <controlPr defaultSize="0" autoFill="0" autoLine="0" autoPict="0">
            <anchor moveWithCells="1">
              <from>
                <xdr:col>3</xdr:col>
                <xdr:colOff>9525</xdr:colOff>
                <xdr:row>8</xdr:row>
                <xdr:rowOff>171450</xdr:rowOff>
              </from>
              <to>
                <xdr:col>4</xdr:col>
                <xdr:colOff>733425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5" r:id="rId23" name="Check Box 43">
          <controlPr defaultSize="0" autoFill="0" autoLine="0" autoPict="0">
            <anchor moveWithCells="1">
              <from>
                <xdr:col>3</xdr:col>
                <xdr:colOff>9525</xdr:colOff>
                <xdr:row>9</xdr:row>
                <xdr:rowOff>171450</xdr:rowOff>
              </from>
              <to>
                <xdr:col>4</xdr:col>
                <xdr:colOff>733425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6" r:id="rId24" name="Check Box 44">
          <controlPr defaultSize="0" autoFill="0" autoLine="0" autoPict="0">
            <anchor moveWithCells="1">
              <from>
                <xdr:col>3</xdr:col>
                <xdr:colOff>9525</xdr:colOff>
                <xdr:row>10</xdr:row>
                <xdr:rowOff>180975</xdr:rowOff>
              </from>
              <to>
                <xdr:col>4</xdr:col>
                <xdr:colOff>1219200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7" r:id="rId25" name="Check Box 45">
          <controlPr defaultSize="0" autoFill="0" autoLine="0" autoPict="0">
            <anchor moveWithCells="1">
              <from>
                <xdr:col>3</xdr:col>
                <xdr:colOff>9525</xdr:colOff>
                <xdr:row>4</xdr:row>
                <xdr:rowOff>180975</xdr:rowOff>
              </from>
              <to>
                <xdr:col>4</xdr:col>
                <xdr:colOff>733425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8" r:id="rId26" name="Check Box 46">
          <controlPr defaultSize="0" autoFill="0" autoLine="0" autoPict="0">
            <anchor moveWithCells="1">
              <from>
                <xdr:col>3</xdr:col>
                <xdr:colOff>9525</xdr:colOff>
                <xdr:row>11</xdr:row>
                <xdr:rowOff>180975</xdr:rowOff>
              </from>
              <to>
                <xdr:col>4</xdr:col>
                <xdr:colOff>733425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19" r:id="rId27" name="Check Box 47">
          <controlPr defaultSize="0" autoFill="0" autoLine="0" autoPict="0">
            <anchor moveWithCells="1">
              <from>
                <xdr:col>3</xdr:col>
                <xdr:colOff>9525</xdr:colOff>
                <xdr:row>12</xdr:row>
                <xdr:rowOff>180975</xdr:rowOff>
              </from>
              <to>
                <xdr:col>4</xdr:col>
                <xdr:colOff>733425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2" r:id="rId28" name="Check Box 50">
          <controlPr defaultSize="0" autoFill="0" autoLine="0" autoPict="0">
            <anchor moveWithCells="1">
              <from>
                <xdr:col>5</xdr:col>
                <xdr:colOff>923925</xdr:colOff>
                <xdr:row>0</xdr:row>
                <xdr:rowOff>552450</xdr:rowOff>
              </from>
              <to>
                <xdr:col>6</xdr:col>
                <xdr:colOff>66675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3" r:id="rId29" name="Check Box 51">
          <controlPr defaultSize="0" autoFill="0" autoLine="0" autoPict="0">
            <anchor moveWithCells="1">
              <from>
                <xdr:col>5</xdr:col>
                <xdr:colOff>923925</xdr:colOff>
                <xdr:row>1</xdr:row>
                <xdr:rowOff>171450</xdr:rowOff>
              </from>
              <to>
                <xdr:col>6</xdr:col>
                <xdr:colOff>66675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4" r:id="rId30" name="Check Box 52">
          <controlPr defaultSize="0" autoFill="0" autoLine="0" autoPict="0">
            <anchor moveWithCells="1">
              <from>
                <xdr:col>5</xdr:col>
                <xdr:colOff>923925</xdr:colOff>
                <xdr:row>2</xdr:row>
                <xdr:rowOff>171450</xdr:rowOff>
              </from>
              <to>
                <xdr:col>6</xdr:col>
                <xdr:colOff>66675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5" r:id="rId31" name="Check Box 53">
          <controlPr defaultSize="0" autoFill="0" autoLine="0" autoPict="0">
            <anchor moveWithCells="1">
              <from>
                <xdr:col>5</xdr:col>
                <xdr:colOff>923925</xdr:colOff>
                <xdr:row>3</xdr:row>
                <xdr:rowOff>171450</xdr:rowOff>
              </from>
              <to>
                <xdr:col>6</xdr:col>
                <xdr:colOff>66675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6" r:id="rId32" name="Check Box 54">
          <controlPr defaultSize="0" autoFill="0" autoLine="0" autoPict="0">
            <anchor moveWithCells="1">
              <from>
                <xdr:col>5</xdr:col>
                <xdr:colOff>923925</xdr:colOff>
                <xdr:row>4</xdr:row>
                <xdr:rowOff>171450</xdr:rowOff>
              </from>
              <to>
                <xdr:col>6</xdr:col>
                <xdr:colOff>66675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7" r:id="rId33" name="Check Box 55">
          <controlPr defaultSize="0" autoFill="0" autoLine="0" autoPict="0">
            <anchor moveWithCells="1">
              <from>
                <xdr:col>5</xdr:col>
                <xdr:colOff>923925</xdr:colOff>
                <xdr:row>5</xdr:row>
                <xdr:rowOff>171450</xdr:rowOff>
              </from>
              <to>
                <xdr:col>6</xdr:col>
                <xdr:colOff>66675</xdr:colOff>
                <xdr:row>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8" r:id="rId34" name="Check Box 56">
          <controlPr defaultSize="0" autoFill="0" autoLine="0" autoPict="0">
            <anchor moveWithCells="1">
              <from>
                <xdr:col>5</xdr:col>
                <xdr:colOff>923925</xdr:colOff>
                <xdr:row>6</xdr:row>
                <xdr:rowOff>171450</xdr:rowOff>
              </from>
              <to>
                <xdr:col>6</xdr:col>
                <xdr:colOff>66675</xdr:colOff>
                <xdr:row>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9" r:id="rId35" name="Check Box 57">
          <controlPr defaultSize="0" autoFill="0" autoLine="0" autoPict="0">
            <anchor moveWithCells="1">
              <from>
                <xdr:col>5</xdr:col>
                <xdr:colOff>923925</xdr:colOff>
                <xdr:row>7</xdr:row>
                <xdr:rowOff>171450</xdr:rowOff>
              </from>
              <to>
                <xdr:col>6</xdr:col>
                <xdr:colOff>66675</xdr:colOff>
                <xdr:row>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0" r:id="rId36" name="Check Box 58">
          <controlPr defaultSize="0" autoFill="0" autoLine="0" autoPict="0">
            <anchor moveWithCells="1">
              <from>
                <xdr:col>5</xdr:col>
                <xdr:colOff>923925</xdr:colOff>
                <xdr:row>8</xdr:row>
                <xdr:rowOff>171450</xdr:rowOff>
              </from>
              <to>
                <xdr:col>6</xdr:col>
                <xdr:colOff>66675</xdr:colOff>
                <xdr:row>10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1" r:id="rId37" name="Check Box 59">
          <controlPr defaultSize="0" autoFill="0" autoLine="0" autoPict="0">
            <anchor moveWithCells="1">
              <from>
                <xdr:col>5</xdr:col>
                <xdr:colOff>923925</xdr:colOff>
                <xdr:row>9</xdr:row>
                <xdr:rowOff>171450</xdr:rowOff>
              </from>
              <to>
                <xdr:col>6</xdr:col>
                <xdr:colOff>66675</xdr:colOff>
                <xdr:row>11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2" r:id="rId38" name="Check Box 60">
          <controlPr defaultSize="0" autoFill="0" autoLine="0" autoPict="0">
            <anchor moveWithCells="1">
              <from>
                <xdr:col>5</xdr:col>
                <xdr:colOff>923925</xdr:colOff>
                <xdr:row>10</xdr:row>
                <xdr:rowOff>171450</xdr:rowOff>
              </from>
              <to>
                <xdr:col>6</xdr:col>
                <xdr:colOff>66675</xdr:colOff>
                <xdr:row>12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3" r:id="rId39" name="Check Box 61">
          <controlPr defaultSize="0" autoFill="0" autoLine="0" autoPict="0">
            <anchor moveWithCells="1">
              <from>
                <xdr:col>5</xdr:col>
                <xdr:colOff>923925</xdr:colOff>
                <xdr:row>11</xdr:row>
                <xdr:rowOff>171450</xdr:rowOff>
              </from>
              <to>
                <xdr:col>6</xdr:col>
                <xdr:colOff>66675</xdr:colOff>
                <xdr:row>13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4" r:id="rId40" name="Check Box 62">
          <controlPr defaultSize="0" autoFill="0" autoLine="0" autoPict="0">
            <anchor moveWithCells="1">
              <from>
                <xdr:col>5</xdr:col>
                <xdr:colOff>923925</xdr:colOff>
                <xdr:row>12</xdr:row>
                <xdr:rowOff>171450</xdr:rowOff>
              </from>
              <to>
                <xdr:col>6</xdr:col>
                <xdr:colOff>66675</xdr:colOff>
                <xdr:row>14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5" r:id="rId41" name="Check Box 63">
          <controlPr defaultSize="0" autoFill="0" autoLine="0" autoPict="0">
            <anchor moveWithCells="1">
              <from>
                <xdr:col>5</xdr:col>
                <xdr:colOff>923925</xdr:colOff>
                <xdr:row>13</xdr:row>
                <xdr:rowOff>171450</xdr:rowOff>
              </from>
              <to>
                <xdr:col>6</xdr:col>
                <xdr:colOff>66675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6" r:id="rId42" name="Check Box 64">
          <controlPr defaultSize="0" autoFill="0" autoLine="0" autoPict="0">
            <anchor moveWithCells="1">
              <from>
                <xdr:col>5</xdr:col>
                <xdr:colOff>923925</xdr:colOff>
                <xdr:row>14</xdr:row>
                <xdr:rowOff>171450</xdr:rowOff>
              </from>
              <to>
                <xdr:col>6</xdr:col>
                <xdr:colOff>66675</xdr:colOff>
                <xdr:row>16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7" r:id="rId43" name="Check Box 65">
          <controlPr defaultSize="0" autoFill="0" autoLine="0" autoPict="0">
            <anchor moveWithCells="1">
              <from>
                <xdr:col>5</xdr:col>
                <xdr:colOff>923925</xdr:colOff>
                <xdr:row>15</xdr:row>
                <xdr:rowOff>171450</xdr:rowOff>
              </from>
              <to>
                <xdr:col>6</xdr:col>
                <xdr:colOff>66675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8" r:id="rId44" name="Check Box 66">
          <controlPr defaultSize="0" autoFill="0" autoLine="0" autoPict="0">
            <anchor moveWithCells="1">
              <from>
                <xdr:col>5</xdr:col>
                <xdr:colOff>923925</xdr:colOff>
                <xdr:row>16</xdr:row>
                <xdr:rowOff>171450</xdr:rowOff>
              </from>
              <to>
                <xdr:col>6</xdr:col>
                <xdr:colOff>66675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39" r:id="rId45" name="Check Box 67">
          <controlPr defaultSize="0" autoFill="0" autoLine="0" autoPict="0">
            <anchor moveWithCells="1">
              <from>
                <xdr:col>5</xdr:col>
                <xdr:colOff>923925</xdr:colOff>
                <xdr:row>17</xdr:row>
                <xdr:rowOff>171450</xdr:rowOff>
              </from>
              <to>
                <xdr:col>6</xdr:col>
                <xdr:colOff>66675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46" name="Check Box 68">
          <controlPr defaultSize="0" autoFill="0" autoLine="0" autoPict="0">
            <anchor moveWithCells="1">
              <from>
                <xdr:col>5</xdr:col>
                <xdr:colOff>923925</xdr:colOff>
                <xdr:row>18</xdr:row>
                <xdr:rowOff>171450</xdr:rowOff>
              </from>
              <to>
                <xdr:col>6</xdr:col>
                <xdr:colOff>66675</xdr:colOff>
                <xdr:row>20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1" r:id="rId47" name="Check Box 69">
          <controlPr defaultSize="0" autoFill="0" autoLine="0" autoPict="0">
            <anchor moveWithCells="1">
              <from>
                <xdr:col>5</xdr:col>
                <xdr:colOff>923925</xdr:colOff>
                <xdr:row>19</xdr:row>
                <xdr:rowOff>171450</xdr:rowOff>
              </from>
              <to>
                <xdr:col>6</xdr:col>
                <xdr:colOff>66675</xdr:colOff>
                <xdr:row>21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2" r:id="rId48" name="Check Box 70">
          <controlPr defaultSize="0" autoFill="0" autoLine="0" autoPict="0">
            <anchor moveWithCells="1">
              <from>
                <xdr:col>5</xdr:col>
                <xdr:colOff>923925</xdr:colOff>
                <xdr:row>20</xdr:row>
                <xdr:rowOff>171450</xdr:rowOff>
              </from>
              <to>
                <xdr:col>6</xdr:col>
                <xdr:colOff>66675</xdr:colOff>
                <xdr:row>22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3" r:id="rId49" name="Check Box 71">
          <controlPr defaultSize="0" autoFill="0" autoLine="0" autoPict="0">
            <anchor moveWithCells="1">
              <from>
                <xdr:col>5</xdr:col>
                <xdr:colOff>923925</xdr:colOff>
                <xdr:row>21</xdr:row>
                <xdr:rowOff>171450</xdr:rowOff>
              </from>
              <to>
                <xdr:col>6</xdr:col>
                <xdr:colOff>66675</xdr:colOff>
                <xdr:row>23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4" r:id="rId50" name="Check Box 72">
          <controlPr defaultSize="0" autoFill="0" autoLine="0" autoPict="0">
            <anchor moveWithCells="1">
              <from>
                <xdr:col>5</xdr:col>
                <xdr:colOff>923925</xdr:colOff>
                <xdr:row>22</xdr:row>
                <xdr:rowOff>171450</xdr:rowOff>
              </from>
              <to>
                <xdr:col>6</xdr:col>
                <xdr:colOff>66675</xdr:colOff>
                <xdr:row>24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5" r:id="rId51" name="Check Box 73">
          <controlPr defaultSize="0" autoFill="0" autoLine="0" autoPict="0">
            <anchor moveWithCells="1">
              <from>
                <xdr:col>5</xdr:col>
                <xdr:colOff>923925</xdr:colOff>
                <xdr:row>23</xdr:row>
                <xdr:rowOff>171450</xdr:rowOff>
              </from>
              <to>
                <xdr:col>6</xdr:col>
                <xdr:colOff>66675</xdr:colOff>
                <xdr:row>25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6" r:id="rId52" name="Check Box 74">
          <controlPr defaultSize="0" autoFill="0" autoLine="0" autoPict="0">
            <anchor moveWithCells="1">
              <from>
                <xdr:col>5</xdr:col>
                <xdr:colOff>923925</xdr:colOff>
                <xdr:row>24</xdr:row>
                <xdr:rowOff>171450</xdr:rowOff>
              </from>
              <to>
                <xdr:col>6</xdr:col>
                <xdr:colOff>66675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7" r:id="rId53" name="Check Box 75">
          <controlPr defaultSize="0" autoFill="0" autoLine="0" autoPict="0">
            <anchor moveWithCells="1">
              <from>
                <xdr:col>5</xdr:col>
                <xdr:colOff>923925</xdr:colOff>
                <xdr:row>25</xdr:row>
                <xdr:rowOff>171450</xdr:rowOff>
              </from>
              <to>
                <xdr:col>6</xdr:col>
                <xdr:colOff>66675</xdr:colOff>
                <xdr:row>27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8" r:id="rId54" name="Check Box 76">
          <controlPr defaultSize="0" autoFill="0" autoLine="0" autoPict="0">
            <anchor moveWithCells="1">
              <from>
                <xdr:col>5</xdr:col>
                <xdr:colOff>923925</xdr:colOff>
                <xdr:row>26</xdr:row>
                <xdr:rowOff>171450</xdr:rowOff>
              </from>
              <to>
                <xdr:col>6</xdr:col>
                <xdr:colOff>66675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9" r:id="rId55" name="Check Box 77">
          <controlPr defaultSize="0" autoFill="0" autoLine="0" autoPict="0">
            <anchor moveWithCells="1">
              <from>
                <xdr:col>5</xdr:col>
                <xdr:colOff>923925</xdr:colOff>
                <xdr:row>27</xdr:row>
                <xdr:rowOff>171450</xdr:rowOff>
              </from>
              <to>
                <xdr:col>6</xdr:col>
                <xdr:colOff>66675</xdr:colOff>
                <xdr:row>29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0" r:id="rId56" name="Check Box 78">
          <controlPr defaultSize="0" autoFill="0" autoLine="0" autoPict="0">
            <anchor moveWithCells="1">
              <from>
                <xdr:col>5</xdr:col>
                <xdr:colOff>923925</xdr:colOff>
                <xdr:row>28</xdr:row>
                <xdr:rowOff>171450</xdr:rowOff>
              </from>
              <to>
                <xdr:col>6</xdr:col>
                <xdr:colOff>66675</xdr:colOff>
                <xdr:row>30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1" r:id="rId57" name="Check Box 79">
          <controlPr defaultSize="0" autoFill="0" autoLine="0" autoPict="0">
            <anchor moveWithCells="1">
              <from>
                <xdr:col>5</xdr:col>
                <xdr:colOff>923925</xdr:colOff>
                <xdr:row>29</xdr:row>
                <xdr:rowOff>171450</xdr:rowOff>
              </from>
              <to>
                <xdr:col>6</xdr:col>
                <xdr:colOff>66675</xdr:colOff>
                <xdr:row>31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52" r:id="rId58" name="Check Box 80">
          <controlPr defaultSize="0" autoFill="0" autoLine="0" autoPict="0">
            <anchor moveWithCells="1">
              <from>
                <xdr:col>5</xdr:col>
                <xdr:colOff>923925</xdr:colOff>
                <xdr:row>30</xdr:row>
                <xdr:rowOff>171450</xdr:rowOff>
              </from>
              <to>
                <xdr:col>6</xdr:col>
                <xdr:colOff>66675</xdr:colOff>
                <xdr:row>32</xdr:row>
                <xdr:rowOff>9525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Planning Perpétuel</vt:lpstr>
      <vt:lpstr>Paramètres_Application</vt:lpstr>
      <vt:lpstr>_DC</vt:lpstr>
      <vt:lpstr>_P</vt:lpstr>
      <vt:lpstr>_PM</vt:lpstr>
      <vt:lpstr>_SB</vt:lpstr>
      <vt:lpstr>Archive</vt:lpstr>
      <vt:lpstr>Chômés</vt:lpstr>
      <vt:lpstr>Chômés_TXT</vt:lpstr>
      <vt:lpstr>Date_Deb</vt:lpstr>
      <vt:lpstr>Liste_Fréquences</vt:lpstr>
      <vt:lpstr>T_SE</vt:lpstr>
      <vt:lpstr>Tout_JF_P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PITON : Planning InTerventiOn MachiNe</dc:title>
  <dc:subject>Planning perpétuel avec périodicité</dc:subject>
  <dc:creator>LouReeD</dc:creator>
  <cp:keywords>Planning; Calendrier; Périodicité</cp:keywords>
  <cp:lastModifiedBy>LouReeD</cp:lastModifiedBy>
  <cp:lastPrinted>2018-02-23T13:46:25Z</cp:lastPrinted>
  <dcterms:created xsi:type="dcterms:W3CDTF">2018-01-29T20:37:37Z</dcterms:created>
  <dcterms:modified xsi:type="dcterms:W3CDTF">2018-11-12T19:48:23Z</dcterms:modified>
  <cp:category>Calendrier;Planning;Périodicité</cp:category>
</cp:coreProperties>
</file>