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21840" windowHeight="9795"/>
  </bookViews>
  <sheets>
    <sheet name="ACCUEIL" sheetId="1" r:id="rId1"/>
    <sheet name="SEM 1 HEBDO" sheetId="2" r:id="rId2"/>
    <sheet name="SEM 2 HEBDO " sheetId="10" r:id="rId3"/>
    <sheet name="SEM 3 HEBDO" sheetId="11" r:id="rId4"/>
    <sheet name="SEM 4 HEBDO " sheetId="12" r:id="rId5"/>
    <sheet name="SEM 5 HEBDO " sheetId="13" r:id="rId6"/>
    <sheet name="SEM 1 JOUR  " sheetId="16" r:id="rId7"/>
    <sheet name="SEM 2 JOUR " sheetId="15" r:id="rId8"/>
    <sheet name="SEM 3 JOUR " sheetId="17" r:id="rId9"/>
    <sheet name="SEM 4 JOUR " sheetId="18" r:id="rId10"/>
    <sheet name="SEM 5 JOUR " sheetId="19" r:id="rId11"/>
    <sheet name=" T°C SAM" sheetId="5" r:id="rId12"/>
    <sheet name="T°C CHARIOTS 1" sheetId="6" r:id="rId13"/>
    <sheet name="T°C CHARIOTS 2" sheetId="9" r:id="rId14"/>
    <sheet name="TEXTURES MODIFIE" sheetId="7" r:id="rId15"/>
    <sheet name="CARTE DES GOUTERS" sheetId="20" r:id="rId16"/>
    <sheet name="CARTE DE REMPLACEMENT" sheetId="23" r:id="rId17"/>
    <sheet name="MENU SPECIAL AFF JOUR" sheetId="24" r:id="rId18"/>
    <sheet name="Etiquettes plat témoin" sheetId="25" r:id="rId19"/>
  </sheets>
  <definedNames>
    <definedName name="_xlnm.Print_Area" localSheetId="11">' T°C SAM'!$A$1:$BV$42</definedName>
    <definedName name="_xlnm.Print_Area" localSheetId="16">'CARTE DE REMPLACEMENT'!$A$1:$G$37</definedName>
    <definedName name="_xlnm.Print_Area" localSheetId="1">'SEM 1 HEBDO'!$A$1:$H$16</definedName>
    <definedName name="_xlnm.Print_Area" localSheetId="2">'SEM 2 HEBDO '!$A$1:$H$16</definedName>
    <definedName name="_xlnm.Print_Area" localSheetId="3">'SEM 3 HEBDO'!$A$1:$H$16</definedName>
    <definedName name="_xlnm.Print_Area" localSheetId="4">'SEM 4 HEBDO '!$A$1:$H$16</definedName>
    <definedName name="_xlnm.Print_Area" localSheetId="5">'SEM 5 HEBDO '!$A$1:$H$16</definedName>
    <definedName name="_xlnm.Print_Area" localSheetId="12">'T°C CHARIOTS 1'!$A$1:$BV$43</definedName>
    <definedName name="_xlnm.Print_Area" localSheetId="13">'T°C CHARIOTS 2'!$A$1:$BV$43</definedName>
    <definedName name="_xlnm.Print_Area" localSheetId="14">'TEXTURES MODIFIE'!$A$1:$BV$35</definedName>
  </definedNames>
  <calcPr calcId="125725" calcOnSave="0"/>
</workbook>
</file>

<file path=xl/calcChain.xml><?xml version="1.0" encoding="utf-8"?>
<calcChain xmlns="http://schemas.openxmlformats.org/spreadsheetml/2006/main">
  <c r="B310" i="1"/>
  <c r="H45" i="25" s="1"/>
  <c r="C39"/>
  <c r="C27"/>
  <c r="C15"/>
  <c r="C3"/>
  <c r="H9" l="1"/>
  <c r="C21"/>
  <c r="C33"/>
  <c r="C45"/>
  <c r="H3"/>
  <c r="C9"/>
  <c r="H15"/>
  <c r="H21"/>
  <c r="H27"/>
  <c r="H33"/>
  <c r="H39"/>
  <c r="B11" i="5"/>
  <c r="B13" s="1"/>
  <c r="B312" i="1"/>
  <c r="B313"/>
  <c r="B314"/>
  <c r="B315"/>
  <c r="B311"/>
  <c r="B11" i="7"/>
  <c r="B10" i="9"/>
  <c r="B10" i="6"/>
  <c r="G3" i="1"/>
  <c r="J16" i="9"/>
  <c r="O6" i="7"/>
  <c r="O5" i="9"/>
  <c r="O5" i="6"/>
  <c r="O5" i="5"/>
  <c r="B13" i="6" l="1"/>
  <c r="B15"/>
  <c r="B18"/>
  <c r="B20"/>
  <c r="B22"/>
  <c r="B12"/>
  <c r="B14"/>
  <c r="B17"/>
  <c r="B19"/>
  <c r="B21"/>
  <c r="B11"/>
  <c r="B14" i="7"/>
  <c r="B17"/>
  <c r="B19"/>
  <c r="B21"/>
  <c r="B13"/>
  <c r="B15"/>
  <c r="B18"/>
  <c r="B20"/>
  <c r="B12"/>
  <c r="B12" i="9"/>
  <c r="B14"/>
  <c r="B17"/>
  <c r="B19"/>
  <c r="B21"/>
  <c r="B11"/>
  <c r="B13"/>
  <c r="B15"/>
  <c r="B18"/>
  <c r="B20"/>
  <c r="B22"/>
  <c r="B21" i="5"/>
  <c r="B19"/>
  <c r="B16"/>
  <c r="B14"/>
  <c r="B23"/>
  <c r="B12"/>
  <c r="B22"/>
  <c r="B20"/>
  <c r="B18"/>
  <c r="B15"/>
  <c r="B249" i="1"/>
  <c r="B250"/>
  <c r="B251"/>
  <c r="B252"/>
  <c r="B253"/>
  <c r="B242"/>
  <c r="B243"/>
  <c r="B244"/>
  <c r="B245"/>
  <c r="B246"/>
  <c r="B235"/>
  <c r="B236"/>
  <c r="B237"/>
  <c r="B238"/>
  <c r="B239"/>
  <c r="B228"/>
  <c r="B229"/>
  <c r="B230"/>
  <c r="B231"/>
  <c r="B232"/>
  <c r="B221"/>
  <c r="B222"/>
  <c r="B223"/>
  <c r="B224"/>
  <c r="B225"/>
  <c r="B214"/>
  <c r="B215"/>
  <c r="B216"/>
  <c r="B217"/>
  <c r="B218"/>
  <c r="B207"/>
  <c r="B208"/>
  <c r="B209"/>
  <c r="B210"/>
  <c r="B211"/>
  <c r="B200"/>
  <c r="B201"/>
  <c r="B202"/>
  <c r="B203"/>
  <c r="B204"/>
  <c r="B193"/>
  <c r="B194"/>
  <c r="B195"/>
  <c r="B196"/>
  <c r="B197"/>
  <c r="B186"/>
  <c r="B187"/>
  <c r="B188"/>
  <c r="B189"/>
  <c r="B190"/>
  <c r="B179"/>
  <c r="B180"/>
  <c r="B181"/>
  <c r="B182"/>
  <c r="B183"/>
  <c r="B172"/>
  <c r="B173"/>
  <c r="B174"/>
  <c r="B175"/>
  <c r="B176"/>
  <c r="B165"/>
  <c r="B166"/>
  <c r="B167"/>
  <c r="B168"/>
  <c r="B169"/>
  <c r="B158"/>
  <c r="B159"/>
  <c r="B160"/>
  <c r="B161"/>
  <c r="B162"/>
  <c r="B151"/>
  <c r="B152"/>
  <c r="B153"/>
  <c r="B154"/>
  <c r="B155"/>
  <c r="B144"/>
  <c r="B145"/>
  <c r="B146"/>
  <c r="B147"/>
  <c r="B148"/>
  <c r="B137"/>
  <c r="B138"/>
  <c r="B139"/>
  <c r="B140"/>
  <c r="B141"/>
  <c r="B130"/>
  <c r="B131"/>
  <c r="B132"/>
  <c r="B133"/>
  <c r="B134"/>
  <c r="B123"/>
  <c r="B124"/>
  <c r="B125"/>
  <c r="B126"/>
  <c r="B127"/>
  <c r="B116"/>
  <c r="B117"/>
  <c r="B118"/>
  <c r="B119"/>
  <c r="B120"/>
  <c r="B109"/>
  <c r="B110"/>
  <c r="B111"/>
  <c r="B112"/>
  <c r="B113"/>
  <c r="B102"/>
  <c r="B103"/>
  <c r="B104"/>
  <c r="B105"/>
  <c r="B106"/>
  <c r="B95"/>
  <c r="B96"/>
  <c r="B97"/>
  <c r="B98"/>
  <c r="B99"/>
  <c r="B88"/>
  <c r="B89"/>
  <c r="B90"/>
  <c r="B91"/>
  <c r="B92"/>
  <c r="B81"/>
  <c r="B82"/>
  <c r="B83"/>
  <c r="B84"/>
  <c r="B85"/>
  <c r="B74"/>
  <c r="B75"/>
  <c r="B76"/>
  <c r="B77"/>
  <c r="B78"/>
  <c r="B67"/>
  <c r="B68"/>
  <c r="B69"/>
  <c r="B70"/>
  <c r="B71"/>
  <c r="B60"/>
  <c r="B61"/>
  <c r="B62"/>
  <c r="B63"/>
  <c r="B64"/>
  <c r="B53"/>
  <c r="B54"/>
  <c r="B55"/>
  <c r="B56"/>
  <c r="B57"/>
  <c r="B46"/>
  <c r="B47"/>
  <c r="B48"/>
  <c r="B49"/>
  <c r="B50"/>
  <c r="B39"/>
  <c r="B40"/>
  <c r="B41"/>
  <c r="B42"/>
  <c r="B43"/>
  <c r="B32"/>
  <c r="B33"/>
  <c r="B34"/>
  <c r="B35"/>
  <c r="B36"/>
  <c r="B25"/>
  <c r="B26"/>
  <c r="B27"/>
  <c r="B28"/>
  <c r="B29"/>
  <c r="D315" s="1"/>
  <c r="C32" i="25" s="1"/>
  <c r="H38" s="1"/>
  <c r="B18" i="1"/>
  <c r="B19"/>
  <c r="B20"/>
  <c r="B21"/>
  <c r="B22"/>
  <c r="B12"/>
  <c r="D312" s="1"/>
  <c r="C14" i="25" s="1"/>
  <c r="B13" i="1"/>
  <c r="B14"/>
  <c r="G314" s="1"/>
  <c r="B15"/>
  <c r="B11"/>
  <c r="H311" s="1"/>
  <c r="I19" i="5" s="1"/>
  <c r="B12" i="13"/>
  <c r="B12" i="19" s="1"/>
  <c r="C12" i="13"/>
  <c r="E12" i="19" s="1"/>
  <c r="D12" i="13"/>
  <c r="H12" i="19" s="1"/>
  <c r="E12" i="13"/>
  <c r="K12" i="19" s="1"/>
  <c r="F12" i="13"/>
  <c r="N12" i="19" s="1"/>
  <c r="G12" i="13"/>
  <c r="Q12" i="19" s="1"/>
  <c r="H12" i="13"/>
  <c r="T12" i="19" s="1"/>
  <c r="B13" i="13"/>
  <c r="B13" i="19" s="1"/>
  <c r="C13" i="13"/>
  <c r="E13" i="19" s="1"/>
  <c r="D13" i="13"/>
  <c r="H13" i="19" s="1"/>
  <c r="E13" i="13"/>
  <c r="K13" i="19" s="1"/>
  <c r="F13" i="13"/>
  <c r="N13" i="19" s="1"/>
  <c r="G13" i="13"/>
  <c r="Q13" i="19" s="1"/>
  <c r="H13" i="13"/>
  <c r="T13" i="19" s="1"/>
  <c r="B14" i="13"/>
  <c r="B14" i="19" s="1"/>
  <c r="C14" i="13"/>
  <c r="E14" i="19" s="1"/>
  <c r="D14" i="13"/>
  <c r="H14" i="19" s="1"/>
  <c r="E14" i="13"/>
  <c r="K14" i="19" s="1"/>
  <c r="F14" i="13"/>
  <c r="N14" i="19" s="1"/>
  <c r="G14" i="13"/>
  <c r="Q14" i="19" s="1"/>
  <c r="H14" i="13"/>
  <c r="T14" i="19" s="1"/>
  <c r="B15" i="13"/>
  <c r="B15" i="19" s="1"/>
  <c r="C15" i="13"/>
  <c r="E15" i="19" s="1"/>
  <c r="D15" i="13"/>
  <c r="H15" i="19" s="1"/>
  <c r="E15" i="13"/>
  <c r="K15" i="19" s="1"/>
  <c r="F15" i="13"/>
  <c r="N15" i="19" s="1"/>
  <c r="G15" i="13"/>
  <c r="Q15" i="19" s="1"/>
  <c r="H15" i="13"/>
  <c r="T15" i="19" s="1"/>
  <c r="B16" i="13"/>
  <c r="B16" i="19" s="1"/>
  <c r="C16" i="13"/>
  <c r="E16" i="19" s="1"/>
  <c r="D16" i="13"/>
  <c r="H16" i="19" s="1"/>
  <c r="E16" i="13"/>
  <c r="K16" i="19" s="1"/>
  <c r="F16" i="13"/>
  <c r="N16" i="19" s="1"/>
  <c r="G16" i="13"/>
  <c r="Q16" i="19" s="1"/>
  <c r="H16" i="13"/>
  <c r="T16" i="19" s="1"/>
  <c r="C5" i="13"/>
  <c r="E5" i="19" s="1"/>
  <c r="D5" i="13"/>
  <c r="H5" i="19" s="1"/>
  <c r="E5" i="13"/>
  <c r="K5" i="19" s="1"/>
  <c r="F5" i="13"/>
  <c r="N5" i="19" s="1"/>
  <c r="G5" i="13"/>
  <c r="Q5" i="19" s="1"/>
  <c r="H5" i="13"/>
  <c r="T5" i="19" s="1"/>
  <c r="C6" i="13"/>
  <c r="E6" i="19" s="1"/>
  <c r="D6" i="13"/>
  <c r="H6" i="19" s="1"/>
  <c r="E6" i="13"/>
  <c r="K6" i="19" s="1"/>
  <c r="F6" i="13"/>
  <c r="N6" i="19" s="1"/>
  <c r="G6" i="13"/>
  <c r="Q6" i="19" s="1"/>
  <c r="H6" i="13"/>
  <c r="T6" i="19" s="1"/>
  <c r="C7" i="13"/>
  <c r="E7" i="19" s="1"/>
  <c r="D7" i="13"/>
  <c r="H7" i="19" s="1"/>
  <c r="E7" i="13"/>
  <c r="K7" i="19" s="1"/>
  <c r="F7" i="13"/>
  <c r="N7" i="19" s="1"/>
  <c r="G7" i="13"/>
  <c r="Q7" i="19" s="1"/>
  <c r="H7" i="13"/>
  <c r="T7" i="19" s="1"/>
  <c r="C8" i="13"/>
  <c r="E8" i="19" s="1"/>
  <c r="D8" i="13"/>
  <c r="H8" i="19" s="1"/>
  <c r="E8" i="13"/>
  <c r="K8" i="19" s="1"/>
  <c r="F8" i="13"/>
  <c r="N8" i="19" s="1"/>
  <c r="G8" i="13"/>
  <c r="Q8" i="19" s="1"/>
  <c r="H8" i="13"/>
  <c r="T8" i="19" s="1"/>
  <c r="C9" i="13"/>
  <c r="E9" i="19" s="1"/>
  <c r="D9" i="13"/>
  <c r="H9" i="19" s="1"/>
  <c r="E9" i="13"/>
  <c r="K9" i="19" s="1"/>
  <c r="F9" i="13"/>
  <c r="N9" i="19" s="1"/>
  <c r="G9" i="13"/>
  <c r="Q9" i="19" s="1"/>
  <c r="H9" i="13"/>
  <c r="T9" i="19" s="1"/>
  <c r="H11" i="13"/>
  <c r="T11" i="19" s="1"/>
  <c r="G11" i="13"/>
  <c r="Q11" i="19" s="1"/>
  <c r="F11" i="13"/>
  <c r="N11" i="19" s="1"/>
  <c r="E11" i="13"/>
  <c r="K11" i="19" s="1"/>
  <c r="D11" i="13"/>
  <c r="H11" i="19" s="1"/>
  <c r="C11" i="13"/>
  <c r="E11" i="19" s="1"/>
  <c r="H4" i="13"/>
  <c r="T4" i="19" s="1"/>
  <c r="G4" i="13"/>
  <c r="Q4" i="19" s="1"/>
  <c r="F4" i="13"/>
  <c r="N4" i="19" s="1"/>
  <c r="E4" i="13"/>
  <c r="K4" i="19" s="1"/>
  <c r="D4" i="13"/>
  <c r="H4" i="19" s="1"/>
  <c r="C4" i="13"/>
  <c r="E4" i="19" s="1"/>
  <c r="B11" i="13"/>
  <c r="B11" i="19" s="1"/>
  <c r="B4" i="13"/>
  <c r="B4" i="19" s="1"/>
  <c r="B5" i="13"/>
  <c r="B5" i="19" s="1"/>
  <c r="B6" i="13"/>
  <c r="B6" i="19" s="1"/>
  <c r="B7" i="13"/>
  <c r="B7" i="19" s="1"/>
  <c r="B8" i="13"/>
  <c r="B8" i="19" s="1"/>
  <c r="B9" i="13"/>
  <c r="B9" i="19" s="1"/>
  <c r="B10" i="13"/>
  <c r="B12" i="12"/>
  <c r="B12" i="18" s="1"/>
  <c r="C12" i="12"/>
  <c r="E12" i="18" s="1"/>
  <c r="D12" i="12"/>
  <c r="H12" i="18" s="1"/>
  <c r="E12" i="12"/>
  <c r="K12" i="18" s="1"/>
  <c r="F12" i="12"/>
  <c r="N12" i="18" s="1"/>
  <c r="G12" i="12"/>
  <c r="Q12" i="18" s="1"/>
  <c r="H12" i="12"/>
  <c r="T12" i="18" s="1"/>
  <c r="B13" i="12"/>
  <c r="B13" i="18" s="1"/>
  <c r="C13" i="12"/>
  <c r="E13" i="18" s="1"/>
  <c r="D13" i="12"/>
  <c r="H13" i="18" s="1"/>
  <c r="E13" i="12"/>
  <c r="K13" i="18" s="1"/>
  <c r="F13" i="12"/>
  <c r="N13" i="18" s="1"/>
  <c r="G13" i="12"/>
  <c r="Q13" i="18" s="1"/>
  <c r="H13" i="12"/>
  <c r="T13" i="18" s="1"/>
  <c r="B14" i="12"/>
  <c r="B14" i="18" s="1"/>
  <c r="C14" i="12"/>
  <c r="E14" i="18" s="1"/>
  <c r="D14" i="12"/>
  <c r="H14" i="18" s="1"/>
  <c r="E14" i="12"/>
  <c r="K14" i="18" s="1"/>
  <c r="F14" i="12"/>
  <c r="N14" i="18" s="1"/>
  <c r="G14" i="12"/>
  <c r="Q14" i="18" s="1"/>
  <c r="H14" i="12"/>
  <c r="T14" i="18" s="1"/>
  <c r="B15" i="12"/>
  <c r="B15" i="18" s="1"/>
  <c r="C15" i="12"/>
  <c r="E15" i="18" s="1"/>
  <c r="D15" i="12"/>
  <c r="H15" i="18" s="1"/>
  <c r="E15" i="12"/>
  <c r="K15" i="18" s="1"/>
  <c r="F15" i="12"/>
  <c r="N15" i="18" s="1"/>
  <c r="G15" i="12"/>
  <c r="Q15" i="18" s="1"/>
  <c r="H15" i="12"/>
  <c r="T15" i="18" s="1"/>
  <c r="B16" i="12"/>
  <c r="B16" i="18" s="1"/>
  <c r="C16" i="12"/>
  <c r="E16" i="18" s="1"/>
  <c r="D16" i="12"/>
  <c r="H16" i="18" s="1"/>
  <c r="E16" i="12"/>
  <c r="K16" i="18" s="1"/>
  <c r="F16" i="12"/>
  <c r="N16" i="18" s="1"/>
  <c r="G16" i="12"/>
  <c r="Q16" i="18" s="1"/>
  <c r="H16" i="12"/>
  <c r="T16" i="18" s="1"/>
  <c r="C5" i="12"/>
  <c r="E5" i="18" s="1"/>
  <c r="D5" i="12"/>
  <c r="H5" i="18" s="1"/>
  <c r="E5" i="12"/>
  <c r="K5" i="18" s="1"/>
  <c r="F5" i="12"/>
  <c r="N5" i="18" s="1"/>
  <c r="G5" i="12"/>
  <c r="Q5" i="18" s="1"/>
  <c r="H5" i="12"/>
  <c r="T5" i="18" s="1"/>
  <c r="C6" i="12"/>
  <c r="E6" i="18" s="1"/>
  <c r="D6" i="12"/>
  <c r="H6" i="18" s="1"/>
  <c r="E6" i="12"/>
  <c r="K6" i="18" s="1"/>
  <c r="F6" i="12"/>
  <c r="N6" i="18" s="1"/>
  <c r="G6" i="12"/>
  <c r="Q6" i="18" s="1"/>
  <c r="H6" i="12"/>
  <c r="T6" i="18" s="1"/>
  <c r="C7" i="12"/>
  <c r="E7" i="18" s="1"/>
  <c r="D7" i="12"/>
  <c r="H7" i="18" s="1"/>
  <c r="E7" i="12"/>
  <c r="K7" i="18" s="1"/>
  <c r="F7" i="12"/>
  <c r="N7" i="18" s="1"/>
  <c r="G7" i="12"/>
  <c r="Q7" i="18" s="1"/>
  <c r="H7" i="12"/>
  <c r="T7" i="18" s="1"/>
  <c r="C8" i="12"/>
  <c r="E8" i="18" s="1"/>
  <c r="D8" i="12"/>
  <c r="H8" i="18" s="1"/>
  <c r="E8" i="12"/>
  <c r="K8" i="18" s="1"/>
  <c r="F8" i="12"/>
  <c r="N8" i="18" s="1"/>
  <c r="G8" i="12"/>
  <c r="Q8" i="18" s="1"/>
  <c r="H8" i="12"/>
  <c r="T8" i="18" s="1"/>
  <c r="C9" i="12"/>
  <c r="E9" i="18" s="1"/>
  <c r="D9" i="12"/>
  <c r="H9" i="18" s="1"/>
  <c r="E9" i="12"/>
  <c r="K9" i="18" s="1"/>
  <c r="F9" i="12"/>
  <c r="N9" i="18" s="1"/>
  <c r="G9" i="12"/>
  <c r="Q9" i="18" s="1"/>
  <c r="H9" i="12"/>
  <c r="T9" i="18" s="1"/>
  <c r="H11" i="12"/>
  <c r="T11" i="18" s="1"/>
  <c r="G11" i="12"/>
  <c r="Q11" i="18" s="1"/>
  <c r="F11" i="12"/>
  <c r="N11" i="18" s="1"/>
  <c r="E11" i="12"/>
  <c r="K11" i="18" s="1"/>
  <c r="D11" i="12"/>
  <c r="H11" i="18" s="1"/>
  <c r="C11" i="12"/>
  <c r="E11" i="18" s="1"/>
  <c r="H4" i="12"/>
  <c r="T4" i="18" s="1"/>
  <c r="G4" i="12"/>
  <c r="Q4" i="18" s="1"/>
  <c r="F4" i="12"/>
  <c r="N4" i="18" s="1"/>
  <c r="E4" i="12"/>
  <c r="K4" i="18" s="1"/>
  <c r="D4" i="12"/>
  <c r="H4" i="18" s="1"/>
  <c r="C4" i="12"/>
  <c r="E4" i="18" s="1"/>
  <c r="B11" i="12"/>
  <c r="B11" i="18" s="1"/>
  <c r="B5" i="12"/>
  <c r="B5" i="18" s="1"/>
  <c r="B6" i="12"/>
  <c r="B6" i="18" s="1"/>
  <c r="B7" i="12"/>
  <c r="B7" i="18" s="1"/>
  <c r="B8" i="12"/>
  <c r="B8" i="18" s="1"/>
  <c r="B9" i="12"/>
  <c r="B9" i="18" s="1"/>
  <c r="B4" i="12"/>
  <c r="B4" i="18" s="1"/>
  <c r="B12" i="11"/>
  <c r="B12" i="17" s="1"/>
  <c r="C12" i="11"/>
  <c r="E12" i="17" s="1"/>
  <c r="D12" i="11"/>
  <c r="H12" i="17" s="1"/>
  <c r="E12" i="11"/>
  <c r="K12" i="17" s="1"/>
  <c r="F12" i="11"/>
  <c r="N12" i="17" s="1"/>
  <c r="G12" i="11"/>
  <c r="Q12" i="17" s="1"/>
  <c r="H12" i="11"/>
  <c r="T12" i="17" s="1"/>
  <c r="B13" i="11"/>
  <c r="B13" i="17" s="1"/>
  <c r="C13" i="11"/>
  <c r="E13" i="17" s="1"/>
  <c r="D13" i="11"/>
  <c r="H13" i="17" s="1"/>
  <c r="E13" i="11"/>
  <c r="K13" i="17" s="1"/>
  <c r="F13" i="11"/>
  <c r="N13" i="17" s="1"/>
  <c r="G13" i="11"/>
  <c r="Q13" i="17" s="1"/>
  <c r="H13" i="11"/>
  <c r="T13" i="17" s="1"/>
  <c r="B14" i="11"/>
  <c r="B14" i="17" s="1"/>
  <c r="C14" i="11"/>
  <c r="E14" i="17" s="1"/>
  <c r="D14" i="11"/>
  <c r="H14" i="17" s="1"/>
  <c r="E14" i="11"/>
  <c r="K14" i="17" s="1"/>
  <c r="F14" i="11"/>
  <c r="N14" i="17" s="1"/>
  <c r="G14" i="11"/>
  <c r="Q14" i="17" s="1"/>
  <c r="H14" i="11"/>
  <c r="T14" i="17" s="1"/>
  <c r="B15" i="11"/>
  <c r="B15" i="17" s="1"/>
  <c r="C15" i="11"/>
  <c r="E15" i="17" s="1"/>
  <c r="D15" i="11"/>
  <c r="H15" i="17" s="1"/>
  <c r="E15" i="11"/>
  <c r="K15" i="17" s="1"/>
  <c r="F15" i="11"/>
  <c r="N15" i="17" s="1"/>
  <c r="G15" i="11"/>
  <c r="Q15" i="17" s="1"/>
  <c r="H15" i="11"/>
  <c r="T15" i="17" s="1"/>
  <c r="B16" i="11"/>
  <c r="B16" i="17" s="1"/>
  <c r="C16" i="11"/>
  <c r="E16" i="17" s="1"/>
  <c r="D16" i="11"/>
  <c r="H16" i="17" s="1"/>
  <c r="E16" i="11"/>
  <c r="K16" i="17" s="1"/>
  <c r="F16" i="11"/>
  <c r="N16" i="17" s="1"/>
  <c r="G16" i="11"/>
  <c r="Q16" i="17" s="1"/>
  <c r="H16" i="11"/>
  <c r="T16" i="17" s="1"/>
  <c r="C5" i="11"/>
  <c r="E5" i="17" s="1"/>
  <c r="D5" i="11"/>
  <c r="H5" i="17" s="1"/>
  <c r="E5" i="11"/>
  <c r="K5" i="17" s="1"/>
  <c r="F5" i="11"/>
  <c r="N5" i="17" s="1"/>
  <c r="G5" i="11"/>
  <c r="Q5" i="17" s="1"/>
  <c r="H5" i="11"/>
  <c r="T5" i="17" s="1"/>
  <c r="C6" i="11"/>
  <c r="E6" i="17" s="1"/>
  <c r="D6" i="11"/>
  <c r="H6" i="17" s="1"/>
  <c r="E6" i="11"/>
  <c r="K6" i="17" s="1"/>
  <c r="F6" i="11"/>
  <c r="N6" i="17" s="1"/>
  <c r="G6" i="11"/>
  <c r="Q6" i="17" s="1"/>
  <c r="H6" i="11"/>
  <c r="T6" i="17" s="1"/>
  <c r="C7" i="11"/>
  <c r="E7" i="17" s="1"/>
  <c r="D7" i="11"/>
  <c r="H7" i="17" s="1"/>
  <c r="E7" i="11"/>
  <c r="K7" i="17" s="1"/>
  <c r="F7" i="11"/>
  <c r="N7" i="17" s="1"/>
  <c r="G7" i="11"/>
  <c r="Q7" i="17" s="1"/>
  <c r="H7" i="11"/>
  <c r="T7" i="17" s="1"/>
  <c r="C8" i="11"/>
  <c r="E8" i="17" s="1"/>
  <c r="D8" i="11"/>
  <c r="H8" i="17" s="1"/>
  <c r="E8" i="11"/>
  <c r="K8" i="17" s="1"/>
  <c r="F8" i="11"/>
  <c r="N8" i="17" s="1"/>
  <c r="G8" i="11"/>
  <c r="Q8" i="17" s="1"/>
  <c r="H8" i="11"/>
  <c r="T8" i="17" s="1"/>
  <c r="C9" i="11"/>
  <c r="E9" i="17" s="1"/>
  <c r="D9" i="11"/>
  <c r="H9" i="17" s="1"/>
  <c r="E9" i="11"/>
  <c r="K9" i="17" s="1"/>
  <c r="F9" i="11"/>
  <c r="N9" i="17" s="1"/>
  <c r="G9" i="11"/>
  <c r="Q9" i="17" s="1"/>
  <c r="H9" i="11"/>
  <c r="T9" i="17" s="1"/>
  <c r="H11" i="11"/>
  <c r="T11" i="17" s="1"/>
  <c r="G11" i="11"/>
  <c r="Q11" i="17" s="1"/>
  <c r="F11" i="11"/>
  <c r="N11" i="17" s="1"/>
  <c r="E11" i="11"/>
  <c r="K11" i="17" s="1"/>
  <c r="D11" i="11"/>
  <c r="H11" i="17" s="1"/>
  <c r="C11" i="11"/>
  <c r="E11" i="17" s="1"/>
  <c r="H4" i="11"/>
  <c r="T4" i="17" s="1"/>
  <c r="G4" i="11"/>
  <c r="Q4" i="17" s="1"/>
  <c r="F4" i="11"/>
  <c r="N4" i="17" s="1"/>
  <c r="E4" i="11"/>
  <c r="K4" i="17" s="1"/>
  <c r="D4" i="11"/>
  <c r="H4" i="17" s="1"/>
  <c r="C4" i="11"/>
  <c r="E4" i="17" s="1"/>
  <c r="B11" i="11"/>
  <c r="B11" i="17" s="1"/>
  <c r="B5" i="11"/>
  <c r="B5" i="17" s="1"/>
  <c r="B6" i="11"/>
  <c r="B6" i="17" s="1"/>
  <c r="B7" i="11"/>
  <c r="B7" i="17" s="1"/>
  <c r="B8" i="11"/>
  <c r="B8" i="17" s="1"/>
  <c r="B9" i="11"/>
  <c r="B9" i="17" s="1"/>
  <c r="B4" i="11"/>
  <c r="B4" i="17" s="1"/>
  <c r="B12" i="10"/>
  <c r="B12" i="15" s="1"/>
  <c r="C12" i="10"/>
  <c r="E12" i="15" s="1"/>
  <c r="D12" i="10"/>
  <c r="H12" i="15" s="1"/>
  <c r="E12" i="10"/>
  <c r="K12" i="15" s="1"/>
  <c r="F12" i="10"/>
  <c r="N12" i="15" s="1"/>
  <c r="G12" i="10"/>
  <c r="Q12" i="15" s="1"/>
  <c r="H12" i="10"/>
  <c r="T12" i="15" s="1"/>
  <c r="B13" i="10"/>
  <c r="B13" i="15" s="1"/>
  <c r="C13" i="10"/>
  <c r="E13" i="15" s="1"/>
  <c r="D13" i="10"/>
  <c r="H13" i="15" s="1"/>
  <c r="E13" i="10"/>
  <c r="K13" i="15" s="1"/>
  <c r="F13" i="10"/>
  <c r="N13" i="15" s="1"/>
  <c r="G13" i="10"/>
  <c r="Q13" i="15" s="1"/>
  <c r="H13" i="10"/>
  <c r="T13" i="15" s="1"/>
  <c r="B14" i="10"/>
  <c r="B14" i="15" s="1"/>
  <c r="C14" i="10"/>
  <c r="E14" i="15" s="1"/>
  <c r="D14" i="10"/>
  <c r="H14" i="15" s="1"/>
  <c r="E14" i="10"/>
  <c r="K14" i="15" s="1"/>
  <c r="F14" i="10"/>
  <c r="N14" i="15" s="1"/>
  <c r="G14" i="10"/>
  <c r="Q14" i="15" s="1"/>
  <c r="H14" i="10"/>
  <c r="T14" i="15" s="1"/>
  <c r="B15" i="10"/>
  <c r="B15" i="15" s="1"/>
  <c r="C15" i="10"/>
  <c r="E15" i="15" s="1"/>
  <c r="D15" i="10"/>
  <c r="H15" i="15" s="1"/>
  <c r="E15" i="10"/>
  <c r="K15" i="15" s="1"/>
  <c r="F15" i="10"/>
  <c r="N15" i="15" s="1"/>
  <c r="G15" i="10"/>
  <c r="Q15" i="15" s="1"/>
  <c r="H15" i="10"/>
  <c r="T15" i="15" s="1"/>
  <c r="B16" i="10"/>
  <c r="B16" i="15" s="1"/>
  <c r="C16" i="10"/>
  <c r="E16" i="15" s="1"/>
  <c r="D16" i="10"/>
  <c r="H16" i="15" s="1"/>
  <c r="E16" i="10"/>
  <c r="K16" i="15" s="1"/>
  <c r="F16" i="10"/>
  <c r="N16" i="15" s="1"/>
  <c r="G16" i="10"/>
  <c r="Q16" i="15" s="1"/>
  <c r="H16" i="10"/>
  <c r="T16" i="15" s="1"/>
  <c r="C5" i="10"/>
  <c r="E5" i="15" s="1"/>
  <c r="D5" i="10"/>
  <c r="H5" i="15" s="1"/>
  <c r="E5" i="10"/>
  <c r="K5" i="15" s="1"/>
  <c r="F5" i="10"/>
  <c r="N5" i="15" s="1"/>
  <c r="G5" i="10"/>
  <c r="Q5" i="15" s="1"/>
  <c r="H5" i="10"/>
  <c r="T5" i="15" s="1"/>
  <c r="C6" i="10"/>
  <c r="E6" i="15" s="1"/>
  <c r="D6" i="10"/>
  <c r="H6" i="15" s="1"/>
  <c r="E6" i="10"/>
  <c r="K6" i="15" s="1"/>
  <c r="F6" i="10"/>
  <c r="N6" i="15" s="1"/>
  <c r="G6" i="10"/>
  <c r="Q6" i="15" s="1"/>
  <c r="H6" i="10"/>
  <c r="T6" i="15" s="1"/>
  <c r="C7" i="10"/>
  <c r="E7" i="15" s="1"/>
  <c r="D7" i="10"/>
  <c r="H7" i="15" s="1"/>
  <c r="E7" i="10"/>
  <c r="K7" i="15" s="1"/>
  <c r="F7" i="10"/>
  <c r="N7" i="15" s="1"/>
  <c r="G7" i="10"/>
  <c r="Q7" i="15" s="1"/>
  <c r="H7" i="10"/>
  <c r="T7" i="15" s="1"/>
  <c r="C8" i="10"/>
  <c r="E8" i="15" s="1"/>
  <c r="D8" i="10"/>
  <c r="H8" i="15" s="1"/>
  <c r="E8" i="10"/>
  <c r="K8" i="15" s="1"/>
  <c r="F8" i="10"/>
  <c r="N8" i="15" s="1"/>
  <c r="G8" i="10"/>
  <c r="Q8" i="15" s="1"/>
  <c r="H8" i="10"/>
  <c r="T8" i="15" s="1"/>
  <c r="C9" i="10"/>
  <c r="E9" i="15" s="1"/>
  <c r="D9" i="10"/>
  <c r="H9" i="15" s="1"/>
  <c r="E9" i="10"/>
  <c r="K9" i="15" s="1"/>
  <c r="F9" i="10"/>
  <c r="N9" i="15" s="1"/>
  <c r="G9" i="10"/>
  <c r="Q9" i="15" s="1"/>
  <c r="H9" i="10"/>
  <c r="T9" i="15" s="1"/>
  <c r="H11" i="10"/>
  <c r="T11" i="15" s="1"/>
  <c r="G11" i="10"/>
  <c r="Q11" i="15" s="1"/>
  <c r="F11" i="10"/>
  <c r="N11" i="15" s="1"/>
  <c r="E11" i="10"/>
  <c r="K11" i="15" s="1"/>
  <c r="D11" i="10"/>
  <c r="H11" i="15" s="1"/>
  <c r="C11" i="10"/>
  <c r="E11" i="15" s="1"/>
  <c r="B11" i="10"/>
  <c r="B11" i="15" s="1"/>
  <c r="B10" i="10"/>
  <c r="B4"/>
  <c r="B4" i="15" s="1"/>
  <c r="B5" i="10"/>
  <c r="B5" i="15" s="1"/>
  <c r="B6" i="10"/>
  <c r="B6" i="15" s="1"/>
  <c r="B7" i="10"/>
  <c r="B7" i="15" s="1"/>
  <c r="B8" i="10"/>
  <c r="B8" i="15" s="1"/>
  <c r="B9" i="10"/>
  <c r="B9" i="15" s="1"/>
  <c r="H4" i="10"/>
  <c r="T4" i="15" s="1"/>
  <c r="G4" i="10"/>
  <c r="Q4" i="15" s="1"/>
  <c r="F4" i="10"/>
  <c r="N4" i="15" s="1"/>
  <c r="E4" i="10"/>
  <c r="K4" i="15" s="1"/>
  <c r="D4" i="10"/>
  <c r="H4" i="15" s="1"/>
  <c r="C4" i="10"/>
  <c r="E4" i="15" s="1"/>
  <c r="B3" i="2"/>
  <c r="B2" i="16" s="1"/>
  <c r="E12" i="2"/>
  <c r="K12" i="16" s="1"/>
  <c r="F12" i="2"/>
  <c r="N12" i="16" s="1"/>
  <c r="G12" i="2"/>
  <c r="Q12" i="16" s="1"/>
  <c r="H12" i="2"/>
  <c r="T12" i="16" s="1"/>
  <c r="E13" i="2"/>
  <c r="K13" i="16" s="1"/>
  <c r="F13" i="2"/>
  <c r="N13" i="16" s="1"/>
  <c r="G13" i="2"/>
  <c r="Q13" i="16" s="1"/>
  <c r="H13" i="2"/>
  <c r="T13" i="16" s="1"/>
  <c r="E14" i="2"/>
  <c r="K14" i="16" s="1"/>
  <c r="F14" i="2"/>
  <c r="N14" i="16" s="1"/>
  <c r="G14" i="2"/>
  <c r="Q14" i="16" s="1"/>
  <c r="H14" i="2"/>
  <c r="T14" i="16" s="1"/>
  <c r="E15" i="2"/>
  <c r="K15" i="16" s="1"/>
  <c r="F15" i="2"/>
  <c r="N15" i="16" s="1"/>
  <c r="G15" i="2"/>
  <c r="Q15" i="16" s="1"/>
  <c r="H15" i="2"/>
  <c r="T15" i="16" s="1"/>
  <c r="E16" i="2"/>
  <c r="K16" i="16" s="1"/>
  <c r="F16" i="2"/>
  <c r="N16" i="16" s="1"/>
  <c r="G16" i="2"/>
  <c r="Q16" i="16" s="1"/>
  <c r="H16" i="2"/>
  <c r="T16" i="16" s="1"/>
  <c r="C12" i="2"/>
  <c r="E12" i="16" s="1"/>
  <c r="C13" i="2"/>
  <c r="E13" i="16" s="1"/>
  <c r="C14" i="2"/>
  <c r="E14" i="16" s="1"/>
  <c r="C15" i="2"/>
  <c r="E15" i="16" s="1"/>
  <c r="C16" i="2"/>
  <c r="E16" i="16" s="1"/>
  <c r="B12" i="2"/>
  <c r="B12" i="16" s="1"/>
  <c r="B13" i="2"/>
  <c r="B13" i="16" s="1"/>
  <c r="B14" i="2"/>
  <c r="B14" i="16" s="1"/>
  <c r="B15" i="2"/>
  <c r="B15" i="16" s="1"/>
  <c r="B16" i="2"/>
  <c r="B16" i="16" s="1"/>
  <c r="H11" i="2"/>
  <c r="T11" i="16" s="1"/>
  <c r="G11" i="2"/>
  <c r="Q11" i="16" s="1"/>
  <c r="F11" i="2"/>
  <c r="N11" i="16" s="1"/>
  <c r="E11" i="2"/>
  <c r="K11" i="16" s="1"/>
  <c r="D12" i="2"/>
  <c r="H12" i="16" s="1"/>
  <c r="D13" i="2"/>
  <c r="H13" i="16" s="1"/>
  <c r="D14" i="2"/>
  <c r="H14" i="16" s="1"/>
  <c r="D15" i="2"/>
  <c r="H15" i="16" s="1"/>
  <c r="D16" i="2"/>
  <c r="H16" i="16" s="1"/>
  <c r="D11" i="2"/>
  <c r="H11" i="16" s="1"/>
  <c r="C11" i="2"/>
  <c r="E11" i="16" s="1"/>
  <c r="B11" i="2"/>
  <c r="B11" i="16" s="1"/>
  <c r="H5" i="2"/>
  <c r="T5" i="16" s="1"/>
  <c r="H6" i="2"/>
  <c r="T6" i="16" s="1"/>
  <c r="H7" i="2"/>
  <c r="T7" i="16" s="1"/>
  <c r="H8" i="2"/>
  <c r="T8" i="16" s="1"/>
  <c r="H9" i="2"/>
  <c r="T9" i="16" s="1"/>
  <c r="G5" i="2"/>
  <c r="Q5" i="16" s="1"/>
  <c r="G6" i="2"/>
  <c r="Q6" i="16" s="1"/>
  <c r="G7" i="2"/>
  <c r="Q7" i="16" s="1"/>
  <c r="G8" i="2"/>
  <c r="Q8" i="16" s="1"/>
  <c r="G9" i="2"/>
  <c r="Q9" i="16" s="1"/>
  <c r="F5" i="2"/>
  <c r="N5" i="16" s="1"/>
  <c r="F6" i="2"/>
  <c r="N6" i="16" s="1"/>
  <c r="F7" i="2"/>
  <c r="N7" i="16" s="1"/>
  <c r="F8" i="2"/>
  <c r="N8" i="16" s="1"/>
  <c r="F9" i="2"/>
  <c r="N9" i="16" s="1"/>
  <c r="E5" i="2"/>
  <c r="K5" i="16" s="1"/>
  <c r="E6" i="2"/>
  <c r="K6" i="16" s="1"/>
  <c r="E7" i="2"/>
  <c r="K7" i="16" s="1"/>
  <c r="E8" i="2"/>
  <c r="K8" i="16" s="1"/>
  <c r="E9" i="2"/>
  <c r="K9" i="16" s="1"/>
  <c r="D5" i="2"/>
  <c r="H5" i="16" s="1"/>
  <c r="D6" i="2"/>
  <c r="H6" i="16" s="1"/>
  <c r="D7" i="2"/>
  <c r="H7" i="16" s="1"/>
  <c r="D8" i="2"/>
  <c r="H8" i="16" s="1"/>
  <c r="D9" i="2"/>
  <c r="H9" i="16" s="1"/>
  <c r="C5" i="2"/>
  <c r="E5" i="16" s="1"/>
  <c r="C6" i="2"/>
  <c r="E6" i="16" s="1"/>
  <c r="C7" i="2"/>
  <c r="E7" i="16" s="1"/>
  <c r="C8" i="2"/>
  <c r="E8" i="16" s="1"/>
  <c r="C9" i="2"/>
  <c r="E9" i="16" s="1"/>
  <c r="H4" i="2"/>
  <c r="T4" i="16" s="1"/>
  <c r="G4" i="2"/>
  <c r="Q4" i="16" s="1"/>
  <c r="F4" i="2"/>
  <c r="N4" i="16" s="1"/>
  <c r="E4" i="2"/>
  <c r="K4" i="16" s="1"/>
  <c r="D4" i="2"/>
  <c r="H4" i="16" s="1"/>
  <c r="C4" i="2"/>
  <c r="E4" i="16" s="1"/>
  <c r="B5" i="2"/>
  <c r="B5" i="16" s="1"/>
  <c r="B6" i="2"/>
  <c r="B6" i="16" s="1"/>
  <c r="B7" i="2"/>
  <c r="B7" i="16" s="1"/>
  <c r="B8" i="2"/>
  <c r="B8" i="16" s="1"/>
  <c r="B9" i="2"/>
  <c r="B9" i="16" s="1"/>
  <c r="B4" i="2"/>
  <c r="B4" i="16" s="1"/>
  <c r="E315" i="1" l="1"/>
  <c r="I16" i="5" s="1"/>
  <c r="T16" s="1"/>
  <c r="G313" i="1"/>
  <c r="H20" i="25" s="1"/>
  <c r="E313" i="1"/>
  <c r="I14" i="5" s="1"/>
  <c r="G315" i="1"/>
  <c r="H26" i="25" s="1"/>
  <c r="H44" s="1"/>
  <c r="H315" i="1"/>
  <c r="D311"/>
  <c r="C8" i="25" s="1"/>
  <c r="D314" i="1"/>
  <c r="H312"/>
  <c r="E312"/>
  <c r="I13" i="5" s="1"/>
  <c r="T13" s="1"/>
  <c r="H313" i="1"/>
  <c r="I21" i="5" s="1"/>
  <c r="T21" s="1"/>
  <c r="AD21" s="1"/>
  <c r="E311" i="1"/>
  <c r="I12" i="5" s="1"/>
  <c r="D313" i="1"/>
  <c r="C20" i="25" s="1"/>
  <c r="G312" i="1"/>
  <c r="H14" i="25" s="1"/>
  <c r="H314" i="1"/>
  <c r="I22" i="5" s="1"/>
  <c r="T22" s="1"/>
  <c r="E314" i="1"/>
  <c r="I15" i="5" s="1"/>
  <c r="T15" s="1"/>
  <c r="G311" i="1"/>
  <c r="H8" i="25" s="1"/>
  <c r="F19" i="7"/>
  <c r="F21"/>
  <c r="F15"/>
  <c r="F13"/>
  <c r="F18"/>
  <c r="F20"/>
  <c r="F12"/>
  <c r="F14"/>
  <c r="BB5" i="9"/>
  <c r="K2" i="16"/>
  <c r="Q2"/>
  <c r="E2"/>
  <c r="H2"/>
  <c r="N2"/>
  <c r="T2"/>
  <c r="B241" i="1"/>
  <c r="B227"/>
  <c r="B213"/>
  <c r="B199"/>
  <c r="B185"/>
  <c r="B171"/>
  <c r="B157"/>
  <c r="B3" i="12" s="1"/>
  <c r="B2" i="18" s="1"/>
  <c r="Q2" s="1"/>
  <c r="B143" i="1"/>
  <c r="B129"/>
  <c r="B115"/>
  <c r="B101"/>
  <c r="B87"/>
  <c r="B73"/>
  <c r="B59"/>
  <c r="B3" i="10" s="1"/>
  <c r="B2" i="15" s="1"/>
  <c r="N2" s="1"/>
  <c r="B45" i="1"/>
  <c r="B31"/>
  <c r="B17"/>
  <c r="B248"/>
  <c r="B234"/>
  <c r="B220"/>
  <c r="B206"/>
  <c r="B3" i="13" s="1"/>
  <c r="B2" i="19" s="1"/>
  <c r="Q2" s="1"/>
  <c r="B192" i="1"/>
  <c r="B178"/>
  <c r="B164"/>
  <c r="B150"/>
  <c r="B136"/>
  <c r="B122"/>
  <c r="B108"/>
  <c r="B3" i="11" s="1"/>
  <c r="B2" i="17" s="1"/>
  <c r="Q2" s="1"/>
  <c r="B94" i="1"/>
  <c r="B80"/>
  <c r="B66"/>
  <c r="B52"/>
  <c r="B38"/>
  <c r="B24"/>
  <c r="I23" i="5" l="1"/>
  <c r="T23"/>
  <c r="AD23" s="1"/>
  <c r="H310" i="1"/>
  <c r="I18" i="5" s="1"/>
  <c r="E310" i="1"/>
  <c r="G310"/>
  <c r="H2" i="25" s="1"/>
  <c r="D310" i="1"/>
  <c r="C2" i="25" s="1"/>
  <c r="C38" s="1"/>
  <c r="J10" i="6"/>
  <c r="J10" i="9" s="1"/>
  <c r="F11" i="7"/>
  <c r="F17"/>
  <c r="I20" i="5"/>
  <c r="T20" s="1"/>
  <c r="AD20" s="1"/>
  <c r="T12"/>
  <c r="T14"/>
  <c r="AD14" s="1"/>
  <c r="T19"/>
  <c r="AN21"/>
  <c r="O7" i="7"/>
  <c r="J22" i="6"/>
  <c r="J22" i="9" s="1"/>
  <c r="BB5" i="6"/>
  <c r="AD22" i="5"/>
  <c r="O7"/>
  <c r="AY13"/>
  <c r="J18" i="6"/>
  <c r="J18" i="9" s="1"/>
  <c r="J21" i="6"/>
  <c r="J21" i="9" s="1"/>
  <c r="J13" i="6"/>
  <c r="J13" i="9" s="1"/>
  <c r="J17" i="6"/>
  <c r="J17" i="9" s="1"/>
  <c r="AN13" i="5"/>
  <c r="AD19"/>
  <c r="J12" i="6"/>
  <c r="J12" i="9" s="1"/>
  <c r="AN15" i="5"/>
  <c r="AN16"/>
  <c r="J20" i="6"/>
  <c r="J20" i="9" s="1"/>
  <c r="J15" i="6"/>
  <c r="J15" i="9" s="1"/>
  <c r="J11" i="6"/>
  <c r="J11" i="9" s="1"/>
  <c r="J19" i="6"/>
  <c r="J19" i="9" s="1"/>
  <c r="J14" i="6"/>
  <c r="J14" i="9" s="1"/>
  <c r="AY22" i="5"/>
  <c r="AN22"/>
  <c r="E2" i="17"/>
  <c r="N2"/>
  <c r="K2" i="18"/>
  <c r="T2"/>
  <c r="H2"/>
  <c r="E2" i="19"/>
  <c r="N2"/>
  <c r="K2" i="15"/>
  <c r="Q2"/>
  <c r="E2"/>
  <c r="T2"/>
  <c r="H2"/>
  <c r="K2" i="17"/>
  <c r="T2"/>
  <c r="H2"/>
  <c r="E2" i="18"/>
  <c r="N2"/>
  <c r="K2" i="19"/>
  <c r="T2"/>
  <c r="H2"/>
  <c r="H3" i="11"/>
  <c r="D3"/>
  <c r="E3"/>
  <c r="F3"/>
  <c r="G3"/>
  <c r="C3"/>
  <c r="F3" i="12"/>
  <c r="G3"/>
  <c r="C3"/>
  <c r="H3"/>
  <c r="D3"/>
  <c r="E3"/>
  <c r="H3" i="13"/>
  <c r="D3"/>
  <c r="E3"/>
  <c r="F3"/>
  <c r="G3"/>
  <c r="C3"/>
  <c r="F3" i="10"/>
  <c r="G3"/>
  <c r="C3"/>
  <c r="H3"/>
  <c r="D3"/>
  <c r="E3"/>
  <c r="G3" i="2"/>
  <c r="E3"/>
  <c r="C3"/>
  <c r="H3"/>
  <c r="F3"/>
  <c r="D3"/>
  <c r="I11" i="5" l="1"/>
  <c r="T18"/>
  <c r="AN18" s="1"/>
  <c r="T11"/>
  <c r="AD11" s="1"/>
  <c r="AY20"/>
  <c r="AN20"/>
  <c r="AN19"/>
  <c r="AY23"/>
  <c r="AN23"/>
  <c r="AY21"/>
  <c r="AD16"/>
  <c r="AY19"/>
  <c r="AD13"/>
  <c r="AY16"/>
  <c r="AN14"/>
  <c r="AY14"/>
  <c r="AY15"/>
  <c r="AD15"/>
  <c r="AN11"/>
  <c r="AY12"/>
  <c r="AN12"/>
  <c r="AD12"/>
  <c r="AY18" l="1"/>
  <c r="AY11"/>
  <c r="AD18"/>
</calcChain>
</file>

<file path=xl/sharedStrings.xml><?xml version="1.0" encoding="utf-8"?>
<sst xmlns="http://schemas.openxmlformats.org/spreadsheetml/2006/main" count="1740" uniqueCount="431">
  <si>
    <t>CYCLE DE MENUS RA</t>
  </si>
  <si>
    <t>DATE</t>
  </si>
  <si>
    <t>DEJEUNER</t>
  </si>
  <si>
    <t>DINER</t>
  </si>
  <si>
    <t>sem</t>
  </si>
  <si>
    <t>Entrée</t>
  </si>
  <si>
    <t>Potage</t>
  </si>
  <si>
    <t>1</t>
  </si>
  <si>
    <t>Viande</t>
  </si>
  <si>
    <t xml:space="preserve">Plat </t>
  </si>
  <si>
    <t>Féculent</t>
  </si>
  <si>
    <t>Garniture</t>
  </si>
  <si>
    <t>Légume</t>
  </si>
  <si>
    <t>Fromage</t>
  </si>
  <si>
    <t>Dessert</t>
  </si>
  <si>
    <t>Sem</t>
  </si>
  <si>
    <t>Salade Coleslaw</t>
  </si>
  <si>
    <t>Potage de légumes verts</t>
  </si>
  <si>
    <t>2</t>
  </si>
  <si>
    <t>Emincé de dinde Colombo</t>
  </si>
  <si>
    <t>Gratin de macaronis aux œufs</t>
  </si>
  <si>
    <t>Purée de Panais</t>
  </si>
  <si>
    <t>Purée de Carottes</t>
  </si>
  <si>
    <t>Plateau de Fromages ou laitages</t>
  </si>
  <si>
    <t>Plateaux de fromages ou laitages</t>
  </si>
  <si>
    <t>Crème caramel</t>
  </si>
  <si>
    <t>Fond d'artichaud</t>
  </si>
  <si>
    <t>Potage Paysanne</t>
  </si>
  <si>
    <t>Palette à la diable</t>
  </si>
  <si>
    <t>Endives au jambon</t>
  </si>
  <si>
    <t>Eventail de pommes</t>
  </si>
  <si>
    <t>Potage de légumes</t>
  </si>
  <si>
    <t>Choucroute</t>
  </si>
  <si>
    <t>Quiche aux poireaux</t>
  </si>
  <si>
    <t>Garnie</t>
  </si>
  <si>
    <t>Salade Verte</t>
  </si>
  <si>
    <t>Fondant au chocolat, Crème anglaise</t>
  </si>
  <si>
    <t>Salade de betteraves et mâche</t>
  </si>
  <si>
    <t>Velouté de Navets</t>
  </si>
  <si>
    <t>Blanquette de Veau à l'ancienne</t>
  </si>
  <si>
    <t>Parmentier de volaille</t>
  </si>
  <si>
    <t>Riz</t>
  </si>
  <si>
    <t>Duo de Raisins</t>
  </si>
  <si>
    <t>Mousse de Canard sur lit de salade Verte</t>
  </si>
  <si>
    <t>Soupe de pois cassés</t>
  </si>
  <si>
    <t>Filet de poisson sauce tartare</t>
  </si>
  <si>
    <t>Courgettes farcies</t>
  </si>
  <si>
    <t>Pomme de terre</t>
  </si>
  <si>
    <t>Purée</t>
  </si>
  <si>
    <t>Champignons Forestiers</t>
  </si>
  <si>
    <t>Potage Parmentier</t>
  </si>
  <si>
    <t>Andouillette rôtie</t>
  </si>
  <si>
    <t>Gratin de Courge à l'emmental</t>
  </si>
  <si>
    <t>Pennes</t>
  </si>
  <si>
    <t>Choux de Bruxelles</t>
  </si>
  <si>
    <t>Ile flottante</t>
  </si>
  <si>
    <t>Eventail d'avocat et crevettes</t>
  </si>
  <si>
    <t>Rôti de bœuf au jus</t>
  </si>
  <si>
    <t>Emincé de Porc</t>
  </si>
  <si>
    <t>Gratin Dauphinois</t>
  </si>
  <si>
    <t>Blettes à la provencale</t>
  </si>
  <si>
    <t>Fôret Noire</t>
  </si>
  <si>
    <t>Déjeuner</t>
  </si>
  <si>
    <t>Bon appétit</t>
  </si>
  <si>
    <t>Dîner</t>
  </si>
  <si>
    <t>Duo de choux blanc et rouge</t>
  </si>
  <si>
    <t>Purée de Potiron</t>
  </si>
  <si>
    <t>Fromage blanc au miel</t>
  </si>
  <si>
    <t>Crème de Céleri</t>
  </si>
  <si>
    <t>Quiche Lorraine</t>
  </si>
  <si>
    <t>Salade verte</t>
  </si>
  <si>
    <t>Salade de lentilles aux oignons rouges</t>
  </si>
  <si>
    <t>Emincé de bœuf au échalotes</t>
  </si>
  <si>
    <t>Semoule</t>
  </si>
  <si>
    <t>Carottes</t>
  </si>
  <si>
    <t>Velouté de Champignons</t>
  </si>
  <si>
    <t>Gratin de poisson</t>
  </si>
  <si>
    <t>Fondu de Poireaux</t>
  </si>
  <si>
    <t>3</t>
  </si>
  <si>
    <t>4</t>
  </si>
  <si>
    <t>5</t>
  </si>
  <si>
    <t>Noix de joue de Porc confite à la bière</t>
  </si>
  <si>
    <t>Celeri Braisé</t>
  </si>
  <si>
    <t>Pomme rôtie à la gelée de groseille</t>
  </si>
  <si>
    <t>Crème de Potiron</t>
  </si>
  <si>
    <t>Epinard à la crème</t>
  </si>
  <si>
    <t>Filet de colin, beurre blanc aux câpres</t>
  </si>
  <si>
    <t>Velouté à l'oseille</t>
  </si>
  <si>
    <t>Quenelles de volaille sauce Nantua</t>
  </si>
  <si>
    <t>Salade de fruits</t>
  </si>
  <si>
    <t>Cœurs de Palmier</t>
  </si>
  <si>
    <t>Filet de poulet aux champignons</t>
  </si>
  <si>
    <t>Frites</t>
  </si>
  <si>
    <t>Fagots de Haricots</t>
  </si>
  <si>
    <t>Clafoutis aux raisins</t>
  </si>
  <si>
    <t>Terrine de saumon</t>
  </si>
  <si>
    <t>Gigot d'agneau au romarin</t>
  </si>
  <si>
    <t>Flageolets</t>
  </si>
  <si>
    <t>Tomate au four</t>
  </si>
  <si>
    <t>Vacherin</t>
  </si>
  <si>
    <t>Potage crecy</t>
  </si>
  <si>
    <t>Salade lyonnaise</t>
  </si>
  <si>
    <t>Salade Lyonnaise</t>
  </si>
  <si>
    <t>Escalope de volaille à la creme</t>
  </si>
  <si>
    <t>Riz au légumes</t>
  </si>
  <si>
    <t>Choux fleurs</t>
  </si>
  <si>
    <t>Creme vanille</t>
  </si>
  <si>
    <t>Brandade de poisson</t>
  </si>
  <si>
    <t>Betteraves rouges</t>
  </si>
  <si>
    <t>Boudin noir</t>
  </si>
  <si>
    <t>Purée de pomme de terre</t>
  </si>
  <si>
    <t>Compote de pommes</t>
  </si>
  <si>
    <t>Crème de lentilles</t>
  </si>
  <si>
    <t>Salade composée</t>
  </si>
  <si>
    <t>Salade d'endives à la mimolette</t>
  </si>
  <si>
    <t>Pot au feu de bœuf</t>
  </si>
  <si>
    <t>Légumes variés</t>
  </si>
  <si>
    <t>Eclair au café</t>
  </si>
  <si>
    <t>Gratin de pennes</t>
  </si>
  <si>
    <t>Filet de poulet provencale</t>
  </si>
  <si>
    <t>Carottes râpées au citron</t>
  </si>
  <si>
    <t>Moules marinières</t>
  </si>
  <si>
    <t>Compote de Pommes</t>
  </si>
  <si>
    <t>Velouté Dubarry</t>
  </si>
  <si>
    <t>Omelette au fromage</t>
  </si>
  <si>
    <t>Salade</t>
  </si>
  <si>
    <t>Terrine de poisson</t>
  </si>
  <si>
    <t>Poulet rôti</t>
  </si>
  <si>
    <t>Haricots plats</t>
  </si>
  <si>
    <t>Tarte au poires</t>
  </si>
  <si>
    <t>Velouté de légumes</t>
  </si>
  <si>
    <t>Pavé de saumon au beurre blanc</t>
  </si>
  <si>
    <t>Poelée de Gnocchi</t>
  </si>
  <si>
    <t>Epinard</t>
  </si>
  <si>
    <t>Garniture 2</t>
  </si>
  <si>
    <t>Pâté en croûte Richelieu</t>
  </si>
  <si>
    <t>Rôti de veau à la Bordelaise</t>
  </si>
  <si>
    <t>Pommes Boulangères</t>
  </si>
  <si>
    <t>Tomates rôties</t>
  </si>
  <si>
    <t>Profiteroles</t>
  </si>
  <si>
    <t>Velouté de Courgettes</t>
  </si>
  <si>
    <t>Jambon</t>
  </si>
  <si>
    <t>Purée de Pois cassés</t>
  </si>
  <si>
    <t>Sardines à l'huile</t>
  </si>
  <si>
    <t>Rôti de porc à la Moutarde</t>
  </si>
  <si>
    <t>Pâtes</t>
  </si>
  <si>
    <t>Endives Braisées</t>
  </si>
  <si>
    <t>Escalope de volaille à la crème</t>
  </si>
  <si>
    <t>Poêlée de Brocolis</t>
  </si>
  <si>
    <t>Salade de Haricots verts</t>
  </si>
  <si>
    <t>Sauté de Bœuf aux oignons</t>
  </si>
  <si>
    <t>Carottes à l'étuvée</t>
  </si>
  <si>
    <t>Liegeois Vanille</t>
  </si>
  <si>
    <t>Rougaille de saucisse fumée</t>
  </si>
  <si>
    <t>Purée de PDT</t>
  </si>
  <si>
    <t>Tajine de veau au citron</t>
  </si>
  <si>
    <t>Légumes Tajine</t>
  </si>
  <si>
    <t>Crème Caramel</t>
  </si>
  <si>
    <t>Potage St Germain</t>
  </si>
  <si>
    <t>Œufs brouillés au chorizo</t>
  </si>
  <si>
    <t>Salade de PDT et oignons Rouges</t>
  </si>
  <si>
    <t>Pavé de Saumon au beurre blanc</t>
  </si>
  <si>
    <t>Fondue de Poireaux</t>
  </si>
  <si>
    <t>Fromage blanc au cassis</t>
  </si>
  <si>
    <t>Soupe à l'oignon</t>
  </si>
  <si>
    <t>Moussaka</t>
  </si>
  <si>
    <t>Carottes râpées</t>
  </si>
  <si>
    <t>Petit salé</t>
  </si>
  <si>
    <t>Lentilles</t>
  </si>
  <si>
    <t>Flan pâtissier</t>
  </si>
  <si>
    <t>Fricassée de Volaille à l'ancienne</t>
  </si>
  <si>
    <t>Pommes de terre</t>
  </si>
  <si>
    <t>Blettes sautées</t>
  </si>
  <si>
    <t>Salade Niçoise</t>
  </si>
  <si>
    <t>Cuisse de pintade au cidre</t>
  </si>
  <si>
    <t>Pommes dauphines</t>
  </si>
  <si>
    <t>Salsifis persillés</t>
  </si>
  <si>
    <t>Bavarois aux Fruits Rouges</t>
  </si>
  <si>
    <t>Velouté de Tomates</t>
  </si>
  <si>
    <t>Vol au vent de quenelles aux champignons</t>
  </si>
  <si>
    <t>Duo de Saucissons</t>
  </si>
  <si>
    <t>Langue de Bœuf sauce piquante</t>
  </si>
  <si>
    <t>Poêlée de carottes</t>
  </si>
  <si>
    <t>Coupe de Ananas Kiwi coco</t>
  </si>
  <si>
    <t>Crème d'Asperges</t>
  </si>
  <si>
    <t>Omelette aux herbes</t>
  </si>
  <si>
    <t>Filet de maquereaux et mâche</t>
  </si>
  <si>
    <t>Potage de Lentilles</t>
  </si>
  <si>
    <t>Tarte au thon et tomate</t>
  </si>
  <si>
    <t>Celeri remoulade</t>
  </si>
  <si>
    <t>Osso bucco de dinde</t>
  </si>
  <si>
    <t>PDT au four</t>
  </si>
  <si>
    <t>Navets glacés</t>
  </si>
  <si>
    <t>Crème Dubarry</t>
  </si>
  <si>
    <t>Petits farcis</t>
  </si>
  <si>
    <t>Riz Pilaf</t>
  </si>
  <si>
    <t>Rillettes sur toast</t>
  </si>
  <si>
    <t>Merlu rôti au citron vert</t>
  </si>
  <si>
    <t>Haricots blanc</t>
  </si>
  <si>
    <t>Fenouil Braisé</t>
  </si>
  <si>
    <t>Spaghetti</t>
  </si>
  <si>
    <t>Carbonnara</t>
  </si>
  <si>
    <t>Carottes râpées aux raisins</t>
  </si>
  <si>
    <t>Emincé de Veau au thym</t>
  </si>
  <si>
    <t>Blettes à la tomate</t>
  </si>
  <si>
    <t>Banane au caramel</t>
  </si>
  <si>
    <t>Crème de Légumes</t>
  </si>
  <si>
    <t>Hachis parmentier</t>
  </si>
  <si>
    <t>Salade d'avocats</t>
  </si>
  <si>
    <t>Pomme Noisette</t>
  </si>
  <si>
    <t>Champignons</t>
  </si>
  <si>
    <t>Crumble aux pommes</t>
  </si>
  <si>
    <t>Potage Cresson</t>
  </si>
  <si>
    <t>Jambon Blanc</t>
  </si>
  <si>
    <t>Brocolis à la béchamel</t>
  </si>
  <si>
    <t xml:space="preserve">Garniture 2 </t>
  </si>
  <si>
    <t>Filet de poulet</t>
  </si>
  <si>
    <t>Blettes Braisées</t>
  </si>
  <si>
    <t>PLAN DE MAITRISE SANITAIRE</t>
  </si>
  <si>
    <t>FICHE DE SUIVI DES TEMPERATURES</t>
  </si>
  <si>
    <t>PMS_ENR_022</t>
  </si>
  <si>
    <t>DISTRIBUTION SALLE A MANGER</t>
  </si>
  <si>
    <t>Version C du 25/03/2015</t>
  </si>
  <si>
    <t>Page 1 sur 1</t>
  </si>
  <si>
    <t>ETABLISSEMENT / CODE:</t>
  </si>
  <si>
    <t>MOIS / ANNEE:</t>
  </si>
  <si>
    <t>Jour</t>
  </si>
  <si>
    <t>Midi / Soir</t>
  </si>
  <si>
    <t>Libellés produits</t>
  </si>
  <si>
    <t>Préparations froides</t>
  </si>
  <si>
    <t>Préparations chaudes</t>
  </si>
  <si>
    <t>Validation distribution</t>
  </si>
  <si>
    <t>Visa opérateur</t>
  </si>
  <si>
    <t>Heure envoi</t>
  </si>
  <si>
    <t>T°C</t>
  </si>
  <si>
    <t>Début de service</t>
  </si>
  <si>
    <t>Fin de service</t>
  </si>
  <si>
    <t>Préparation froide</t>
  </si>
  <si>
    <t>Préparation chaude</t>
  </si>
  <si>
    <t>Heure</t>
  </si>
  <si>
    <t>LES REGLES</t>
  </si>
  <si>
    <t>INTERPRETATIONS DES MESURES</t>
  </si>
  <si>
    <r>
      <rPr>
        <sz val="8"/>
        <color indexed="40"/>
        <rFont val="Verdana"/>
        <family val="2"/>
      </rPr>
      <t>CONTRÔLER</t>
    </r>
    <r>
      <rPr>
        <sz val="8"/>
        <rFont val="Verdana"/>
        <family val="2"/>
      </rPr>
      <t xml:space="preserve"> la température à cœur d'une préparation froide à chaque service et à l'envoi des produits (pas de contrôle fin de distribution) - Objectif: 3°C à cœur des produits (tolérance 10°C si service dans les 2h)</t>
    </r>
  </si>
  <si>
    <t>PLAT CHAUD</t>
  </si>
  <si>
    <t>Si la température des plats est &lt; 63°C en DEBUT de service (hors steaks hachés)</t>
  </si>
  <si>
    <r>
      <rPr>
        <sz val="7"/>
        <rFont val="Arial"/>
        <family val="2"/>
      </rPr>
      <t>●</t>
    </r>
    <r>
      <rPr>
        <sz val="7"/>
        <rFont val="Verdana"/>
        <family val="2"/>
      </rPr>
      <t xml:space="preserve"> </t>
    </r>
    <r>
      <rPr>
        <sz val="7"/>
        <color indexed="40"/>
        <rFont val="Verdana"/>
        <family val="2"/>
      </rPr>
      <t>PROLONGER</t>
    </r>
    <r>
      <rPr>
        <sz val="7"/>
        <rFont val="Verdana"/>
        <family val="2"/>
      </rPr>
      <t xml:space="preserve"> la chauffe du produit jusqu'à atteindre 63°C minimum à cœur du produit</t>
    </r>
  </si>
  <si>
    <r>
      <rPr>
        <sz val="8"/>
        <color indexed="40"/>
        <rFont val="Verdana"/>
        <family val="2"/>
      </rPr>
      <t>CONTRÔLER</t>
    </r>
    <r>
      <rPr>
        <sz val="8"/>
        <rFont val="Verdana"/>
        <family val="2"/>
      </rPr>
      <t xml:space="preserve"> la température à cœur d'une préparation chaude en début et en fin de service - Objectif: 63°C à cœur des produits</t>
    </r>
  </si>
  <si>
    <t>Si la température des plats est entre 58°C et 63°C en FIN de service (hors steaks hachés)</t>
  </si>
  <si>
    <r>
      <rPr>
        <sz val="7"/>
        <rFont val="Arial"/>
        <family val="2"/>
      </rPr>
      <t>●</t>
    </r>
    <r>
      <rPr>
        <sz val="7"/>
        <rFont val="Verdana"/>
        <family val="2"/>
      </rPr>
      <t xml:space="preserve"> </t>
    </r>
    <r>
      <rPr>
        <sz val="7"/>
        <color indexed="40"/>
        <rFont val="Verdana"/>
        <family val="2"/>
      </rPr>
      <t>RECHAUFFER</t>
    </r>
    <r>
      <rPr>
        <sz val="7"/>
        <rFont val="Verdana"/>
        <family val="2"/>
      </rPr>
      <t xml:space="preserve"> le plat jusqu'à 63°C à cœur du produit (micro onde) avant de </t>
    </r>
    <r>
      <rPr>
        <sz val="7"/>
        <color indexed="40"/>
        <rFont val="Verdana"/>
        <family val="2"/>
      </rPr>
      <t>SERVIR</t>
    </r>
  </si>
  <si>
    <r>
      <rPr>
        <sz val="8"/>
        <color indexed="40"/>
        <rFont val="Verdana"/>
        <family val="2"/>
      </rPr>
      <t>PRECISER</t>
    </r>
    <r>
      <rPr>
        <sz val="8"/>
        <rFont val="Verdana"/>
        <family val="2"/>
      </rPr>
      <t xml:space="preserve"> dans le libellé produit si il s'agit d'une texture modifiée</t>
    </r>
  </si>
  <si>
    <t>Si la température des plats est &lt; 58°C en FIN de service (hors steaks hachés)</t>
  </si>
  <si>
    <r>
      <rPr>
        <sz val="8"/>
        <color indexed="40"/>
        <rFont val="Verdana"/>
        <family val="2"/>
      </rPr>
      <t>ENREGISTRER</t>
    </r>
    <r>
      <rPr>
        <sz val="8"/>
        <rFont val="Verdana"/>
        <family val="2"/>
      </rPr>
      <t xml:space="preserve"> les relevés de températures dans le tableau ci-dessus.</t>
    </r>
  </si>
  <si>
    <r>
      <rPr>
        <sz val="7"/>
        <rFont val="Arial"/>
        <family val="2"/>
      </rPr>
      <t>●</t>
    </r>
    <r>
      <rPr>
        <sz val="7"/>
        <rFont val="Verdana"/>
        <family val="2"/>
      </rPr>
      <t xml:space="preserve"> </t>
    </r>
    <r>
      <rPr>
        <sz val="7"/>
        <color indexed="40"/>
        <rFont val="Verdana"/>
        <family val="2"/>
      </rPr>
      <t>DETRUIRE</t>
    </r>
    <r>
      <rPr>
        <sz val="7"/>
        <rFont val="Verdana"/>
        <family val="2"/>
      </rPr>
      <t xml:space="preserve"> le produit et </t>
    </r>
    <r>
      <rPr>
        <sz val="7"/>
        <color indexed="40"/>
        <rFont val="Verdana"/>
        <family val="2"/>
      </rPr>
      <t>PROPOSER</t>
    </r>
    <r>
      <rPr>
        <sz val="7"/>
        <rFont val="Verdana"/>
        <family val="2"/>
      </rPr>
      <t xml:space="preserve"> une substitution</t>
    </r>
  </si>
  <si>
    <r>
      <rPr>
        <sz val="8"/>
        <color indexed="40"/>
        <rFont val="Verdana"/>
        <family val="2"/>
      </rPr>
      <t>VALIDER</t>
    </r>
    <r>
      <rPr>
        <sz val="8"/>
        <rFont val="Verdana"/>
        <family val="2"/>
      </rPr>
      <t xml:space="preserve"> la distribution des repas: conforme "C" ou non conforme "NC"</t>
    </r>
  </si>
  <si>
    <t>PLAT FROID</t>
  </si>
  <si>
    <t>Si la température des plats en DEBUT de service est comprise entre 3°C et 10°C</t>
  </si>
  <si>
    <t>Gestion des températures non conformes</t>
  </si>
  <si>
    <r>
      <rPr>
        <sz val="7"/>
        <rFont val="Arial"/>
        <family val="2"/>
      </rPr>
      <t>●</t>
    </r>
    <r>
      <rPr>
        <sz val="7"/>
        <rFont val="Verdana"/>
        <family val="2"/>
      </rPr>
      <t xml:space="preserve"> </t>
    </r>
    <r>
      <rPr>
        <sz val="7"/>
        <color indexed="40"/>
        <rFont val="Verdana"/>
        <family val="2"/>
      </rPr>
      <t>SERVIR</t>
    </r>
    <r>
      <rPr>
        <sz val="7"/>
        <rFont val="Verdana"/>
        <family val="2"/>
      </rPr>
      <t xml:space="preserve"> rapidement le produit dans une limite de 2 heures</t>
    </r>
  </si>
  <si>
    <t>Produit(s) détruit(s)</t>
  </si>
  <si>
    <t>Produit(s) de substitution</t>
  </si>
  <si>
    <t>Si la température des plats en DEBUT de service est &gt; 10°C</t>
  </si>
  <si>
    <r>
      <t xml:space="preserve">Date + Visa du chef gérant
</t>
    </r>
    <r>
      <rPr>
        <i/>
        <sz val="8"/>
        <rFont val="Verdana"/>
        <family val="2"/>
      </rPr>
      <t>(avant archive)</t>
    </r>
  </si>
  <si>
    <t>PMS_ENR_023</t>
  </si>
  <si>
    <t>DISTRIBUTION EN CHARIOT</t>
  </si>
  <si>
    <t>Départ cuisine</t>
  </si>
  <si>
    <t>Service</t>
  </si>
  <si>
    <t>Libellé produit</t>
  </si>
  <si>
    <t>N° chariot</t>
  </si>
  <si>
    <t>Chariot</t>
  </si>
  <si>
    <t>Produit</t>
  </si>
  <si>
    <t>Premier plateau</t>
  </si>
  <si>
    <t>Dernier plateau</t>
  </si>
  <si>
    <t>T°C côté chaud</t>
  </si>
  <si>
    <t>T°C côté froid</t>
  </si>
  <si>
    <r>
      <t xml:space="preserve">Dans le cadre de </t>
    </r>
    <r>
      <rPr>
        <sz val="8"/>
        <color indexed="44"/>
        <rFont val="Verdana"/>
        <family val="2"/>
      </rPr>
      <t>chariots de remise en température</t>
    </r>
    <r>
      <rPr>
        <sz val="8"/>
        <color indexed="23"/>
        <rFont val="Verdana"/>
        <family val="2"/>
      </rPr>
      <t xml:space="preserve">, </t>
    </r>
    <r>
      <rPr>
        <sz val="8"/>
        <color indexed="40"/>
        <rFont val="Verdana"/>
        <family val="2"/>
      </rPr>
      <t>IDENTIFIER</t>
    </r>
    <r>
      <rPr>
        <sz val="8"/>
        <color indexed="23"/>
        <rFont val="Verdana"/>
        <family val="2"/>
      </rPr>
      <t xml:space="preserve"> sur le support de suivi de température les horaires de chauffe.</t>
    </r>
  </si>
  <si>
    <t>DEPART CUISINE</t>
  </si>
  <si>
    <r>
      <t xml:space="preserve">Si la T°C du plat chaud &lt; 63°C (hors steaks hachés),  </t>
    </r>
    <r>
      <rPr>
        <sz val="7"/>
        <color indexed="40"/>
        <rFont val="Verdana"/>
        <family val="2"/>
      </rPr>
      <t>PROLONGER</t>
    </r>
    <r>
      <rPr>
        <sz val="7"/>
        <rFont val="Verdana"/>
        <family val="2"/>
      </rPr>
      <t xml:space="preserve"> la chauffe jusqu'à atteindre 63°C minimum à cœur du produit</t>
    </r>
  </si>
  <si>
    <t>Chariot 1</t>
  </si>
  <si>
    <t>-</t>
  </si>
  <si>
    <t>Midi:</t>
  </si>
  <si>
    <t>Soir:</t>
  </si>
  <si>
    <r>
      <t xml:space="preserve">Si la T°C du plat froid comprise entre 3°C et 10°C, </t>
    </r>
    <r>
      <rPr>
        <sz val="7"/>
        <color indexed="40"/>
        <rFont val="Verdana"/>
        <family val="2"/>
      </rPr>
      <t>CHARGER</t>
    </r>
    <r>
      <rPr>
        <sz val="7"/>
        <rFont val="Verdana"/>
        <family val="2"/>
      </rPr>
      <t xml:space="preserve"> le chariot rapidement</t>
    </r>
  </si>
  <si>
    <t>Chariot 2</t>
  </si>
  <si>
    <t>SERVICE</t>
  </si>
  <si>
    <r>
      <rPr>
        <sz val="8"/>
        <color indexed="40"/>
        <rFont val="Verdana"/>
        <family val="2"/>
      </rPr>
      <t>CONTRÔLER</t>
    </r>
    <r>
      <rPr>
        <sz val="8"/>
        <rFont val="Verdana"/>
        <family val="2"/>
      </rPr>
      <t xml:space="preserve"> et </t>
    </r>
    <r>
      <rPr>
        <sz val="8"/>
        <color indexed="44"/>
        <rFont val="Verdana"/>
        <family val="2"/>
      </rPr>
      <t>ENREGISTRER</t>
    </r>
    <r>
      <rPr>
        <sz val="8"/>
        <rFont val="Verdana"/>
        <family val="2"/>
      </rPr>
      <t xml:space="preserve"> la température à cœur d'un plat chaud et d'un plat froid à chaque service à l'aide d'un </t>
    </r>
    <r>
      <rPr>
        <sz val="8"/>
        <color indexed="40"/>
        <rFont val="Verdana"/>
        <family val="2"/>
      </rPr>
      <t>thermomètre à sonde désinfecté</t>
    </r>
  </si>
  <si>
    <t>Si la température des plats est entre 58°C et 63°C en DEBUT et/ou FIN de service (hors steaks hachés)</t>
  </si>
  <si>
    <r>
      <rPr>
        <sz val="8"/>
        <color indexed="40"/>
        <rFont val="Verdana"/>
        <family val="2"/>
      </rPr>
      <t>RESPECTER</t>
    </r>
    <r>
      <rPr>
        <sz val="8"/>
        <rFont val="Verdana"/>
        <family val="2"/>
      </rPr>
      <t xml:space="preserve"> une température à cœur des plats chauds </t>
    </r>
    <r>
      <rPr>
        <sz val="8"/>
        <color indexed="40"/>
        <rFont val="Calibri"/>
        <family val="2"/>
      </rPr>
      <t>≥</t>
    </r>
    <r>
      <rPr>
        <sz val="8"/>
        <color indexed="40"/>
        <rFont val="Verdana"/>
        <family val="2"/>
      </rPr>
      <t xml:space="preserve"> 63°C</t>
    </r>
  </si>
  <si>
    <r>
      <rPr>
        <sz val="8"/>
        <color indexed="40"/>
        <rFont val="Verdana"/>
        <family val="2"/>
      </rPr>
      <t>RESPECTER</t>
    </r>
    <r>
      <rPr>
        <sz val="8"/>
        <rFont val="Verdana"/>
        <family val="2"/>
      </rPr>
      <t xml:space="preserve"> une température à cœur des plats froids </t>
    </r>
    <r>
      <rPr>
        <sz val="8"/>
        <color indexed="40"/>
        <rFont val="Verdana"/>
        <family val="2"/>
      </rPr>
      <t>entre 0°C et 3°C</t>
    </r>
    <r>
      <rPr>
        <sz val="8"/>
        <rFont val="Verdana"/>
        <family val="2"/>
      </rPr>
      <t xml:space="preserve"> (tolérance entre 3°C et 10°C maximum si consommation dans les 2 heures)</t>
    </r>
  </si>
  <si>
    <t>Si la température des plats est &lt; 58°C en DEBUT et/ou FIN de service (hors steaks hachés)</t>
  </si>
  <si>
    <t>Si la température des plats en DEBUT et/ou FIN de service est comprise entre 3°C et 10°C</t>
  </si>
  <si>
    <t>Si la température des plats en DEBUT et/ou FIN de service est &gt; 10°C</t>
  </si>
  <si>
    <t>PMS_ENR_040</t>
  </si>
  <si>
    <t>TEXTURES MODIFIEES</t>
  </si>
  <si>
    <t>Version D du 25/03/2015</t>
  </si>
  <si>
    <t>Fin mixage</t>
  </si>
  <si>
    <t>Refroidissement ou chauffe</t>
  </si>
  <si>
    <t>Heure début</t>
  </si>
  <si>
    <t>Heure fin</t>
  </si>
  <si>
    <t>INTERPRETATION DES MESURES</t>
  </si>
  <si>
    <r>
      <rPr>
        <sz val="8"/>
        <color indexed="40"/>
        <rFont val="Verdana"/>
        <family val="2"/>
      </rPr>
      <t>DESINFECTER</t>
    </r>
    <r>
      <rPr>
        <sz val="8"/>
        <rFont val="Verdana"/>
        <family val="2"/>
      </rPr>
      <t xml:space="preserve"> le matériel de mixage avant la première utilisation et entre chaque utilisation</t>
    </r>
  </si>
  <si>
    <r>
      <t xml:space="preserve">Si la température du mixé est &lt; 63°C, </t>
    </r>
    <r>
      <rPr>
        <sz val="7"/>
        <color indexed="40"/>
        <rFont val="Verdana"/>
        <family val="2"/>
      </rPr>
      <t>PASSER</t>
    </r>
    <r>
      <rPr>
        <sz val="7"/>
        <rFont val="Verdana"/>
        <family val="2"/>
      </rPr>
      <t xml:space="preserve"> le produit en chauffe jusqu'à atteindre </t>
    </r>
    <r>
      <rPr>
        <sz val="7"/>
        <color indexed="40"/>
        <rFont val="Verdana"/>
        <family val="2"/>
      </rPr>
      <t>75°C minimum à cœur</t>
    </r>
  </si>
  <si>
    <r>
      <rPr>
        <sz val="8"/>
        <color indexed="40"/>
        <rFont val="Verdana"/>
        <family val="2"/>
      </rPr>
      <t>CONTROLER</t>
    </r>
    <r>
      <rPr>
        <sz val="8"/>
        <color indexed="40"/>
        <rFont val="Verdana"/>
        <family val="2"/>
      </rPr>
      <t xml:space="preserve"> </t>
    </r>
    <r>
      <rPr>
        <sz val="8"/>
        <rFont val="Verdana"/>
        <family val="2"/>
      </rPr>
      <t>et</t>
    </r>
    <r>
      <rPr>
        <sz val="8"/>
        <color indexed="40"/>
        <rFont val="Verdana"/>
        <family val="2"/>
      </rPr>
      <t xml:space="preserve"> </t>
    </r>
    <r>
      <rPr>
        <sz val="8"/>
        <color indexed="40"/>
        <rFont val="Verdana"/>
        <family val="2"/>
      </rPr>
      <t>ENREGISTRER</t>
    </r>
    <r>
      <rPr>
        <sz val="8"/>
        <color indexed="40"/>
        <rFont val="Verdana"/>
        <family val="2"/>
      </rPr>
      <t xml:space="preserve"> </t>
    </r>
    <r>
      <rPr>
        <sz val="8"/>
        <rFont val="Verdana"/>
        <family val="2"/>
      </rPr>
      <t xml:space="preserve">la température à cœur du produit en fin de mixage avec un </t>
    </r>
    <r>
      <rPr>
        <sz val="8"/>
        <color indexed="40"/>
        <rFont val="Verdana"/>
        <family val="2"/>
      </rPr>
      <t xml:space="preserve">thermomètre à sonde </t>
    </r>
    <r>
      <rPr>
        <sz val="8"/>
        <rFont val="Verdana"/>
        <family val="2"/>
      </rPr>
      <t>préalablement désinfecté</t>
    </r>
  </si>
  <si>
    <t>Si la température du plat mixé à froid est entre 3°C et 6°C</t>
  </si>
  <si>
    <r>
      <rPr>
        <sz val="7"/>
        <color indexed="40"/>
        <rFont val="Verdana"/>
        <family val="2"/>
      </rPr>
      <t>DRESSER</t>
    </r>
    <r>
      <rPr>
        <sz val="7"/>
        <color indexed="40"/>
        <rFont val="Verdana"/>
        <family val="2"/>
      </rPr>
      <t xml:space="preserve"> </t>
    </r>
    <r>
      <rPr>
        <sz val="7"/>
        <rFont val="Verdana"/>
        <family val="2"/>
      </rPr>
      <t xml:space="preserve">sans délais les produits et </t>
    </r>
    <r>
      <rPr>
        <sz val="7"/>
        <color indexed="40"/>
        <rFont val="Verdana"/>
        <family val="2"/>
      </rPr>
      <t>STOCKER</t>
    </r>
    <r>
      <rPr>
        <sz val="7"/>
        <rFont val="Verdana"/>
        <family val="2"/>
      </rPr>
      <t xml:space="preserve"> dans une enceinte froide réglée entre 0°C et 3°C</t>
    </r>
  </si>
  <si>
    <t>Si la température du plat mixé à froid est &gt; 6°C</t>
  </si>
  <si>
    <r>
      <rPr>
        <sz val="7"/>
        <rFont val="Verdana"/>
        <family val="2"/>
      </rPr>
      <t>●</t>
    </r>
    <r>
      <rPr>
        <sz val="7"/>
        <color indexed="40"/>
        <rFont val="Verdana"/>
        <family val="2"/>
      </rPr>
      <t xml:space="preserve"> </t>
    </r>
    <r>
      <rPr>
        <sz val="7"/>
        <color indexed="40"/>
        <rFont val="Verdana"/>
        <family val="2"/>
      </rPr>
      <t>REFROIDIR</t>
    </r>
    <r>
      <rPr>
        <sz val="7"/>
        <color indexed="40"/>
        <rFont val="Verdana"/>
        <family val="2"/>
      </rPr>
      <t xml:space="preserve"> </t>
    </r>
    <r>
      <rPr>
        <sz val="7"/>
        <rFont val="Verdana"/>
        <family val="2"/>
      </rPr>
      <t xml:space="preserve">le produit avant de le </t>
    </r>
    <r>
      <rPr>
        <sz val="7"/>
        <color indexed="40"/>
        <rFont val="Verdana"/>
        <family val="2"/>
      </rPr>
      <t>DRESSER</t>
    </r>
  </si>
  <si>
    <r>
      <rPr>
        <sz val="7"/>
        <rFont val="Verdana"/>
        <family val="2"/>
      </rPr>
      <t>●</t>
    </r>
    <r>
      <rPr>
        <sz val="7"/>
        <color indexed="40"/>
        <rFont val="Verdana"/>
        <family val="2"/>
      </rPr>
      <t xml:space="preserve"> </t>
    </r>
    <r>
      <rPr>
        <sz val="7"/>
        <color indexed="40"/>
        <rFont val="Verdana"/>
        <family val="2"/>
      </rPr>
      <t>DRESSER</t>
    </r>
    <r>
      <rPr>
        <sz val="7"/>
        <color indexed="40"/>
        <rFont val="Verdana"/>
        <family val="2"/>
      </rPr>
      <t xml:space="preserve"> </t>
    </r>
    <r>
      <rPr>
        <sz val="7"/>
        <rFont val="Verdana"/>
        <family val="2"/>
      </rPr>
      <t xml:space="preserve">sans délais les produits et </t>
    </r>
    <r>
      <rPr>
        <sz val="7"/>
        <color indexed="40"/>
        <rFont val="Verdana"/>
        <family val="2"/>
      </rPr>
      <t>STOCKER</t>
    </r>
    <r>
      <rPr>
        <sz val="7"/>
        <rFont val="Verdana"/>
        <family val="2"/>
      </rPr>
      <t xml:space="preserve"> dans une enceinte froide réglée entre 0°C et 3°C</t>
    </r>
  </si>
  <si>
    <t>MIDI</t>
  </si>
  <si>
    <t>SOIR</t>
  </si>
  <si>
    <t>12H00</t>
  </si>
  <si>
    <t>18H00</t>
  </si>
  <si>
    <t>BOX 1</t>
  </si>
  <si>
    <t>Plat FROID</t>
  </si>
  <si>
    <t>Rôti de porc</t>
  </si>
  <si>
    <t>Pommes Dauphine</t>
  </si>
  <si>
    <t>Mirabelles au sirop</t>
  </si>
  <si>
    <t>Poire aux amandes grillées</t>
  </si>
  <si>
    <t>Couscous Poulet / merguez / Boulette</t>
  </si>
  <si>
    <t>Légumes couscous</t>
  </si>
  <si>
    <t>Tarte à la crème</t>
  </si>
  <si>
    <t>Flan Pâtissier</t>
  </si>
  <si>
    <t>Compote d'ananas</t>
  </si>
  <si>
    <t>Salade d'endives au Bleu</t>
  </si>
  <si>
    <t>Œufs gratinés à la béchamel</t>
  </si>
  <si>
    <t>Semoule au lait au caramel</t>
  </si>
  <si>
    <t>Salade de betteraves, maïs et pomme granny</t>
  </si>
  <si>
    <t>Gratin de Brocolis et mozzarella</t>
  </si>
  <si>
    <t>Crème dessert café</t>
  </si>
  <si>
    <t>Gateau aux pommes</t>
  </si>
  <si>
    <t>Salade de fruits frais</t>
  </si>
  <si>
    <t>Fromage blanc à la creme de marron</t>
  </si>
  <si>
    <t>Mousse au chocolat</t>
  </si>
  <si>
    <t>Mousse citron</t>
  </si>
  <si>
    <t xml:space="preserve"> sardines</t>
  </si>
  <si>
    <t>Pruneaux au thé</t>
  </si>
  <si>
    <t>Des de poire au coulis de framboise</t>
  </si>
  <si>
    <t>Compote de pêche à la menthe</t>
  </si>
  <si>
    <t>Pommes caramelisées</t>
  </si>
  <si>
    <t>Cocktail de fruits</t>
  </si>
  <si>
    <t>Pannacotta au coulis de pêche</t>
  </si>
  <si>
    <t>Crique de pomme de terre</t>
  </si>
  <si>
    <t>Julienne de légumes</t>
  </si>
  <si>
    <t>Pain perdu</t>
  </si>
  <si>
    <t xml:space="preserve">Cassoulet </t>
  </si>
  <si>
    <t>Tarte aux poires</t>
  </si>
  <si>
    <t>salade de fruit à la canelle</t>
  </si>
  <si>
    <t>Crème brulée</t>
  </si>
  <si>
    <t>Banane rôtie Chantilly</t>
  </si>
  <si>
    <t>Fruit frais coupés</t>
  </si>
  <si>
    <t>Pommes sautées</t>
  </si>
  <si>
    <t>Entremet praliné</t>
  </si>
  <si>
    <t>Ananas frais</t>
  </si>
  <si>
    <t>Betteraves au chèvre</t>
  </si>
  <si>
    <t>Lard froid</t>
  </si>
  <si>
    <t>Baba au rhum</t>
  </si>
  <si>
    <t>Tarte au Maroilles</t>
  </si>
  <si>
    <t>Gâteau de riz au caramel</t>
  </si>
  <si>
    <t>Macédoine</t>
  </si>
  <si>
    <t>Coupe de banane , pêche et kiwi</t>
  </si>
  <si>
    <t>Pomme cuite à la vanille</t>
  </si>
  <si>
    <t>Salade d'agrumes au miel</t>
  </si>
  <si>
    <t>Pannacotta au fruits rouges</t>
  </si>
  <si>
    <t>Bouillon vermicelle</t>
  </si>
  <si>
    <t>Poule au pot</t>
  </si>
  <si>
    <t>Choux à la crème</t>
  </si>
  <si>
    <t>Crème à la pistache</t>
  </si>
  <si>
    <t>Tarte poire bourdaloue</t>
  </si>
  <si>
    <t>Ananas rôti à la vanille</t>
  </si>
  <si>
    <t>Entremet café</t>
  </si>
  <si>
    <t>Mousse au fruits rouges</t>
  </si>
  <si>
    <t>Tarte Tatin, glace vanille</t>
  </si>
  <si>
    <t>X</t>
  </si>
  <si>
    <t>Cannellonni gratinés</t>
  </si>
  <si>
    <t>Crumble aux fruits rouges</t>
  </si>
  <si>
    <t>Croque Monsieur</t>
  </si>
  <si>
    <t>Chipolatas aux herbes</t>
  </si>
  <si>
    <t>Purée gratinée</t>
  </si>
  <si>
    <t>MENU SPECIAUX</t>
  </si>
  <si>
    <t>MENU SPECIAL 1</t>
  </si>
  <si>
    <t>MENU SPECIAL 2</t>
  </si>
  <si>
    <t>MENU SPECIAL 3</t>
  </si>
  <si>
    <t>MENU SPECIAL 4</t>
  </si>
  <si>
    <t>MENU SPECIAL 5</t>
  </si>
  <si>
    <t>MENU SPECIAL 6</t>
  </si>
  <si>
    <t>MENU SPECIAL 7</t>
  </si>
  <si>
    <t>BOX 2 MIXE</t>
  </si>
  <si>
    <t>CODE ETABLISSEMENT</t>
  </si>
  <si>
    <t>AC6202</t>
  </si>
  <si>
    <t>DATE DU JOUR</t>
  </si>
  <si>
    <t>Date de la traçabilité</t>
  </si>
  <si>
    <t>Date du 1er jour du Cycle</t>
  </si>
  <si>
    <t>Lundi</t>
  </si>
  <si>
    <t>Mardi</t>
  </si>
  <si>
    <t>Mercredi</t>
  </si>
  <si>
    <t>Jeudi</t>
  </si>
  <si>
    <t>Vendredi</t>
  </si>
  <si>
    <t>Samedi</t>
  </si>
  <si>
    <t>Dimanche</t>
  </si>
  <si>
    <t>Votre carte des goûters</t>
  </si>
  <si>
    <t>Goûter Maison</t>
  </si>
  <si>
    <t>Mini Viennoiserie</t>
  </si>
  <si>
    <t>Laitage ou Entremet</t>
  </si>
  <si>
    <t>Biscuits</t>
  </si>
  <si>
    <t>Bon Appétit ,,,!!</t>
  </si>
  <si>
    <t>Votre carte de Remplacement</t>
  </si>
  <si>
    <t>Automne</t>
  </si>
  <si>
    <t>Les Entrées</t>
  </si>
  <si>
    <t>ou</t>
  </si>
  <si>
    <t>Charcuterie</t>
  </si>
  <si>
    <t>Les Viandes</t>
  </si>
  <si>
    <t>Filet de Poulet</t>
  </si>
  <si>
    <t>Les Légumes</t>
  </si>
  <si>
    <t>Purée de Pomme de terre</t>
  </si>
  <si>
    <t>Tomate provençale</t>
  </si>
  <si>
    <t>Les Desserts</t>
  </si>
  <si>
    <t>Corbeille de fruits</t>
  </si>
  <si>
    <t>Laitages</t>
  </si>
  <si>
    <r>
      <t xml:space="preserve">PLAT TEMOIN
</t>
    </r>
    <r>
      <rPr>
        <sz val="8"/>
        <rFont val="Verdana"/>
        <family val="2"/>
      </rPr>
      <t>PMS_ENR_38 C</t>
    </r>
  </si>
  <si>
    <t>Nom du produit :</t>
  </si>
  <si>
    <t xml:space="preserve"> - - - - - - - - - - - - - - - - - - - - - - - - - -</t>
  </si>
  <si>
    <t>Date et heure :</t>
  </si>
  <si>
    <t>Nom de l'opérateur :</t>
  </si>
  <si>
    <t>A conserver pendant 7 jours</t>
  </si>
  <si>
    <t>Et conserver entre 0 et 3°C</t>
  </si>
  <si>
    <t>FORMULES</t>
  </si>
  <si>
    <t>Fromages</t>
  </si>
  <si>
    <t>Plat mixé MIDI</t>
  </si>
  <si>
    <t>Plat mixé SOIR</t>
  </si>
  <si>
    <t>le</t>
  </si>
  <si>
    <t>à 12H00</t>
  </si>
  <si>
    <t>à 18H00</t>
  </si>
</sst>
</file>

<file path=xl/styles.xml><?xml version="1.0" encoding="utf-8"?>
<styleSheet xmlns="http://schemas.openxmlformats.org/spreadsheetml/2006/main">
  <numFmts count="3">
    <numFmt numFmtId="164" formatCode="[$-40C]dddd\ d\ mmmm\ yyyy"/>
    <numFmt numFmtId="165" formatCode="[$-F800]dddd\,\ mmmm\ dd\,\ yyyy"/>
    <numFmt numFmtId="166" formatCode="[$-40C]mmmm\-yy;@"/>
  </numFmts>
  <fonts count="86">
    <font>
      <sz val="11"/>
      <color theme="1"/>
      <name val="Calibri"/>
      <family val="2"/>
      <scheme val="minor"/>
    </font>
    <font>
      <sz val="10"/>
      <name val="Arial"/>
    </font>
    <font>
      <b/>
      <sz val="14"/>
      <color indexed="18"/>
      <name val="Arial"/>
      <family val="2"/>
    </font>
    <font>
      <b/>
      <u/>
      <sz val="11"/>
      <color indexed="61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2"/>
      <name val="Arial"/>
    </font>
    <font>
      <b/>
      <sz val="12"/>
      <name val="Arial"/>
      <family val="2"/>
    </font>
    <font>
      <b/>
      <sz val="12"/>
      <color indexed="9"/>
      <name val="Arial"/>
      <family val="2"/>
    </font>
    <font>
      <sz val="12"/>
      <name val="Comic Sans MS"/>
      <family val="4"/>
    </font>
    <font>
      <sz val="24"/>
      <name val="Arial"/>
      <family val="2"/>
    </font>
    <font>
      <sz val="24"/>
      <name val="Lucida Handwriting"/>
      <family val="4"/>
    </font>
    <font>
      <b/>
      <sz val="24"/>
      <color indexed="9"/>
      <name val="Lucida Handwriting"/>
      <family val="4"/>
    </font>
    <font>
      <sz val="24"/>
      <color indexed="50"/>
      <name val="Lucida Handwriting"/>
      <family val="4"/>
    </font>
    <font>
      <sz val="16"/>
      <name val="Comic Sans MS"/>
      <family val="4"/>
    </font>
    <font>
      <b/>
      <sz val="12"/>
      <color rgb="FFFF0000"/>
      <name val="Arial"/>
      <family val="2"/>
    </font>
    <font>
      <b/>
      <sz val="20"/>
      <color theme="4" tint="0.39997558519241921"/>
      <name val="Lucida Handwriting"/>
      <family val="4"/>
    </font>
    <font>
      <sz val="20"/>
      <color theme="4" tint="0.39997558519241921"/>
      <name val="Lucida Handwriting"/>
      <family val="4"/>
    </font>
    <font>
      <sz val="20"/>
      <color indexed="50"/>
      <name val="Lucida Handwriting"/>
      <family val="4"/>
    </font>
    <font>
      <sz val="20"/>
      <color theme="1"/>
      <name val="Calibri"/>
      <family val="2"/>
      <scheme val="minor"/>
    </font>
    <font>
      <sz val="20"/>
      <name val="Arial"/>
      <family val="2"/>
    </font>
    <font>
      <sz val="10"/>
      <color theme="1"/>
      <name val="Verdana"/>
      <family val="2"/>
    </font>
    <font>
      <b/>
      <sz val="8"/>
      <color theme="3"/>
      <name val="Verdana"/>
      <family val="2"/>
    </font>
    <font>
      <b/>
      <sz val="10"/>
      <color theme="1" tint="-0.249977111117893"/>
      <name val="Verdana"/>
      <family val="2"/>
    </font>
    <font>
      <b/>
      <sz val="10"/>
      <color theme="3"/>
      <name val="Verdana"/>
      <family val="2"/>
    </font>
    <font>
      <b/>
      <sz val="14"/>
      <color theme="3"/>
      <name val="Verdana"/>
      <family val="2"/>
    </font>
    <font>
      <sz val="10"/>
      <color theme="1" tint="-0.249977111117893"/>
      <name val="Verdana"/>
      <family val="2"/>
    </font>
    <font>
      <b/>
      <sz val="10"/>
      <color rgb="FFFF0000"/>
      <name val="Verdana"/>
      <family val="2"/>
    </font>
    <font>
      <sz val="10"/>
      <color theme="3"/>
      <name val="Verdana"/>
      <family val="2"/>
    </font>
    <font>
      <b/>
      <sz val="12"/>
      <name val="Verdana"/>
      <family val="2"/>
    </font>
    <font>
      <b/>
      <sz val="9"/>
      <color theme="3"/>
      <name val="Verdana"/>
      <family val="2"/>
    </font>
    <font>
      <sz val="9"/>
      <color theme="1"/>
      <name val="Verdana"/>
      <family val="2"/>
    </font>
    <font>
      <b/>
      <u/>
      <sz val="10"/>
      <name val="Verdana"/>
      <family val="2"/>
    </font>
    <font>
      <b/>
      <sz val="9"/>
      <name val="Verdana"/>
      <family val="2"/>
    </font>
    <font>
      <sz val="8"/>
      <color theme="1"/>
      <name val="Verdana"/>
      <family val="2"/>
    </font>
    <font>
      <sz val="8"/>
      <name val="Verdana"/>
      <family val="2"/>
    </font>
    <font>
      <sz val="8"/>
      <color indexed="40"/>
      <name val="Verdana"/>
      <family val="2"/>
    </font>
    <font>
      <b/>
      <sz val="7"/>
      <name val="Verdana"/>
      <family val="2"/>
    </font>
    <font>
      <sz val="7"/>
      <name val="Verdana"/>
      <family val="2"/>
    </font>
    <font>
      <sz val="7"/>
      <name val="Arial"/>
      <family val="2"/>
    </font>
    <font>
      <sz val="7"/>
      <color indexed="40"/>
      <name val="Verdana"/>
      <family val="2"/>
    </font>
    <font>
      <sz val="7"/>
      <color theme="1"/>
      <name val="Verdana"/>
      <family val="2"/>
    </font>
    <font>
      <b/>
      <sz val="7"/>
      <color theme="0"/>
      <name val="Verdana"/>
      <family val="2"/>
    </font>
    <font>
      <sz val="9"/>
      <color theme="1"/>
      <name val="Calibri"/>
      <family val="2"/>
      <scheme val="minor"/>
    </font>
    <font>
      <i/>
      <sz val="8"/>
      <name val="Verdana"/>
      <family val="2"/>
    </font>
    <font>
      <sz val="9"/>
      <name val="Verdana"/>
      <family val="2"/>
    </font>
    <font>
      <sz val="8"/>
      <color rgb="FFFF0000"/>
      <name val="Verdana"/>
      <family val="2"/>
    </font>
    <font>
      <sz val="10"/>
      <name val="Verdana"/>
      <family val="2"/>
    </font>
    <font>
      <sz val="8"/>
      <color indexed="44"/>
      <name val="Verdana"/>
      <family val="2"/>
    </font>
    <font>
      <sz val="8"/>
      <color indexed="23"/>
      <name val="Verdana"/>
      <family val="2"/>
    </font>
    <font>
      <b/>
      <sz val="8"/>
      <color theme="1"/>
      <name val="Verdana"/>
      <family val="2"/>
    </font>
    <font>
      <b/>
      <sz val="8"/>
      <name val="Calibri"/>
      <family val="2"/>
    </font>
    <font>
      <sz val="8"/>
      <color indexed="40"/>
      <name val="Calibri"/>
      <family val="2"/>
    </font>
    <font>
      <b/>
      <sz val="7"/>
      <color theme="3"/>
      <name val="Verdana"/>
      <family val="2"/>
    </font>
    <font>
      <b/>
      <sz val="8"/>
      <name val="Verdana"/>
      <family val="2"/>
    </font>
    <font>
      <b/>
      <sz val="12"/>
      <color rgb="FFFF0000"/>
      <name val="Verdana"/>
      <family val="2"/>
    </font>
    <font>
      <sz val="20"/>
      <name val="Calibri"/>
      <family val="2"/>
      <scheme val="minor"/>
    </font>
    <font>
      <sz val="18"/>
      <name val="Lucida Handwriting"/>
      <family val="4"/>
    </font>
    <font>
      <sz val="18"/>
      <name val="Arial"/>
      <family val="2"/>
    </font>
    <font>
      <sz val="18"/>
      <name val="Calibri"/>
      <family val="2"/>
      <scheme val="minor"/>
    </font>
    <font>
      <b/>
      <sz val="10"/>
      <name val="Arial"/>
      <family val="2"/>
    </font>
    <font>
      <sz val="12"/>
      <color theme="0"/>
      <name val="Arial"/>
      <family val="2"/>
    </font>
    <font>
      <b/>
      <sz val="6"/>
      <color theme="3"/>
      <name val="Verdana"/>
      <family val="2"/>
    </font>
    <font>
      <b/>
      <sz val="16"/>
      <name val="Arial"/>
      <family val="2"/>
    </font>
    <font>
      <b/>
      <sz val="10"/>
      <name val="Verdana"/>
      <family val="2"/>
    </font>
    <font>
      <b/>
      <sz val="20"/>
      <name val="Arial"/>
      <family val="2"/>
    </font>
    <font>
      <b/>
      <u/>
      <sz val="18"/>
      <name val="Arial"/>
      <family val="2"/>
    </font>
    <font>
      <b/>
      <sz val="20"/>
      <color theme="4" tint="-0.249977111117893"/>
      <name val="Arial"/>
      <family val="2"/>
    </font>
    <font>
      <sz val="18"/>
      <color indexed="18"/>
      <name val="Arial"/>
      <family val="2"/>
    </font>
    <font>
      <b/>
      <sz val="19"/>
      <color indexed="9"/>
      <name val="Arial Narrow"/>
      <family val="2"/>
    </font>
    <font>
      <sz val="36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b/>
      <i/>
      <u/>
      <sz val="20"/>
      <color theme="1" tint="0.34998626667073579"/>
      <name val="Calibri"/>
      <family val="2"/>
      <scheme val="minor"/>
    </font>
    <font>
      <sz val="14"/>
      <color theme="1"/>
      <name val="Calibri"/>
      <family val="2"/>
      <scheme val="minor"/>
    </font>
    <font>
      <u val="double"/>
      <sz val="36"/>
      <color theme="9" tint="-0.249977111117893"/>
      <name val="Brush Script MT"/>
      <family val="4"/>
    </font>
    <font>
      <sz val="16"/>
      <color theme="1"/>
      <name val="Calibri"/>
      <family val="2"/>
      <scheme val="minor"/>
    </font>
    <font>
      <b/>
      <u val="double"/>
      <sz val="36"/>
      <color theme="9" tint="-0.249977111117893"/>
      <name val="Brush Script MT"/>
      <family val="4"/>
    </font>
    <font>
      <u/>
      <sz val="36"/>
      <color theme="9" tint="-0.249977111117893"/>
      <name val="Brush Script MT"/>
      <family val="4"/>
    </font>
    <font>
      <sz val="18"/>
      <color theme="1"/>
      <name val="Calibri"/>
      <family val="2"/>
      <scheme val="minor"/>
    </font>
    <font>
      <b/>
      <i/>
      <u/>
      <sz val="22"/>
      <color theme="1" tint="0.34998626667073579"/>
      <name val="Calibri"/>
      <family val="2"/>
      <scheme val="minor"/>
    </font>
    <font>
      <b/>
      <u/>
      <sz val="36"/>
      <color theme="9" tint="-0.249977111117893"/>
      <name val="Brush Script MT"/>
      <family val="4"/>
    </font>
    <font>
      <b/>
      <sz val="18"/>
      <color indexed="9"/>
      <name val="Arial"/>
      <family val="2"/>
    </font>
    <font>
      <b/>
      <sz val="11"/>
      <name val="Verdana"/>
      <family val="2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6"/>
      <color theme="1"/>
      <name val="Comic Sans MS"/>
      <family val="4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/>
      <diagonal/>
    </border>
    <border>
      <left style="thin">
        <color theme="4" tint="0.39994506668294322"/>
      </left>
      <right style="thin">
        <color theme="4" tint="0.39994506668294322"/>
      </right>
      <top/>
      <bottom/>
      <diagonal/>
    </border>
    <border>
      <left style="thin">
        <color theme="4" tint="0.39994506668294322"/>
      </left>
      <right style="thin">
        <color theme="4" tint="0.39994506668294322"/>
      </right>
      <top/>
      <bottom style="thin">
        <color theme="4" tint="0.3999450666829432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4" tint="0.39994506668294322"/>
      </left>
      <right/>
      <top/>
      <bottom/>
      <diagonal/>
    </border>
    <border>
      <left/>
      <right style="thin">
        <color theme="4" tint="0.39994506668294322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/>
      <diagonal/>
    </border>
    <border>
      <left style="thin">
        <color theme="2" tint="-0.499984740745262"/>
      </left>
      <right style="thin">
        <color theme="2" tint="-0.499984740745262"/>
      </right>
      <top/>
      <bottom/>
      <diagonal/>
    </border>
    <border>
      <left style="thin">
        <color theme="2" tint="-0.499984740745262"/>
      </left>
      <right style="thin">
        <color theme="2" tint="-0.499984740745262"/>
      </right>
      <top/>
      <bottom style="thin">
        <color theme="2" tint="-0.499984740745262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73">
    <xf numFmtId="0" fontId="0" fillId="0" borderId="0" xfId="0"/>
    <xf numFmtId="0" fontId="1" fillId="0" borderId="0" xfId="1"/>
    <xf numFmtId="49" fontId="7" fillId="2" borderId="0" xfId="1" applyNumberFormat="1" applyFont="1" applyFill="1" applyBorder="1" applyAlignment="1">
      <alignment vertical="center" wrapText="1"/>
    </xf>
    <xf numFmtId="49" fontId="6" fillId="2" borderId="0" xfId="1" applyNumberFormat="1" applyFont="1" applyFill="1" applyBorder="1" applyAlignment="1">
      <alignment vertical="center" wrapText="1"/>
    </xf>
    <xf numFmtId="49" fontId="8" fillId="2" borderId="0" xfId="1" applyNumberFormat="1" applyFont="1" applyFill="1" applyBorder="1" applyAlignment="1">
      <alignment horizontal="center" vertical="center" wrapText="1"/>
    </xf>
    <xf numFmtId="49" fontId="7" fillId="3" borderId="1" xfId="1" applyNumberFormat="1" applyFont="1" applyFill="1" applyBorder="1" applyAlignment="1">
      <alignment horizontal="center" vertical="center" wrapText="1"/>
    </xf>
    <xf numFmtId="49" fontId="7" fillId="2" borderId="0" xfId="1" applyNumberFormat="1" applyFont="1" applyFill="1" applyBorder="1" applyAlignment="1">
      <alignment horizontal="center" vertical="center" wrapText="1"/>
    </xf>
    <xf numFmtId="49" fontId="6" fillId="4" borderId="0" xfId="1" applyNumberFormat="1" applyFont="1" applyFill="1" applyBorder="1" applyAlignment="1">
      <alignment horizontal="center" vertical="center" wrapText="1"/>
    </xf>
    <xf numFmtId="164" fontId="5" fillId="2" borderId="0" xfId="1" applyNumberFormat="1" applyFont="1" applyFill="1" applyBorder="1" applyAlignment="1">
      <alignment horizontal="center" vertical="center" wrapText="1"/>
    </xf>
    <xf numFmtId="164" fontId="7" fillId="2" borderId="0" xfId="1" applyNumberFormat="1" applyFont="1" applyFill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 wrapText="1"/>
    </xf>
    <xf numFmtId="49" fontId="6" fillId="6" borderId="0" xfId="1" applyNumberFormat="1" applyFont="1" applyFill="1" applyBorder="1" applyAlignment="1">
      <alignment horizontal="center" vertical="center" wrapText="1"/>
    </xf>
    <xf numFmtId="49" fontId="6" fillId="7" borderId="0" xfId="1" applyNumberFormat="1" applyFont="1" applyFill="1" applyBorder="1" applyAlignment="1">
      <alignment horizontal="center" vertical="center" wrapText="1"/>
    </xf>
    <xf numFmtId="49" fontId="6" fillId="5" borderId="0" xfId="1" applyNumberFormat="1" applyFont="1" applyFill="1" applyBorder="1" applyAlignment="1">
      <alignment horizontal="center" vertical="center" wrapText="1"/>
    </xf>
    <xf numFmtId="1" fontId="9" fillId="2" borderId="0" xfId="1" applyNumberFormat="1" applyFont="1" applyFill="1" applyBorder="1" applyAlignment="1">
      <alignment horizontal="center" vertical="center" wrapText="1"/>
    </xf>
    <xf numFmtId="49" fontId="6" fillId="8" borderId="0" xfId="1" applyNumberFormat="1" applyFont="1" applyFill="1" applyBorder="1" applyAlignment="1">
      <alignment horizontal="center" vertical="center" wrapText="1"/>
    </xf>
    <xf numFmtId="0" fontId="14" fillId="2" borderId="1" xfId="1" applyFont="1" applyFill="1" applyBorder="1" applyAlignment="1" applyProtection="1">
      <alignment horizontal="center" vertical="center" wrapText="1"/>
      <protection locked="0"/>
    </xf>
    <xf numFmtId="0" fontId="14" fillId="2" borderId="0" xfId="1" applyFont="1" applyFill="1" applyBorder="1" applyAlignment="1">
      <alignment horizontal="center" vertical="center" wrapText="1"/>
    </xf>
    <xf numFmtId="1" fontId="14" fillId="2" borderId="1" xfId="1" applyNumberFormat="1" applyFont="1" applyFill="1" applyBorder="1" applyAlignment="1" applyProtection="1">
      <alignment horizontal="center" vertical="center" wrapText="1"/>
      <protection locked="0"/>
    </xf>
    <xf numFmtId="1" fontId="14" fillId="2" borderId="0" xfId="1" applyNumberFormat="1" applyFont="1" applyFill="1" applyBorder="1" applyAlignment="1">
      <alignment horizontal="center" vertical="center" wrapText="1"/>
    </xf>
    <xf numFmtId="49" fontId="14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14" fillId="2" borderId="0" xfId="1" applyFont="1" applyFill="1" applyBorder="1" applyAlignment="1" applyProtection="1">
      <alignment horizontal="center" vertical="center" wrapText="1"/>
      <protection locked="0"/>
    </xf>
    <xf numFmtId="0" fontId="14" fillId="2" borderId="5" xfId="1" applyFont="1" applyFill="1" applyBorder="1" applyAlignment="1" applyProtection="1">
      <alignment horizontal="center" vertical="center" wrapText="1"/>
      <protection locked="0"/>
    </xf>
    <xf numFmtId="0" fontId="14" fillId="2" borderId="6" xfId="1" applyFont="1" applyFill="1" applyBorder="1" applyAlignment="1" applyProtection="1">
      <alignment horizontal="center" vertical="center" wrapText="1"/>
      <protection locked="0"/>
    </xf>
    <xf numFmtId="49" fontId="6" fillId="0" borderId="0" xfId="1" applyNumberFormat="1" applyFont="1" applyFill="1" applyBorder="1" applyAlignment="1">
      <alignment horizontal="center" vertical="center" wrapText="1"/>
    </xf>
    <xf numFmtId="0" fontId="14" fillId="9" borderId="1" xfId="1" applyFont="1" applyFill="1" applyBorder="1" applyAlignment="1" applyProtection="1">
      <alignment horizontal="center" vertical="center" wrapText="1"/>
      <protection locked="0"/>
    </xf>
    <xf numFmtId="49" fontId="14" fillId="9" borderId="4" xfId="1" applyNumberFormat="1" applyFont="1" applyFill="1" applyBorder="1" applyAlignment="1" applyProtection="1">
      <alignment horizontal="center" vertical="center" wrapText="1"/>
      <protection locked="0"/>
    </xf>
    <xf numFmtId="49" fontId="14" fillId="9" borderId="1" xfId="1" applyNumberFormat="1" applyFont="1" applyFill="1" applyBorder="1" applyAlignment="1" applyProtection="1">
      <alignment horizontal="center" vertical="center" wrapText="1"/>
      <protection locked="0"/>
    </xf>
    <xf numFmtId="0" fontId="14" fillId="9" borderId="4" xfId="1" applyFont="1" applyFill="1" applyBorder="1" applyAlignment="1" applyProtection="1">
      <alignment horizontal="center" vertical="center" wrapText="1"/>
      <protection locked="0"/>
    </xf>
    <xf numFmtId="1" fontId="14" fillId="9" borderId="1" xfId="1" applyNumberFormat="1" applyFont="1" applyFill="1" applyBorder="1" applyAlignment="1" applyProtection="1">
      <alignment horizontal="center" vertical="center" wrapText="1"/>
      <protection locked="0"/>
    </xf>
    <xf numFmtId="164" fontId="8" fillId="3" borderId="4" xfId="1" applyNumberFormat="1" applyFont="1" applyFill="1" applyBorder="1" applyAlignment="1">
      <alignment horizontal="center" vertical="center" wrapText="1"/>
    </xf>
    <xf numFmtId="0" fontId="1" fillId="0" borderId="0" xfId="1"/>
    <xf numFmtId="49" fontId="6" fillId="2" borderId="0" xfId="1" applyNumberFormat="1" applyFont="1" applyFill="1" applyBorder="1" applyAlignment="1">
      <alignment vertical="center" wrapText="1"/>
    </xf>
    <xf numFmtId="165" fontId="13" fillId="0" borderId="0" xfId="1" applyNumberFormat="1" applyFont="1" applyAlignment="1">
      <alignment horizontal="center" vertical="center" wrapText="1"/>
    </xf>
    <xf numFmtId="0" fontId="14" fillId="2" borderId="5" xfId="1" applyFont="1" applyFill="1" applyBorder="1" applyAlignment="1" applyProtection="1">
      <alignment horizontal="center" vertical="center" wrapText="1"/>
      <protection locked="0"/>
    </xf>
    <xf numFmtId="0" fontId="12" fillId="10" borderId="9" xfId="1" applyNumberFormat="1" applyFont="1" applyFill="1" applyBorder="1" applyAlignment="1">
      <alignment horizontal="center" vertical="center" wrapText="1"/>
    </xf>
    <xf numFmtId="0" fontId="12" fillId="10" borderId="10" xfId="1" applyNumberFormat="1" applyFont="1" applyFill="1" applyBorder="1" applyAlignment="1">
      <alignment horizontal="center" vertical="center" wrapText="1"/>
    </xf>
    <xf numFmtId="0" fontId="11" fillId="0" borderId="0" xfId="1" applyFont="1" applyFill="1" applyAlignment="1">
      <alignment vertical="center" wrapText="1"/>
    </xf>
    <xf numFmtId="0" fontId="1" fillId="0" borderId="0" xfId="1" applyAlignment="1"/>
    <xf numFmtId="165" fontId="16" fillId="0" borderId="8" xfId="1" applyNumberFormat="1" applyFont="1" applyBorder="1" applyAlignment="1">
      <alignment horizontal="center" vertical="center" wrapText="1"/>
    </xf>
    <xf numFmtId="0" fontId="17" fillId="0" borderId="0" xfId="1" applyFont="1" applyAlignment="1">
      <alignment vertical="center" wrapText="1"/>
    </xf>
    <xf numFmtId="165" fontId="17" fillId="0" borderId="0" xfId="1" applyNumberFormat="1" applyFont="1" applyAlignment="1">
      <alignment horizontal="center" vertical="center" wrapText="1"/>
    </xf>
    <xf numFmtId="0" fontId="18" fillId="0" borderId="0" xfId="1" applyFont="1" applyAlignment="1">
      <alignment vertical="center" wrapText="1"/>
    </xf>
    <xf numFmtId="0" fontId="19" fillId="0" borderId="0" xfId="0" applyFont="1"/>
    <xf numFmtId="0" fontId="20" fillId="0" borderId="0" xfId="1" applyFont="1"/>
    <xf numFmtId="49" fontId="5" fillId="7" borderId="0" xfId="1" applyNumberFormat="1" applyFont="1" applyFill="1" applyBorder="1" applyAlignment="1">
      <alignment horizontal="center" vertical="center" wrapText="1"/>
    </xf>
    <xf numFmtId="49" fontId="5" fillId="5" borderId="0" xfId="1" applyNumberFormat="1" applyFont="1" applyFill="1" applyBorder="1" applyAlignment="1">
      <alignment horizontal="center" vertical="center" wrapText="1"/>
    </xf>
    <xf numFmtId="49" fontId="5" fillId="8" borderId="0" xfId="1" applyNumberFormat="1" applyFont="1" applyFill="1" applyBorder="1" applyAlignment="1">
      <alignment horizontal="center" vertical="center" wrapText="1"/>
    </xf>
    <xf numFmtId="164" fontId="8" fillId="3" borderId="1" xfId="1" applyNumberFormat="1" applyFont="1" applyFill="1" applyBorder="1" applyAlignment="1">
      <alignment horizontal="center" vertical="center" wrapText="1"/>
    </xf>
    <xf numFmtId="0" fontId="1" fillId="11" borderId="0" xfId="1" applyFill="1"/>
    <xf numFmtId="0" fontId="1" fillId="12" borderId="0" xfId="1" applyFill="1"/>
    <xf numFmtId="0" fontId="0" fillId="12" borderId="0" xfId="0" applyFill="1"/>
    <xf numFmtId="0" fontId="4" fillId="12" borderId="0" xfId="1" applyNumberFormat="1" applyFont="1" applyFill="1" applyBorder="1" applyAlignment="1">
      <alignment vertical="center"/>
    </xf>
    <xf numFmtId="0" fontId="21" fillId="11" borderId="0" xfId="0" applyFont="1" applyFill="1"/>
    <xf numFmtId="0" fontId="0" fillId="11" borderId="0" xfId="0" applyFill="1"/>
    <xf numFmtId="0" fontId="21" fillId="11" borderId="0" xfId="0" applyFont="1" applyFill="1" applyAlignment="1">
      <alignment vertical="center"/>
    </xf>
    <xf numFmtId="0" fontId="24" fillId="11" borderId="0" xfId="0" applyFont="1" applyFill="1" applyBorder="1" applyAlignment="1">
      <alignment horizontal="center" vertical="center"/>
    </xf>
    <xf numFmtId="0" fontId="21" fillId="11" borderId="0" xfId="0" applyFont="1" applyFill="1" applyBorder="1" applyAlignment="1">
      <alignment vertical="center"/>
    </xf>
    <xf numFmtId="0" fontId="25" fillId="11" borderId="0" xfId="0" applyFont="1" applyFill="1" applyBorder="1" applyAlignment="1">
      <alignment vertical="center"/>
    </xf>
    <xf numFmtId="0" fontId="26" fillId="11" borderId="0" xfId="0" applyFont="1" applyFill="1" applyBorder="1" applyAlignment="1">
      <alignment vertical="center"/>
    </xf>
    <xf numFmtId="0" fontId="21" fillId="11" borderId="0" xfId="0" applyFont="1" applyFill="1" applyAlignment="1">
      <alignment horizontal="left" vertical="center"/>
    </xf>
    <xf numFmtId="0" fontId="28" fillId="11" borderId="0" xfId="0" applyFont="1" applyFill="1" applyAlignment="1">
      <alignment horizontal="right" vertical="center"/>
    </xf>
    <xf numFmtId="0" fontId="21" fillId="11" borderId="0" xfId="0" applyFont="1" applyFill="1" applyBorder="1"/>
    <xf numFmtId="0" fontId="22" fillId="11" borderId="0" xfId="0" applyFont="1" applyFill="1" applyBorder="1" applyAlignment="1">
      <alignment vertical="center"/>
    </xf>
    <xf numFmtId="0" fontId="21" fillId="11" borderId="0" xfId="0" applyFont="1" applyFill="1" applyAlignment="1"/>
    <xf numFmtId="0" fontId="21" fillId="11" borderId="0" xfId="0" applyFont="1" applyFill="1" applyAlignment="1">
      <alignment horizontal="center"/>
    </xf>
    <xf numFmtId="0" fontId="21" fillId="11" borderId="0" xfId="0" applyFont="1" applyFill="1" applyAlignment="1">
      <alignment horizontal="center" vertical="center"/>
    </xf>
    <xf numFmtId="0" fontId="34" fillId="11" borderId="0" xfId="0" applyFont="1" applyFill="1"/>
    <xf numFmtId="0" fontId="34" fillId="11" borderId="22" xfId="0" applyFont="1" applyFill="1" applyBorder="1"/>
    <xf numFmtId="0" fontId="37" fillId="11" borderId="0" xfId="0" applyFont="1" applyFill="1" applyBorder="1" applyAlignment="1">
      <alignment horizontal="left" vertical="center"/>
    </xf>
    <xf numFmtId="0" fontId="37" fillId="11" borderId="23" xfId="0" applyFont="1" applyFill="1" applyBorder="1" applyAlignment="1">
      <alignment horizontal="left" vertical="center"/>
    </xf>
    <xf numFmtId="0" fontId="38" fillId="11" borderId="22" xfId="0" applyFont="1" applyFill="1" applyBorder="1" applyAlignment="1">
      <alignment vertical="center" wrapText="1"/>
    </xf>
    <xf numFmtId="0" fontId="38" fillId="11" borderId="0" xfId="0" applyFont="1" applyFill="1" applyBorder="1" applyAlignment="1">
      <alignment vertical="center" wrapText="1"/>
    </xf>
    <xf numFmtId="0" fontId="38" fillId="11" borderId="0" xfId="0" applyFont="1" applyFill="1" applyBorder="1" applyAlignment="1">
      <alignment vertical="center" wrapText="1"/>
    </xf>
    <xf numFmtId="0" fontId="35" fillId="11" borderId="0" xfId="0" applyFont="1" applyFill="1" applyBorder="1" applyAlignment="1">
      <alignment horizontal="center" vertical="center"/>
    </xf>
    <xf numFmtId="0" fontId="34" fillId="11" borderId="25" xfId="0" applyFont="1" applyFill="1" applyBorder="1"/>
    <xf numFmtId="0" fontId="35" fillId="11" borderId="26" xfId="0" applyFont="1" applyFill="1" applyBorder="1" applyAlignment="1">
      <alignment horizontal="center" vertical="center"/>
    </xf>
    <xf numFmtId="0" fontId="41" fillId="11" borderId="22" xfId="0" applyFont="1" applyFill="1" applyBorder="1" applyAlignment="1">
      <alignment horizontal="center"/>
    </xf>
    <xf numFmtId="0" fontId="37" fillId="11" borderId="0" xfId="0" applyFont="1" applyFill="1" applyBorder="1" applyAlignment="1">
      <alignment vertical="center"/>
    </xf>
    <xf numFmtId="0" fontId="38" fillId="11" borderId="23" xfId="0" applyFont="1" applyFill="1" applyBorder="1" applyAlignment="1">
      <alignment vertical="center" wrapText="1"/>
    </xf>
    <xf numFmtId="0" fontId="38" fillId="11" borderId="23" xfId="0" applyFont="1" applyFill="1" applyBorder="1" applyAlignment="1">
      <alignment horizontal="left" vertical="center" wrapText="1"/>
    </xf>
    <xf numFmtId="0" fontId="21" fillId="11" borderId="22" xfId="0" applyFont="1" applyFill="1" applyBorder="1"/>
    <xf numFmtId="0" fontId="41" fillId="11" borderId="0" xfId="0" applyFont="1" applyFill="1" applyBorder="1"/>
    <xf numFmtId="0" fontId="41" fillId="11" borderId="22" xfId="0" applyFont="1" applyFill="1" applyBorder="1"/>
    <xf numFmtId="0" fontId="31" fillId="11" borderId="0" xfId="0" applyFont="1" applyFill="1"/>
    <xf numFmtId="0" fontId="43" fillId="11" borderId="0" xfId="0" applyFont="1" applyFill="1"/>
    <xf numFmtId="0" fontId="41" fillId="11" borderId="25" xfId="0" applyFont="1" applyFill="1" applyBorder="1"/>
    <xf numFmtId="0" fontId="41" fillId="11" borderId="26" xfId="0" applyFont="1" applyFill="1" applyBorder="1"/>
    <xf numFmtId="0" fontId="31" fillId="11" borderId="0" xfId="0" applyFont="1" applyFill="1" applyBorder="1"/>
    <xf numFmtId="0" fontId="28" fillId="11" borderId="0" xfId="0" applyFont="1" applyFill="1" applyAlignment="1">
      <alignment horizontal="right" vertical="center"/>
    </xf>
    <xf numFmtId="0" fontId="29" fillId="11" borderId="0" xfId="0" applyFont="1" applyFill="1" applyBorder="1" applyAlignment="1">
      <alignment horizontal="left" vertical="center"/>
    </xf>
    <xf numFmtId="0" fontId="28" fillId="11" borderId="0" xfId="0" applyFont="1" applyFill="1" applyAlignment="1">
      <alignment vertical="center"/>
    </xf>
    <xf numFmtId="0" fontId="24" fillId="11" borderId="0" xfId="0" applyFont="1" applyFill="1" applyAlignment="1">
      <alignment horizontal="right" vertical="center"/>
    </xf>
    <xf numFmtId="0" fontId="47" fillId="11" borderId="0" xfId="0" applyFont="1" applyFill="1" applyBorder="1" applyAlignment="1">
      <alignment vertical="center"/>
    </xf>
    <xf numFmtId="0" fontId="34" fillId="11" borderId="23" xfId="0" applyFont="1" applyFill="1" applyBorder="1"/>
    <xf numFmtId="0" fontId="37" fillId="11" borderId="22" xfId="0" applyFont="1" applyFill="1" applyBorder="1" applyAlignment="1">
      <alignment horizontal="left" vertical="center"/>
    </xf>
    <xf numFmtId="0" fontId="33" fillId="11" borderId="0" xfId="0" applyFont="1" applyFill="1" applyBorder="1" applyAlignment="1">
      <alignment horizontal="left" vertical="center"/>
    </xf>
    <xf numFmtId="0" fontId="33" fillId="11" borderId="23" xfId="0" applyFont="1" applyFill="1" applyBorder="1" applyAlignment="1">
      <alignment horizontal="left" vertical="center"/>
    </xf>
    <xf numFmtId="0" fontId="50" fillId="11" borderId="0" xfId="0" applyFont="1" applyFill="1"/>
    <xf numFmtId="0" fontId="50" fillId="11" borderId="0" xfId="0" applyFont="1" applyFill="1" applyBorder="1" applyAlignment="1">
      <alignment vertical="center" wrapText="1"/>
    </xf>
    <xf numFmtId="0" fontId="51" fillId="11" borderId="0" xfId="0" applyFont="1" applyFill="1" applyBorder="1" applyAlignment="1">
      <alignment horizontal="center" vertical="center" wrapText="1"/>
    </xf>
    <xf numFmtId="0" fontId="50" fillId="11" borderId="0" xfId="0" applyFont="1" applyFill="1" applyBorder="1" applyAlignment="1">
      <alignment horizontal="left" vertical="center" wrapText="1"/>
    </xf>
    <xf numFmtId="0" fontId="34" fillId="11" borderId="0" xfId="0" applyFont="1" applyFill="1" applyBorder="1" applyAlignment="1">
      <alignment horizontal="left" vertical="center" wrapText="1"/>
    </xf>
    <xf numFmtId="0" fontId="34" fillId="11" borderId="0" xfId="0" applyFont="1" applyFill="1" applyBorder="1"/>
    <xf numFmtId="0" fontId="35" fillId="11" borderId="0" xfId="0" applyFont="1" applyFill="1" applyBorder="1"/>
    <xf numFmtId="0" fontId="35" fillId="11" borderId="26" xfId="0" applyFont="1" applyFill="1" applyBorder="1"/>
    <xf numFmtId="0" fontId="34" fillId="11" borderId="27" xfId="0" applyFont="1" applyFill="1" applyBorder="1"/>
    <xf numFmtId="0" fontId="22" fillId="11" borderId="0" xfId="0" applyFont="1" applyFill="1" applyAlignment="1">
      <alignment horizontal="right" vertical="center"/>
    </xf>
    <xf numFmtId="0" fontId="29" fillId="11" borderId="0" xfId="0" applyFont="1" applyFill="1" applyBorder="1" applyAlignment="1">
      <alignment vertical="center"/>
    </xf>
    <xf numFmtId="0" fontId="46" fillId="11" borderId="0" xfId="0" applyFont="1" applyFill="1" applyBorder="1" applyAlignment="1">
      <alignment horizontal="center" vertical="center" wrapText="1"/>
    </xf>
    <xf numFmtId="0" fontId="46" fillId="11" borderId="0" xfId="0" applyFont="1" applyFill="1" applyBorder="1" applyAlignment="1">
      <alignment horizontal="center" vertical="center"/>
    </xf>
    <xf numFmtId="0" fontId="37" fillId="11" borderId="23" xfId="0" applyFont="1" applyFill="1" applyBorder="1" applyAlignment="1">
      <alignment vertical="center"/>
    </xf>
    <xf numFmtId="0" fontId="40" fillId="11" borderId="23" xfId="0" applyFont="1" applyFill="1" applyBorder="1" applyAlignment="1">
      <alignment vertical="center"/>
    </xf>
    <xf numFmtId="0" fontId="38" fillId="11" borderId="0" xfId="0" applyFont="1" applyFill="1" applyBorder="1" applyAlignment="1">
      <alignment horizontal="left" vertical="center"/>
    </xf>
    <xf numFmtId="0" fontId="38" fillId="11" borderId="23" xfId="0" applyFont="1" applyFill="1" applyBorder="1" applyAlignment="1">
      <alignment horizontal="left" vertical="center"/>
    </xf>
    <xf numFmtId="0" fontId="41" fillId="11" borderId="0" xfId="0" applyFont="1" applyFill="1" applyBorder="1" applyAlignment="1">
      <alignment horizontal="center"/>
    </xf>
    <xf numFmtId="0" fontId="40" fillId="11" borderId="0" xfId="0" applyFont="1" applyFill="1" applyBorder="1" applyAlignment="1">
      <alignment horizontal="left" vertical="center"/>
    </xf>
    <xf numFmtId="0" fontId="40" fillId="11" borderId="23" xfId="0" applyFont="1" applyFill="1" applyBorder="1" applyAlignment="1">
      <alignment horizontal="left" vertical="center"/>
    </xf>
    <xf numFmtId="0" fontId="0" fillId="11" borderId="0" xfId="0" applyFont="1" applyFill="1" applyBorder="1" applyAlignment="1">
      <alignment horizontal="left" vertical="center"/>
    </xf>
    <xf numFmtId="0" fontId="0" fillId="11" borderId="0" xfId="0" applyFill="1" applyBorder="1" applyAlignment="1">
      <alignment horizontal="left" vertical="center"/>
    </xf>
    <xf numFmtId="0" fontId="0" fillId="11" borderId="23" xfId="0" applyFill="1" applyBorder="1" applyAlignment="1">
      <alignment horizontal="left" vertical="center"/>
    </xf>
    <xf numFmtId="0" fontId="0" fillId="11" borderId="23" xfId="0" applyFont="1" applyFill="1" applyBorder="1" applyAlignment="1">
      <alignment horizontal="left" vertical="center"/>
    </xf>
    <xf numFmtId="0" fontId="40" fillId="11" borderId="26" xfId="0" applyFont="1" applyFill="1" applyBorder="1" applyAlignment="1">
      <alignment horizontal="left" vertical="center"/>
    </xf>
    <xf numFmtId="0" fontId="0" fillId="11" borderId="26" xfId="0" applyFill="1" applyBorder="1" applyAlignment="1">
      <alignment horizontal="left" vertical="center"/>
    </xf>
    <xf numFmtId="0" fontId="0" fillId="11" borderId="27" xfId="0" applyFill="1" applyBorder="1" applyAlignment="1">
      <alignment horizontal="left" vertical="center"/>
    </xf>
    <xf numFmtId="22" fontId="0" fillId="0" borderId="0" xfId="0" applyNumberFormat="1"/>
    <xf numFmtId="0" fontId="1" fillId="11" borderId="0" xfId="1" applyFill="1" applyAlignment="1"/>
    <xf numFmtId="49" fontId="7" fillId="11" borderId="0" xfId="1" applyNumberFormat="1" applyFont="1" applyFill="1" applyBorder="1" applyAlignment="1">
      <alignment horizontal="center" vertical="center" wrapText="1"/>
    </xf>
    <xf numFmtId="0" fontId="1" fillId="11" borderId="0" xfId="1" applyFill="1" applyBorder="1" applyAlignment="1"/>
    <xf numFmtId="49" fontId="14" fillId="2" borderId="4" xfId="1" applyNumberFormat="1" applyFont="1" applyFill="1" applyBorder="1" applyAlignment="1" applyProtection="1">
      <alignment horizontal="center" vertical="center" wrapText="1"/>
      <protection locked="0"/>
    </xf>
    <xf numFmtId="0" fontId="14" fillId="2" borderId="4" xfId="1" applyFont="1" applyFill="1" applyBorder="1" applyAlignment="1" applyProtection="1">
      <alignment horizontal="center" vertical="center" wrapText="1"/>
      <protection locked="0"/>
    </xf>
    <xf numFmtId="1" fontId="14" fillId="9" borderId="4" xfId="1" applyNumberFormat="1" applyFont="1" applyFill="1" applyBorder="1" applyAlignment="1" applyProtection="1">
      <alignment horizontal="center" vertical="center" wrapText="1"/>
      <protection locked="0"/>
    </xf>
    <xf numFmtId="1" fontId="14" fillId="2" borderId="4" xfId="1" applyNumberFormat="1" applyFont="1" applyFill="1" applyBorder="1" applyAlignment="1" applyProtection="1">
      <alignment horizontal="center" vertical="center" wrapText="1"/>
      <protection locked="0"/>
    </xf>
    <xf numFmtId="49" fontId="15" fillId="0" borderId="0" xfId="1" applyNumberFormat="1" applyFont="1" applyFill="1" applyBorder="1" applyAlignment="1">
      <alignment horizontal="center" vertical="center" wrapText="1"/>
    </xf>
    <xf numFmtId="49" fontId="15" fillId="11" borderId="0" xfId="1" applyNumberFormat="1" applyFont="1" applyFill="1" applyBorder="1" applyAlignment="1">
      <alignment horizontal="center" vertical="center" wrapText="1"/>
    </xf>
    <xf numFmtId="14" fontId="20" fillId="11" borderId="0" xfId="1" applyNumberFormat="1" applyFont="1" applyFill="1" applyAlignment="1">
      <alignment horizontal="center" vertical="center"/>
    </xf>
    <xf numFmtId="49" fontId="7" fillId="2" borderId="1" xfId="1" applyNumberFormat="1" applyFont="1" applyFill="1" applyBorder="1" applyAlignment="1">
      <alignment horizontal="center" vertical="center" wrapText="1"/>
    </xf>
    <xf numFmtId="1" fontId="14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10" xfId="1" applyNumberFormat="1" applyFont="1" applyFill="1" applyBorder="1" applyAlignment="1">
      <alignment horizontal="center" vertical="center" wrapText="1"/>
    </xf>
    <xf numFmtId="0" fontId="1" fillId="0" borderId="0" xfId="1" applyFill="1"/>
    <xf numFmtId="0" fontId="0" fillId="0" borderId="0" xfId="0" applyFill="1"/>
    <xf numFmtId="165" fontId="16" fillId="0" borderId="8" xfId="1" applyNumberFormat="1" applyFont="1" applyFill="1" applyBorder="1" applyAlignment="1">
      <alignment horizontal="center" vertical="center" wrapText="1"/>
    </xf>
    <xf numFmtId="0" fontId="1" fillId="0" borderId="0" xfId="1" applyAlignment="1">
      <alignment wrapText="1"/>
    </xf>
    <xf numFmtId="0" fontId="19" fillId="0" borderId="0" xfId="0" applyFont="1" applyAlignment="1">
      <alignment wrapText="1"/>
    </xf>
    <xf numFmtId="0" fontId="56" fillId="0" borderId="0" xfId="0" applyNumberFormat="1" applyFont="1" applyAlignment="1">
      <alignment wrapText="1"/>
    </xf>
    <xf numFmtId="0" fontId="57" fillId="0" borderId="9" xfId="1" applyNumberFormat="1" applyFont="1" applyFill="1" applyBorder="1" applyAlignment="1">
      <alignment horizontal="center" vertical="center" wrapText="1"/>
    </xf>
    <xf numFmtId="0" fontId="58" fillId="0" borderId="0" xfId="1" applyNumberFormat="1" applyFont="1" applyAlignment="1">
      <alignment wrapText="1"/>
    </xf>
    <xf numFmtId="0" fontId="57" fillId="0" borderId="8" xfId="1" applyNumberFormat="1" applyFont="1" applyBorder="1" applyAlignment="1">
      <alignment horizontal="center" vertical="center" wrapText="1"/>
    </xf>
    <xf numFmtId="0" fontId="57" fillId="0" borderId="0" xfId="1" applyNumberFormat="1" applyFont="1" applyAlignment="1">
      <alignment vertical="center" wrapText="1"/>
    </xf>
    <xf numFmtId="0" fontId="57" fillId="0" borderId="0" xfId="1" applyNumberFormat="1" applyFont="1" applyAlignment="1">
      <alignment horizontal="center" vertical="center" wrapText="1"/>
    </xf>
    <xf numFmtId="0" fontId="59" fillId="0" borderId="0" xfId="0" applyNumberFormat="1" applyFont="1" applyAlignment="1">
      <alignment wrapText="1"/>
    </xf>
    <xf numFmtId="1" fontId="57" fillId="0" borderId="8" xfId="1" applyNumberFormat="1" applyFont="1" applyBorder="1" applyAlignment="1">
      <alignment horizontal="center" vertical="center" wrapText="1"/>
    </xf>
    <xf numFmtId="0" fontId="57" fillId="0" borderId="30" xfId="1" applyNumberFormat="1" applyFont="1" applyFill="1" applyBorder="1" applyAlignment="1">
      <alignment horizontal="center" vertical="center" wrapText="1"/>
    </xf>
    <xf numFmtId="0" fontId="1" fillId="0" borderId="29" xfId="1" applyBorder="1"/>
    <xf numFmtId="0" fontId="58" fillId="0" borderId="29" xfId="1" applyNumberFormat="1" applyFont="1" applyBorder="1" applyAlignment="1">
      <alignment wrapText="1"/>
    </xf>
    <xf numFmtId="0" fontId="57" fillId="0" borderId="9" xfId="1" applyNumberFormat="1" applyFont="1" applyBorder="1" applyAlignment="1">
      <alignment horizontal="center" vertical="center" wrapText="1"/>
    </xf>
    <xf numFmtId="1" fontId="57" fillId="0" borderId="9" xfId="1" applyNumberFormat="1" applyFont="1" applyBorder="1" applyAlignment="1">
      <alignment horizontal="center" vertical="center" wrapText="1"/>
    </xf>
    <xf numFmtId="49" fontId="57" fillId="0" borderId="9" xfId="1" applyNumberFormat="1" applyFont="1" applyFill="1" applyBorder="1" applyAlignment="1">
      <alignment horizontal="center" vertical="center" wrapText="1"/>
    </xf>
    <xf numFmtId="165" fontId="57" fillId="0" borderId="8" xfId="1" applyNumberFormat="1" applyFont="1" applyFill="1" applyBorder="1" applyAlignment="1">
      <alignment horizontal="center" vertical="center" wrapText="1"/>
    </xf>
    <xf numFmtId="1" fontId="57" fillId="0" borderId="9" xfId="1" applyNumberFormat="1" applyFont="1" applyFill="1" applyBorder="1" applyAlignment="1">
      <alignment horizontal="center" vertical="center" wrapText="1"/>
    </xf>
    <xf numFmtId="165" fontId="57" fillId="0" borderId="9" xfId="1" applyNumberFormat="1" applyFont="1" applyFill="1" applyBorder="1" applyAlignment="1">
      <alignment horizontal="center" vertical="center" wrapText="1"/>
    </xf>
    <xf numFmtId="1" fontId="14" fillId="2" borderId="0" xfId="1" applyNumberFormat="1" applyFont="1" applyFill="1" applyBorder="1" applyAlignment="1" applyProtection="1">
      <alignment horizontal="center" vertical="center" wrapText="1"/>
      <protection locked="0"/>
    </xf>
    <xf numFmtId="164" fontId="8" fillId="11" borderId="0" xfId="1" applyNumberFormat="1" applyFont="1" applyFill="1" applyBorder="1" applyAlignment="1">
      <alignment horizontal="center" vertical="center" wrapText="1"/>
    </xf>
    <xf numFmtId="1" fontId="14" fillId="11" borderId="0" xfId="1" applyNumberFormat="1" applyFont="1" applyFill="1" applyBorder="1" applyAlignment="1" applyProtection="1">
      <alignment horizontal="center" vertical="center" wrapText="1"/>
      <protection locked="0"/>
    </xf>
    <xf numFmtId="164" fontId="61" fillId="11" borderId="3" xfId="1" applyNumberFormat="1" applyFont="1" applyFill="1" applyBorder="1" applyAlignment="1" applyProtection="1">
      <alignment horizontal="center" vertical="center" wrapText="1"/>
      <protection locked="0"/>
    </xf>
    <xf numFmtId="164" fontId="61" fillId="11" borderId="4" xfId="1" applyNumberFormat="1" applyFont="1" applyFill="1" applyBorder="1" applyAlignment="1" applyProtection="1">
      <alignment horizontal="center" vertical="center" wrapText="1"/>
      <protection locked="0"/>
    </xf>
    <xf numFmtId="164" fontId="61" fillId="11" borderId="2" xfId="1" applyNumberFormat="1" applyFont="1" applyFill="1" applyBorder="1" applyAlignment="1">
      <alignment horizontal="center" vertical="center" wrapText="1"/>
    </xf>
    <xf numFmtId="164" fontId="61" fillId="11" borderId="3" xfId="1" applyNumberFormat="1" applyFont="1" applyFill="1" applyBorder="1" applyAlignment="1">
      <alignment horizontal="center" vertical="center" wrapText="1"/>
    </xf>
    <xf numFmtId="164" fontId="61" fillId="11" borderId="4" xfId="1" applyNumberFormat="1" applyFont="1" applyFill="1" applyBorder="1" applyAlignment="1">
      <alignment horizontal="center" vertical="center" wrapText="1"/>
    </xf>
    <xf numFmtId="0" fontId="63" fillId="11" borderId="32" xfId="1" applyFont="1" applyFill="1" applyBorder="1" applyAlignment="1">
      <alignment horizontal="center" vertical="center"/>
    </xf>
    <xf numFmtId="0" fontId="63" fillId="11" borderId="33" xfId="1" applyFont="1" applyFill="1" applyBorder="1" applyAlignment="1">
      <alignment horizontal="center" vertical="center"/>
    </xf>
    <xf numFmtId="0" fontId="29" fillId="11" borderId="26" xfId="0" applyFont="1" applyFill="1" applyBorder="1" applyAlignment="1">
      <alignment vertical="center"/>
    </xf>
    <xf numFmtId="0" fontId="65" fillId="11" borderId="32" xfId="1" applyFont="1" applyFill="1" applyBorder="1" applyAlignment="1">
      <alignment horizontal="center" vertical="center"/>
    </xf>
    <xf numFmtId="14" fontId="20" fillId="11" borderId="33" xfId="1" applyNumberFormat="1" applyFont="1" applyFill="1" applyBorder="1" applyAlignment="1">
      <alignment horizontal="center" vertical="center"/>
    </xf>
    <xf numFmtId="14" fontId="66" fillId="11" borderId="32" xfId="1" applyNumberFormat="1" applyFont="1" applyFill="1" applyBorder="1" applyAlignment="1">
      <alignment horizontal="center" vertical="center"/>
    </xf>
    <xf numFmtId="164" fontId="8" fillId="3" borderId="6" xfId="1" applyNumberFormat="1" applyFont="1" applyFill="1" applyBorder="1" applyAlignment="1">
      <alignment horizontal="center" vertical="center" wrapText="1"/>
    </xf>
    <xf numFmtId="49" fontId="7" fillId="2" borderId="32" xfId="1" applyNumberFormat="1" applyFont="1" applyFill="1" applyBorder="1" applyAlignment="1">
      <alignment horizontal="center" vertical="center" wrapText="1"/>
    </xf>
    <xf numFmtId="164" fontId="7" fillId="14" borderId="34" xfId="1" applyNumberFormat="1" applyFont="1" applyFill="1" applyBorder="1" applyAlignment="1" applyProtection="1">
      <alignment horizontal="center" vertical="center" wrapText="1"/>
      <protection locked="0"/>
    </xf>
    <xf numFmtId="0" fontId="10" fillId="11" borderId="0" xfId="1" applyNumberFormat="1" applyFont="1" applyFill="1" applyAlignment="1">
      <alignment vertical="center"/>
    </xf>
    <xf numFmtId="0" fontId="10" fillId="0" borderId="0" xfId="1" applyNumberFormat="1" applyFont="1" applyFill="1" applyAlignment="1">
      <alignment vertical="center"/>
    </xf>
    <xf numFmtId="0" fontId="4" fillId="11" borderId="0" xfId="1" applyNumberFormat="1" applyFont="1" applyFill="1" applyBorder="1" applyAlignment="1">
      <alignment horizontal="centerContinuous" vertical="center"/>
    </xf>
    <xf numFmtId="0" fontId="58" fillId="11" borderId="7" xfId="1" applyNumberFormat="1" applyFont="1" applyFill="1" applyBorder="1" applyAlignment="1">
      <alignment horizontal="center" vertical="center" wrapText="1"/>
    </xf>
    <xf numFmtId="1" fontId="58" fillId="11" borderId="7" xfId="1" applyNumberFormat="1" applyFont="1" applyFill="1" applyBorder="1" applyAlignment="1">
      <alignment horizontal="center" vertical="center" wrapText="1"/>
    </xf>
    <xf numFmtId="0" fontId="68" fillId="11" borderId="7" xfId="1" applyNumberFormat="1" applyFont="1" applyFill="1" applyBorder="1" applyAlignment="1">
      <alignment horizontal="center" vertical="center" wrapText="1"/>
    </xf>
    <xf numFmtId="165" fontId="69" fillId="10" borderId="7" xfId="1" applyNumberFormat="1" applyFont="1" applyFill="1" applyBorder="1" applyAlignment="1">
      <alignment horizontal="center" vertical="center"/>
    </xf>
    <xf numFmtId="0" fontId="3" fillId="11" borderId="0" xfId="1" applyNumberFormat="1" applyFont="1" applyFill="1" applyBorder="1" applyAlignment="1">
      <alignment horizontal="center" vertical="center"/>
    </xf>
    <xf numFmtId="165" fontId="58" fillId="0" borderId="7" xfId="1" applyNumberFormat="1" applyFont="1" applyFill="1" applyBorder="1" applyAlignment="1">
      <alignment horizontal="center" vertical="center" wrapText="1"/>
    </xf>
    <xf numFmtId="0" fontId="20" fillId="11" borderId="0" xfId="1" applyFont="1" applyFill="1"/>
    <xf numFmtId="0" fontId="3" fillId="11" borderId="0" xfId="1" applyNumberFormat="1" applyFont="1" applyFill="1" applyBorder="1" applyAlignment="1">
      <alignment horizontal="center" vertical="center"/>
    </xf>
    <xf numFmtId="0" fontId="71" fillId="0" borderId="0" xfId="0" applyFont="1" applyAlignment="1">
      <alignment horizontal="center"/>
    </xf>
    <xf numFmtId="0" fontId="72" fillId="0" borderId="0" xfId="0" applyFont="1" applyFill="1" applyBorder="1" applyAlignment="1">
      <alignment horizontal="center" vertical="center"/>
    </xf>
    <xf numFmtId="0" fontId="70" fillId="0" borderId="0" xfId="0" applyFont="1" applyAlignment="1">
      <alignment horizontal="center" vertical="center"/>
    </xf>
    <xf numFmtId="0" fontId="73" fillId="0" borderId="0" xfId="0" applyFont="1" applyAlignment="1">
      <alignment horizontal="center" vertical="center"/>
    </xf>
    <xf numFmtId="0" fontId="74" fillId="0" borderId="0" xfId="0" applyFont="1" applyAlignment="1">
      <alignment horizontal="center" vertical="center"/>
    </xf>
    <xf numFmtId="0" fontId="77" fillId="0" borderId="38" xfId="0" applyFont="1" applyBorder="1" applyAlignment="1">
      <alignment horizontal="center" vertical="center"/>
    </xf>
    <xf numFmtId="0" fontId="75" fillId="0" borderId="0" xfId="0" applyFont="1" applyAlignment="1">
      <alignment horizontal="center" vertical="center"/>
    </xf>
    <xf numFmtId="49" fontId="58" fillId="11" borderId="7" xfId="1" applyNumberFormat="1" applyFont="1" applyFill="1" applyBorder="1" applyAlignment="1">
      <alignment horizontal="center" vertical="center" wrapText="1"/>
    </xf>
    <xf numFmtId="0" fontId="47" fillId="0" borderId="0" xfId="0" applyFont="1" applyBorder="1"/>
    <xf numFmtId="0" fontId="64" fillId="0" borderId="0" xfId="0" applyFont="1" applyBorder="1" applyAlignment="1">
      <alignment horizontal="center" vertical="center" wrapText="1"/>
    </xf>
    <xf numFmtId="0" fontId="47" fillId="0" borderId="0" xfId="0" applyFont="1" applyBorder="1" applyAlignment="1">
      <alignment horizontal="right" vertical="center"/>
    </xf>
    <xf numFmtId="14" fontId="64" fillId="0" borderId="0" xfId="0" applyNumberFormat="1" applyFont="1" applyBorder="1" applyAlignment="1">
      <alignment horizontal="left" vertical="center"/>
    </xf>
    <xf numFmtId="0" fontId="35" fillId="0" borderId="0" xfId="0" applyFont="1" applyBorder="1" applyAlignment="1">
      <alignment horizontal="left" vertical="center" wrapText="1"/>
    </xf>
    <xf numFmtId="0" fontId="54" fillId="0" borderId="0" xfId="0" applyFont="1" applyBorder="1" applyAlignment="1"/>
    <xf numFmtId="0" fontId="47" fillId="0" borderId="0" xfId="0" applyFont="1" applyBorder="1" applyAlignment="1"/>
    <xf numFmtId="0" fontId="29" fillId="0" borderId="0" xfId="0" applyFont="1" applyBorder="1" applyAlignment="1">
      <alignment horizontal="center" vertical="center" wrapText="1"/>
    </xf>
    <xf numFmtId="0" fontId="14" fillId="2" borderId="1" xfId="1" applyNumberFormat="1" applyFont="1" applyFill="1" applyBorder="1" applyAlignment="1" applyProtection="1">
      <alignment horizontal="center" vertical="center" wrapText="1"/>
      <protection locked="0"/>
    </xf>
    <xf numFmtId="164" fontId="14" fillId="2" borderId="1" xfId="1" applyNumberFormat="1" applyFont="1" applyFill="1" applyBorder="1" applyAlignment="1" applyProtection="1">
      <alignment horizontal="center" vertical="center" wrapText="1"/>
      <protection locked="0"/>
    </xf>
    <xf numFmtId="164" fontId="83" fillId="11" borderId="39" xfId="0" applyNumberFormat="1" applyFont="1" applyFill="1" applyBorder="1"/>
    <xf numFmtId="164" fontId="83" fillId="11" borderId="31" xfId="0" applyNumberFormat="1" applyFont="1" applyFill="1" applyBorder="1"/>
    <xf numFmtId="164" fontId="83" fillId="11" borderId="40" xfId="0" applyNumberFormat="1" applyFont="1" applyFill="1" applyBorder="1"/>
    <xf numFmtId="0" fontId="85" fillId="0" borderId="1" xfId="0" applyNumberFormat="1" applyFont="1" applyBorder="1" applyAlignment="1">
      <alignment horizontal="center" vertical="center"/>
    </xf>
    <xf numFmtId="0" fontId="64" fillId="0" borderId="0" xfId="0" applyFont="1" applyBorder="1" applyAlignment="1">
      <alignment horizontal="right" vertical="center"/>
    </xf>
    <xf numFmtId="0" fontId="0" fillId="0" borderId="0" xfId="0" applyAlignment="1">
      <alignment horizontal="center"/>
    </xf>
    <xf numFmtId="0" fontId="84" fillId="16" borderId="0" xfId="0" applyFont="1" applyFill="1" applyAlignment="1">
      <alignment horizontal="center" vertical="center" textRotation="255"/>
    </xf>
    <xf numFmtId="49" fontId="7" fillId="3" borderId="11" xfId="1" applyNumberFormat="1" applyFont="1" applyFill="1" applyBorder="1" applyAlignment="1">
      <alignment horizontal="center" vertical="center" wrapText="1"/>
    </xf>
    <xf numFmtId="49" fontId="7" fillId="3" borderId="13" xfId="1" applyNumberFormat="1" applyFont="1" applyFill="1" applyBorder="1" applyAlignment="1">
      <alignment horizontal="center" vertical="center" wrapText="1"/>
    </xf>
    <xf numFmtId="49" fontId="81" fillId="10" borderId="11" xfId="1" applyNumberFormat="1" applyFont="1" applyFill="1" applyBorder="1" applyAlignment="1">
      <alignment horizontal="center" vertical="center" wrapText="1"/>
    </xf>
    <xf numFmtId="49" fontId="81" fillId="10" borderId="12" xfId="1" applyNumberFormat="1" applyFont="1" applyFill="1" applyBorder="1" applyAlignment="1">
      <alignment horizontal="center" vertical="center" wrapText="1"/>
    </xf>
    <xf numFmtId="49" fontId="81" fillId="10" borderId="13" xfId="1" applyNumberFormat="1" applyFont="1" applyFill="1" applyBorder="1" applyAlignment="1">
      <alignment horizontal="center" vertical="center" wrapText="1"/>
    </xf>
    <xf numFmtId="1" fontId="14" fillId="13" borderId="0" xfId="1" applyNumberFormat="1" applyFont="1" applyFill="1" applyBorder="1" applyAlignment="1" applyProtection="1">
      <alignment horizontal="center" vertical="center" wrapText="1"/>
      <protection locked="0"/>
    </xf>
    <xf numFmtId="49" fontId="60" fillId="13" borderId="31" xfId="1" applyNumberFormat="1" applyFont="1" applyFill="1" applyBorder="1" applyAlignment="1">
      <alignment horizontal="center" vertical="center" textRotation="255" wrapText="1"/>
    </xf>
    <xf numFmtId="0" fontId="2" fillId="11" borderId="0" xfId="1" applyNumberFormat="1" applyFont="1" applyFill="1" applyBorder="1" applyAlignment="1">
      <alignment horizontal="center" vertical="center"/>
    </xf>
    <xf numFmtId="0" fontId="3" fillId="11" borderId="0" xfId="1" applyNumberFormat="1" applyFont="1" applyFill="1" applyBorder="1" applyAlignment="1">
      <alignment horizontal="center" vertical="center"/>
    </xf>
    <xf numFmtId="49" fontId="67" fillId="11" borderId="35" xfId="1" applyNumberFormat="1" applyFont="1" applyFill="1" applyBorder="1" applyAlignment="1">
      <alignment horizontal="center" vertical="center" textRotation="255"/>
    </xf>
    <xf numFmtId="49" fontId="67" fillId="11" borderId="36" xfId="1" applyNumberFormat="1" applyFont="1" applyFill="1" applyBorder="1" applyAlignment="1">
      <alignment horizontal="center" vertical="center" textRotation="255"/>
    </xf>
    <xf numFmtId="49" fontId="67" fillId="11" borderId="37" xfId="1" applyNumberFormat="1" applyFont="1" applyFill="1" applyBorder="1" applyAlignment="1">
      <alignment horizontal="center" vertical="center" textRotation="255"/>
    </xf>
    <xf numFmtId="16" fontId="35" fillId="11" borderId="16" xfId="0" applyNumberFormat="1" applyFont="1" applyFill="1" applyBorder="1" applyAlignment="1">
      <alignment horizontal="center" vertical="center"/>
    </xf>
    <xf numFmtId="0" fontId="35" fillId="11" borderId="17" xfId="0" applyFont="1" applyFill="1" applyBorder="1" applyAlignment="1">
      <alignment horizontal="center" vertical="center"/>
    </xf>
    <xf numFmtId="0" fontId="35" fillId="11" borderId="28" xfId="0" applyFont="1" applyFill="1" applyBorder="1" applyAlignment="1">
      <alignment horizontal="center" vertical="center"/>
    </xf>
    <xf numFmtId="0" fontId="45" fillId="11" borderId="15" xfId="0" applyFont="1" applyFill="1" applyBorder="1" applyAlignment="1">
      <alignment horizontal="center" vertical="center"/>
    </xf>
    <xf numFmtId="0" fontId="35" fillId="11" borderId="15" xfId="0" applyFont="1" applyFill="1" applyBorder="1" applyAlignment="1">
      <alignment horizontal="center" vertical="center"/>
    </xf>
    <xf numFmtId="0" fontId="35" fillId="11" borderId="16" xfId="0" applyFont="1" applyFill="1" applyBorder="1" applyAlignment="1">
      <alignment horizontal="center" vertical="center"/>
    </xf>
    <xf numFmtId="0" fontId="35" fillId="11" borderId="16" xfId="0" applyFont="1" applyFill="1" applyBorder="1" applyAlignment="1">
      <alignment horizontal="center" vertical="center" wrapText="1"/>
    </xf>
    <xf numFmtId="0" fontId="35" fillId="11" borderId="17" xfId="0" applyFont="1" applyFill="1" applyBorder="1" applyAlignment="1">
      <alignment horizontal="center" vertical="center" wrapText="1"/>
    </xf>
    <xf numFmtId="0" fontId="35" fillId="11" borderId="28" xfId="0" applyFont="1" applyFill="1" applyBorder="1" applyAlignment="1">
      <alignment horizontal="center" vertical="center" wrapText="1"/>
    </xf>
    <xf numFmtId="0" fontId="31" fillId="11" borderId="18" xfId="0" applyFont="1" applyFill="1" applyBorder="1" applyAlignment="1">
      <alignment horizontal="center"/>
    </xf>
    <xf numFmtId="0" fontId="31" fillId="11" borderId="19" xfId="0" applyFont="1" applyFill="1" applyBorder="1" applyAlignment="1">
      <alignment horizontal="center"/>
    </xf>
    <xf numFmtId="0" fontId="31" fillId="11" borderId="20" xfId="0" applyFont="1" applyFill="1" applyBorder="1" applyAlignment="1">
      <alignment horizontal="center"/>
    </xf>
    <xf numFmtId="0" fontId="31" fillId="11" borderId="25" xfId="0" applyFont="1" applyFill="1" applyBorder="1" applyAlignment="1">
      <alignment horizontal="center"/>
    </xf>
    <xf numFmtId="0" fontId="31" fillId="11" borderId="26" xfId="0" applyFont="1" applyFill="1" applyBorder="1" applyAlignment="1">
      <alignment horizontal="center"/>
    </xf>
    <xf numFmtId="0" fontId="31" fillId="11" borderId="27" xfId="0" applyFont="1" applyFill="1" applyBorder="1" applyAlignment="1">
      <alignment horizontal="center"/>
    </xf>
    <xf numFmtId="0" fontId="33" fillId="11" borderId="18" xfId="0" applyFont="1" applyFill="1" applyBorder="1" applyAlignment="1">
      <alignment horizontal="center" vertical="center" wrapText="1"/>
    </xf>
    <xf numFmtId="0" fontId="33" fillId="11" borderId="19" xfId="0" applyFont="1" applyFill="1" applyBorder="1" applyAlignment="1">
      <alignment horizontal="center" vertical="center" wrapText="1"/>
    </xf>
    <xf numFmtId="0" fontId="33" fillId="11" borderId="20" xfId="0" applyFont="1" applyFill="1" applyBorder="1" applyAlignment="1">
      <alignment horizontal="center" vertical="center" wrapText="1"/>
    </xf>
    <xf numFmtId="0" fontId="33" fillId="11" borderId="22" xfId="0" applyFont="1" applyFill="1" applyBorder="1" applyAlignment="1">
      <alignment horizontal="center" vertical="center" wrapText="1"/>
    </xf>
    <xf numFmtId="0" fontId="33" fillId="11" borderId="0" xfId="0" applyFont="1" applyFill="1" applyBorder="1" applyAlignment="1">
      <alignment horizontal="center" vertical="center" wrapText="1"/>
    </xf>
    <xf numFmtId="0" fontId="33" fillId="11" borderId="23" xfId="0" applyFont="1" applyFill="1" applyBorder="1" applyAlignment="1">
      <alignment horizontal="center" vertical="center" wrapText="1"/>
    </xf>
    <xf numFmtId="0" fontId="33" fillId="11" borderId="25" xfId="0" applyFont="1" applyFill="1" applyBorder="1" applyAlignment="1">
      <alignment horizontal="center" vertical="center" wrapText="1"/>
    </xf>
    <xf numFmtId="0" fontId="33" fillId="11" borderId="26" xfId="0" applyFont="1" applyFill="1" applyBorder="1" applyAlignment="1">
      <alignment horizontal="center" vertical="center" wrapText="1"/>
    </xf>
    <xf numFmtId="0" fontId="33" fillId="11" borderId="27" xfId="0" applyFont="1" applyFill="1" applyBorder="1" applyAlignment="1">
      <alignment horizontal="center" vertical="center" wrapText="1"/>
    </xf>
    <xf numFmtId="0" fontId="37" fillId="11" borderId="16" xfId="0" applyFont="1" applyFill="1" applyBorder="1" applyAlignment="1">
      <alignment horizontal="center" vertical="center"/>
    </xf>
    <xf numFmtId="0" fontId="37" fillId="11" borderId="17" xfId="0" applyFont="1" applyFill="1" applyBorder="1" applyAlignment="1">
      <alignment horizontal="center" vertical="center"/>
    </xf>
    <xf numFmtId="0" fontId="37" fillId="11" borderId="28" xfId="0" applyFont="1" applyFill="1" applyBorder="1" applyAlignment="1">
      <alignment horizontal="center" vertical="center"/>
    </xf>
    <xf numFmtId="0" fontId="38" fillId="11" borderId="0" xfId="0" applyFont="1" applyFill="1" applyBorder="1" applyAlignment="1">
      <alignment horizontal="left" vertical="center" wrapText="1"/>
    </xf>
    <xf numFmtId="0" fontId="38" fillId="11" borderId="23" xfId="0" applyFont="1" applyFill="1" applyBorder="1" applyAlignment="1">
      <alignment horizontal="left" vertical="center" wrapText="1"/>
    </xf>
    <xf numFmtId="0" fontId="38" fillId="11" borderId="26" xfId="0" applyFont="1" applyFill="1" applyBorder="1" applyAlignment="1">
      <alignment vertical="center" wrapText="1"/>
    </xf>
    <xf numFmtId="0" fontId="38" fillId="11" borderId="27" xfId="0" applyFont="1" applyFill="1" applyBorder="1" applyAlignment="1">
      <alignment vertical="center" wrapText="1"/>
    </xf>
    <xf numFmtId="0" fontId="35" fillId="11" borderId="0" xfId="0" applyFont="1" applyFill="1" applyBorder="1" applyAlignment="1">
      <alignment horizontal="left" vertical="center" wrapText="1"/>
    </xf>
    <xf numFmtId="0" fontId="35" fillId="11" borderId="23" xfId="0" applyFont="1" applyFill="1" applyBorder="1" applyAlignment="1">
      <alignment horizontal="left" vertical="center" wrapText="1"/>
    </xf>
    <xf numFmtId="0" fontId="38" fillId="11" borderId="0" xfId="0" applyFont="1" applyFill="1" applyBorder="1" applyAlignment="1">
      <alignment vertical="center" wrapText="1"/>
    </xf>
    <xf numFmtId="0" fontId="38" fillId="11" borderId="23" xfId="0" applyFont="1" applyFill="1" applyBorder="1" applyAlignment="1">
      <alignment vertical="center" wrapText="1"/>
    </xf>
    <xf numFmtId="0" fontId="35" fillId="11" borderId="26" xfId="0" applyFont="1" applyFill="1" applyBorder="1" applyAlignment="1">
      <alignment horizontal="left" vertical="center" wrapText="1"/>
    </xf>
    <xf numFmtId="0" fontId="35" fillId="11" borderId="27" xfId="0" applyFont="1" applyFill="1" applyBorder="1" applyAlignment="1">
      <alignment horizontal="left" vertical="center" wrapText="1"/>
    </xf>
    <xf numFmtId="0" fontId="42" fillId="11" borderId="16" xfId="0" applyFont="1" applyFill="1" applyBorder="1" applyAlignment="1">
      <alignment horizontal="center" vertical="center"/>
    </xf>
    <xf numFmtId="0" fontId="42" fillId="11" borderId="17" xfId="0" applyFont="1" applyFill="1" applyBorder="1" applyAlignment="1">
      <alignment horizontal="center" vertical="center"/>
    </xf>
    <xf numFmtId="0" fontId="42" fillId="11" borderId="28" xfId="0" applyFont="1" applyFill="1" applyBorder="1" applyAlignment="1">
      <alignment horizontal="center" vertical="center"/>
    </xf>
    <xf numFmtId="0" fontId="35" fillId="11" borderId="0" xfId="0" applyFont="1" applyFill="1" applyBorder="1" applyAlignment="1">
      <alignment horizontal="center" vertical="center"/>
    </xf>
    <xf numFmtId="0" fontId="32" fillId="11" borderId="18" xfId="0" applyFont="1" applyFill="1" applyBorder="1" applyAlignment="1">
      <alignment horizontal="center" vertical="center"/>
    </xf>
    <xf numFmtId="0" fontId="32" fillId="11" borderId="19" xfId="0" applyFont="1" applyFill="1" applyBorder="1" applyAlignment="1">
      <alignment horizontal="center" vertical="center"/>
    </xf>
    <xf numFmtId="0" fontId="32" fillId="11" borderId="20" xfId="0" applyFont="1" applyFill="1" applyBorder="1" applyAlignment="1">
      <alignment horizontal="center" vertical="center"/>
    </xf>
    <xf numFmtId="0" fontId="33" fillId="11" borderId="18" xfId="0" applyFont="1" applyFill="1" applyBorder="1" applyAlignment="1">
      <alignment horizontal="left" vertical="center"/>
    </xf>
    <xf numFmtId="0" fontId="33" fillId="11" borderId="19" xfId="0" applyFont="1" applyFill="1" applyBorder="1" applyAlignment="1">
      <alignment horizontal="left" vertical="center"/>
    </xf>
    <xf numFmtId="0" fontId="33" fillId="11" borderId="20" xfId="0" applyFont="1" applyFill="1" applyBorder="1" applyAlignment="1">
      <alignment horizontal="left" vertical="center"/>
    </xf>
    <xf numFmtId="0" fontId="37" fillId="11" borderId="0" xfId="0" applyFont="1" applyFill="1" applyBorder="1" applyAlignment="1">
      <alignment horizontal="left" vertical="center"/>
    </xf>
    <xf numFmtId="0" fontId="37" fillId="11" borderId="23" xfId="0" applyFont="1" applyFill="1" applyBorder="1" applyAlignment="1">
      <alignment horizontal="left" vertical="center"/>
    </xf>
    <xf numFmtId="0" fontId="28" fillId="11" borderId="0" xfId="0" applyFont="1" applyFill="1" applyAlignment="1">
      <alignment horizontal="right" vertical="center"/>
    </xf>
    <xf numFmtId="0" fontId="29" fillId="11" borderId="0" xfId="0" applyFont="1" applyFill="1" applyBorder="1" applyAlignment="1">
      <alignment horizontal="center" vertical="center"/>
    </xf>
    <xf numFmtId="166" fontId="29" fillId="11" borderId="26" xfId="0" applyNumberFormat="1" applyFont="1" applyFill="1" applyBorder="1" applyAlignment="1">
      <alignment horizontal="center" vertical="center"/>
    </xf>
    <xf numFmtId="16" fontId="29" fillId="11" borderId="26" xfId="0" applyNumberFormat="1" applyFont="1" applyFill="1" applyBorder="1" applyAlignment="1">
      <alignment horizontal="center" vertical="center"/>
    </xf>
    <xf numFmtId="0" fontId="29" fillId="11" borderId="26" xfId="0" applyFont="1" applyFill="1" applyBorder="1" applyAlignment="1">
      <alignment horizontal="center" vertical="center"/>
    </xf>
    <xf numFmtId="0" fontId="30" fillId="11" borderId="14" xfId="0" applyFont="1" applyFill="1" applyBorder="1" applyAlignment="1">
      <alignment horizontal="center" vertical="center"/>
    </xf>
    <xf numFmtId="0" fontId="30" fillId="11" borderId="21" xfId="0" applyFont="1" applyFill="1" applyBorder="1" applyAlignment="1">
      <alignment horizontal="center" vertical="center"/>
    </xf>
    <xf numFmtId="0" fontId="30" fillId="11" borderId="24" xfId="0" applyFont="1" applyFill="1" applyBorder="1" applyAlignment="1">
      <alignment horizontal="center" vertical="center"/>
    </xf>
    <xf numFmtId="0" fontId="30" fillId="11" borderId="14" xfId="0" applyFont="1" applyFill="1" applyBorder="1" applyAlignment="1">
      <alignment horizontal="center" vertical="center" wrapText="1"/>
    </xf>
    <xf numFmtId="0" fontId="30" fillId="11" borderId="21" xfId="0" applyFont="1" applyFill="1" applyBorder="1" applyAlignment="1">
      <alignment horizontal="center" vertical="center" wrapText="1"/>
    </xf>
    <xf numFmtId="0" fontId="30" fillId="11" borderId="24" xfId="0" applyFont="1" applyFill="1" applyBorder="1" applyAlignment="1">
      <alignment horizontal="center" vertical="center" wrapText="1"/>
    </xf>
    <xf numFmtId="0" fontId="22" fillId="11" borderId="15" xfId="0" applyFont="1" applyFill="1" applyBorder="1" applyAlignment="1">
      <alignment horizontal="center" vertical="center"/>
    </xf>
    <xf numFmtId="0" fontId="53" fillId="11" borderId="15" xfId="0" applyFont="1" applyFill="1" applyBorder="1" applyAlignment="1">
      <alignment horizontal="center" vertical="center"/>
    </xf>
    <xf numFmtId="0" fontId="22" fillId="11" borderId="16" xfId="0" applyFont="1" applyFill="1" applyBorder="1" applyAlignment="1">
      <alignment horizontal="center" vertical="center"/>
    </xf>
    <xf numFmtId="0" fontId="22" fillId="11" borderId="17" xfId="0" applyFont="1" applyFill="1" applyBorder="1" applyAlignment="1">
      <alignment horizontal="center" vertical="center"/>
    </xf>
    <xf numFmtId="0" fontId="62" fillId="11" borderId="18" xfId="0" applyFont="1" applyFill="1" applyBorder="1" applyAlignment="1">
      <alignment horizontal="center" vertical="center" wrapText="1"/>
    </xf>
    <xf numFmtId="0" fontId="62" fillId="11" borderId="19" xfId="0" applyFont="1" applyFill="1" applyBorder="1" applyAlignment="1">
      <alignment horizontal="center" vertical="center" wrapText="1"/>
    </xf>
    <xf numFmtId="0" fontId="62" fillId="11" borderId="20" xfId="0" applyFont="1" applyFill="1" applyBorder="1" applyAlignment="1">
      <alignment horizontal="center" vertical="center" wrapText="1"/>
    </xf>
    <xf numFmtId="0" fontId="62" fillId="11" borderId="22" xfId="0" applyFont="1" applyFill="1" applyBorder="1" applyAlignment="1">
      <alignment horizontal="center" vertical="center" wrapText="1"/>
    </xf>
    <xf numFmtId="0" fontId="62" fillId="11" borderId="0" xfId="0" applyFont="1" applyFill="1" applyBorder="1" applyAlignment="1">
      <alignment horizontal="center" vertical="center" wrapText="1"/>
    </xf>
    <xf numFmtId="0" fontId="62" fillId="11" borderId="23" xfId="0" applyFont="1" applyFill="1" applyBorder="1" applyAlignment="1">
      <alignment horizontal="center" vertical="center" wrapText="1"/>
    </xf>
    <xf numFmtId="0" fontId="62" fillId="11" borderId="25" xfId="0" applyFont="1" applyFill="1" applyBorder="1" applyAlignment="1">
      <alignment horizontal="center" vertical="center" wrapText="1"/>
    </xf>
    <xf numFmtId="0" fontId="62" fillId="11" borderId="26" xfId="0" applyFont="1" applyFill="1" applyBorder="1" applyAlignment="1">
      <alignment horizontal="center" vertical="center" wrapText="1"/>
    </xf>
    <xf numFmtId="0" fontId="62" fillId="11" borderId="27" xfId="0" applyFont="1" applyFill="1" applyBorder="1" applyAlignment="1">
      <alignment horizontal="center" vertical="center" wrapText="1"/>
    </xf>
    <xf numFmtId="0" fontId="22" fillId="11" borderId="0" xfId="0" applyFont="1" applyFill="1" applyBorder="1" applyAlignment="1">
      <alignment horizontal="center" vertical="center"/>
    </xf>
    <xf numFmtId="0" fontId="23" fillId="11" borderId="0" xfId="0" applyFont="1" applyFill="1" applyBorder="1" applyAlignment="1">
      <alignment horizontal="center" vertical="center" wrapText="1"/>
    </xf>
    <xf numFmtId="0" fontId="24" fillId="11" borderId="0" xfId="0" applyFont="1" applyFill="1" applyBorder="1" applyAlignment="1">
      <alignment horizontal="center" vertical="center"/>
    </xf>
    <xf numFmtId="0" fontId="25" fillId="11" borderId="0" xfId="0" applyFont="1" applyFill="1" applyBorder="1" applyAlignment="1">
      <alignment horizontal="center" vertical="center"/>
    </xf>
    <xf numFmtId="0" fontId="27" fillId="11" borderId="0" xfId="0" applyFont="1" applyFill="1" applyBorder="1" applyAlignment="1">
      <alignment horizontal="center" vertical="center" wrapText="1"/>
    </xf>
    <xf numFmtId="0" fontId="27" fillId="11" borderId="0" xfId="0" applyFont="1" applyFill="1" applyBorder="1" applyAlignment="1">
      <alignment horizontal="center" vertical="center"/>
    </xf>
    <xf numFmtId="0" fontId="22" fillId="11" borderId="15" xfId="0" applyFont="1" applyFill="1" applyBorder="1" applyAlignment="1">
      <alignment horizontal="center" vertical="center" wrapText="1"/>
    </xf>
    <xf numFmtId="0" fontId="22" fillId="11" borderId="18" xfId="0" applyFont="1" applyFill="1" applyBorder="1" applyAlignment="1">
      <alignment horizontal="center" vertical="center"/>
    </xf>
    <xf numFmtId="0" fontId="22" fillId="11" borderId="19" xfId="0" applyFont="1" applyFill="1" applyBorder="1" applyAlignment="1">
      <alignment horizontal="center" vertical="center"/>
    </xf>
    <xf numFmtId="0" fontId="22" fillId="11" borderId="20" xfId="0" applyFont="1" applyFill="1" applyBorder="1" applyAlignment="1">
      <alignment horizontal="center" vertical="center"/>
    </xf>
    <xf numFmtId="0" fontId="22" fillId="11" borderId="25" xfId="0" applyFont="1" applyFill="1" applyBorder="1" applyAlignment="1">
      <alignment horizontal="center" vertical="center"/>
    </xf>
    <xf numFmtId="0" fontId="22" fillId="11" borderId="26" xfId="0" applyFont="1" applyFill="1" applyBorder="1" applyAlignment="1">
      <alignment horizontal="center" vertical="center"/>
    </xf>
    <xf numFmtId="0" fontId="22" fillId="11" borderId="27" xfId="0" applyFont="1" applyFill="1" applyBorder="1" applyAlignment="1">
      <alignment horizontal="center" vertical="center"/>
    </xf>
    <xf numFmtId="0" fontId="22" fillId="11" borderId="18" xfId="0" applyFont="1" applyFill="1" applyBorder="1" applyAlignment="1">
      <alignment horizontal="center" vertical="center" wrapText="1"/>
    </xf>
    <xf numFmtId="0" fontId="22" fillId="11" borderId="19" xfId="0" applyFont="1" applyFill="1" applyBorder="1" applyAlignment="1">
      <alignment horizontal="center" vertical="center" wrapText="1"/>
    </xf>
    <xf numFmtId="0" fontId="22" fillId="11" borderId="20" xfId="0" applyFont="1" applyFill="1" applyBorder="1" applyAlignment="1">
      <alignment horizontal="center" vertical="center" wrapText="1"/>
    </xf>
    <xf numFmtId="0" fontId="22" fillId="11" borderId="25" xfId="0" applyFont="1" applyFill="1" applyBorder="1" applyAlignment="1">
      <alignment horizontal="center" vertical="center" wrapText="1"/>
    </xf>
    <xf numFmtId="0" fontId="22" fillId="11" borderId="26" xfId="0" applyFont="1" applyFill="1" applyBorder="1" applyAlignment="1">
      <alignment horizontal="center" vertical="center" wrapText="1"/>
    </xf>
    <xf numFmtId="0" fontId="22" fillId="11" borderId="27" xfId="0" applyFont="1" applyFill="1" applyBorder="1" applyAlignment="1">
      <alignment horizontal="center" vertical="center" wrapText="1"/>
    </xf>
    <xf numFmtId="0" fontId="53" fillId="11" borderId="18" xfId="0" applyFont="1" applyFill="1" applyBorder="1" applyAlignment="1">
      <alignment horizontal="center" vertical="center" wrapText="1"/>
    </xf>
    <xf numFmtId="0" fontId="53" fillId="11" borderId="19" xfId="0" applyFont="1" applyFill="1" applyBorder="1" applyAlignment="1">
      <alignment horizontal="center" vertical="center" wrapText="1"/>
    </xf>
    <xf numFmtId="0" fontId="53" fillId="11" borderId="20" xfId="0" applyFont="1" applyFill="1" applyBorder="1" applyAlignment="1">
      <alignment horizontal="center" vertical="center" wrapText="1"/>
    </xf>
    <xf numFmtId="0" fontId="53" fillId="11" borderId="25" xfId="0" applyFont="1" applyFill="1" applyBorder="1" applyAlignment="1">
      <alignment horizontal="center" vertical="center" wrapText="1"/>
    </xf>
    <xf numFmtId="0" fontId="53" fillId="11" borderId="26" xfId="0" applyFont="1" applyFill="1" applyBorder="1" applyAlignment="1">
      <alignment horizontal="center" vertical="center" wrapText="1"/>
    </xf>
    <xf numFmtId="0" fontId="53" fillId="11" borderId="27" xfId="0" applyFont="1" applyFill="1" applyBorder="1" applyAlignment="1">
      <alignment horizontal="center" vertical="center" wrapText="1"/>
    </xf>
    <xf numFmtId="0" fontId="22" fillId="11" borderId="28" xfId="0" applyFont="1" applyFill="1" applyBorder="1" applyAlignment="1">
      <alignment horizontal="center" vertical="center"/>
    </xf>
    <xf numFmtId="0" fontId="24" fillId="11" borderId="0" xfId="0" applyFont="1" applyFill="1" applyBorder="1" applyAlignment="1">
      <alignment vertical="center"/>
    </xf>
    <xf numFmtId="0" fontId="55" fillId="11" borderId="0" xfId="0" applyFont="1" applyFill="1" applyBorder="1" applyAlignment="1">
      <alignment horizontal="center" vertical="center" wrapText="1"/>
    </xf>
    <xf numFmtId="0" fontId="55" fillId="11" borderId="0" xfId="0" applyFont="1" applyFill="1" applyBorder="1" applyAlignment="1">
      <alignment horizontal="center" vertical="center"/>
    </xf>
    <xf numFmtId="0" fontId="53" fillId="11" borderId="15" xfId="0" applyFont="1" applyFill="1" applyBorder="1" applyAlignment="1">
      <alignment horizontal="center" vertical="center" wrapText="1"/>
    </xf>
    <xf numFmtId="16" fontId="45" fillId="11" borderId="15" xfId="0" applyNumberFormat="1" applyFont="1" applyFill="1" applyBorder="1" applyAlignment="1">
      <alignment horizontal="center" vertical="center"/>
    </xf>
    <xf numFmtId="0" fontId="45" fillId="11" borderId="16" xfId="0" applyFont="1" applyFill="1" applyBorder="1" applyAlignment="1">
      <alignment horizontal="center" vertical="center"/>
    </xf>
    <xf numFmtId="0" fontId="45" fillId="11" borderId="17" xfId="0" applyFont="1" applyFill="1" applyBorder="1" applyAlignment="1">
      <alignment horizontal="center" vertical="center"/>
    </xf>
    <xf numFmtId="0" fontId="45" fillId="11" borderId="28" xfId="0" applyFont="1" applyFill="1" applyBorder="1" applyAlignment="1">
      <alignment horizontal="center" vertical="center"/>
    </xf>
    <xf numFmtId="0" fontId="34" fillId="11" borderId="0" xfId="0" applyFont="1" applyFill="1" applyBorder="1" applyAlignment="1">
      <alignment horizontal="left" vertical="center" wrapText="1"/>
    </xf>
    <xf numFmtId="0" fontId="50" fillId="11" borderId="0" xfId="0" applyFont="1" applyFill="1" applyBorder="1" applyAlignment="1">
      <alignment horizontal="center" vertical="center" wrapText="1"/>
    </xf>
    <xf numFmtId="0" fontId="21" fillId="11" borderId="0" xfId="0" applyFont="1" applyFill="1" applyAlignment="1">
      <alignment horizontal="center"/>
    </xf>
    <xf numFmtId="0" fontId="37" fillId="11" borderId="0" xfId="0" applyFont="1" applyFill="1" applyBorder="1" applyAlignment="1">
      <alignment horizontal="left" vertical="center" wrapText="1"/>
    </xf>
    <xf numFmtId="0" fontId="0" fillId="11" borderId="0" xfId="0" applyFill="1" applyAlignment="1">
      <alignment horizontal="left" vertical="center" wrapText="1"/>
    </xf>
    <xf numFmtId="0" fontId="33" fillId="11" borderId="14" xfId="0" applyFont="1" applyFill="1" applyBorder="1" applyAlignment="1">
      <alignment horizontal="center" vertical="center" wrapText="1"/>
    </xf>
    <xf numFmtId="0" fontId="33" fillId="11" borderId="21" xfId="0" applyFont="1" applyFill="1" applyBorder="1" applyAlignment="1">
      <alignment horizontal="center" vertical="center" wrapText="1"/>
    </xf>
    <xf numFmtId="0" fontId="33" fillId="11" borderId="24" xfId="0" applyFont="1" applyFill="1" applyBorder="1" applyAlignment="1">
      <alignment horizontal="center" vertical="center" wrapText="1"/>
    </xf>
    <xf numFmtId="0" fontId="64" fillId="11" borderId="0" xfId="0" applyFont="1" applyFill="1" applyBorder="1" applyAlignment="1">
      <alignment horizontal="left" vertical="center"/>
    </xf>
    <xf numFmtId="166" fontId="64" fillId="11" borderId="0" xfId="0" applyNumberFormat="1" applyFont="1" applyFill="1" applyBorder="1" applyAlignment="1">
      <alignment horizontal="left" vertical="center"/>
    </xf>
    <xf numFmtId="16" fontId="21" fillId="11" borderId="15" xfId="0" applyNumberFormat="1" applyFont="1" applyFill="1" applyBorder="1" applyAlignment="1">
      <alignment horizontal="center" vertical="center"/>
    </xf>
    <xf numFmtId="0" fontId="21" fillId="11" borderId="15" xfId="0" applyFont="1" applyFill="1" applyBorder="1" applyAlignment="1">
      <alignment horizontal="center" vertical="center"/>
    </xf>
    <xf numFmtId="0" fontId="46" fillId="11" borderId="0" xfId="0" applyFont="1" applyFill="1" applyBorder="1" applyAlignment="1">
      <alignment horizontal="center" vertical="center" wrapText="1"/>
    </xf>
    <xf numFmtId="0" fontId="46" fillId="11" borderId="0" xfId="0" applyFont="1" applyFill="1" applyBorder="1" applyAlignment="1">
      <alignment horizontal="center" vertical="center"/>
    </xf>
    <xf numFmtId="0" fontId="21" fillId="11" borderId="17" xfId="0" applyFont="1" applyFill="1" applyBorder="1" applyAlignment="1">
      <alignment horizontal="center"/>
    </xf>
    <xf numFmtId="0" fontId="21" fillId="11" borderId="19" xfId="0" applyFont="1" applyFill="1" applyBorder="1" applyAlignment="1">
      <alignment horizontal="center"/>
    </xf>
    <xf numFmtId="0" fontId="54" fillId="11" borderId="18" xfId="0" applyFont="1" applyFill="1" applyBorder="1" applyAlignment="1">
      <alignment horizontal="left" vertical="center"/>
    </xf>
    <xf numFmtId="0" fontId="54" fillId="11" borderId="19" xfId="0" applyFont="1" applyFill="1" applyBorder="1" applyAlignment="1">
      <alignment horizontal="left" vertical="center"/>
    </xf>
    <xf numFmtId="0" fontId="54" fillId="11" borderId="20" xfId="0" applyFont="1" applyFill="1" applyBorder="1" applyAlignment="1">
      <alignment horizontal="left" vertical="center"/>
    </xf>
    <xf numFmtId="0" fontId="38" fillId="11" borderId="0" xfId="0" applyFont="1" applyFill="1" applyBorder="1" applyAlignment="1">
      <alignment horizontal="left" vertical="center"/>
    </xf>
    <xf numFmtId="0" fontId="38" fillId="11" borderId="23" xfId="0" applyFont="1" applyFill="1" applyBorder="1" applyAlignment="1">
      <alignment horizontal="left" vertical="center"/>
    </xf>
    <xf numFmtId="0" fontId="35" fillId="11" borderId="26" xfId="0" applyFont="1" applyFill="1" applyBorder="1" applyAlignment="1">
      <alignment horizontal="center" vertical="center"/>
    </xf>
    <xf numFmtId="0" fontId="74" fillId="0" borderId="0" xfId="0" applyFont="1" applyAlignment="1">
      <alignment horizontal="center" vertical="center"/>
    </xf>
    <xf numFmtId="0" fontId="72" fillId="15" borderId="11" xfId="0" applyFont="1" applyFill="1" applyBorder="1" applyAlignment="1">
      <alignment horizontal="center" vertical="center"/>
    </xf>
    <xf numFmtId="0" fontId="72" fillId="15" borderId="12" xfId="0" applyFont="1" applyFill="1" applyBorder="1" applyAlignment="1">
      <alignment horizontal="center" vertical="center"/>
    </xf>
    <xf numFmtId="0" fontId="72" fillId="15" borderId="13" xfId="0" applyFont="1" applyFill="1" applyBorder="1" applyAlignment="1">
      <alignment horizontal="center" vertical="center"/>
    </xf>
    <xf numFmtId="0" fontId="75" fillId="0" borderId="0" xfId="0" applyFont="1" applyAlignment="1">
      <alignment horizontal="center" vertical="center"/>
    </xf>
    <xf numFmtId="0" fontId="76" fillId="0" borderId="0" xfId="0" applyFont="1" applyAlignment="1">
      <alignment horizontal="center" vertical="center"/>
    </xf>
    <xf numFmtId="0" fontId="79" fillId="15" borderId="11" xfId="0" applyFont="1" applyFill="1" applyBorder="1" applyAlignment="1">
      <alignment horizontal="center" vertical="center" shrinkToFit="1"/>
    </xf>
    <xf numFmtId="0" fontId="79" fillId="15" borderId="12" xfId="0" applyFont="1" applyFill="1" applyBorder="1" applyAlignment="1">
      <alignment horizontal="center" vertical="center" shrinkToFit="1"/>
    </xf>
    <xf numFmtId="0" fontId="79" fillId="15" borderId="13" xfId="0" applyFont="1" applyFill="1" applyBorder="1" applyAlignment="1">
      <alignment horizontal="center" vertical="center" shrinkToFit="1"/>
    </xf>
    <xf numFmtId="0" fontId="78" fillId="0" borderId="0" xfId="0" applyFont="1" applyAlignment="1">
      <alignment horizontal="center" vertical="center"/>
    </xf>
    <xf numFmtId="0" fontId="79" fillId="15" borderId="11" xfId="0" applyFont="1" applyFill="1" applyBorder="1" applyAlignment="1">
      <alignment horizontal="center" vertical="center"/>
    </xf>
    <xf numFmtId="0" fontId="79" fillId="15" borderId="12" xfId="0" applyFont="1" applyFill="1" applyBorder="1" applyAlignment="1">
      <alignment horizontal="center" vertical="center"/>
    </xf>
    <xf numFmtId="0" fontId="79" fillId="15" borderId="13" xfId="0" applyFont="1" applyFill="1" applyBorder="1" applyAlignment="1">
      <alignment horizontal="center" vertical="center"/>
    </xf>
    <xf numFmtId="0" fontId="80" fillId="0" borderId="0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 wrapText="1"/>
    </xf>
    <xf numFmtId="0" fontId="47" fillId="0" borderId="0" xfId="0" applyFont="1" applyBorder="1" applyAlignment="1">
      <alignment horizontal="center" vertical="center"/>
    </xf>
    <xf numFmtId="0" fontId="47" fillId="0" borderId="0" xfId="0" applyFont="1" applyBorder="1" applyAlignment="1">
      <alignment horizontal="left"/>
    </xf>
    <xf numFmtId="0" fontId="82" fillId="0" borderId="0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2.jpg@01D21FEA.0CA0D180" TargetMode="External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2.jpg@01D21FEA.0CA0D180" TargetMode="External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cid:image002.jpg@01D21FEA.0CA0D180" TargetMode="External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cid:image002.jpg@01D21FEA.0CA0D180" TargetMode="External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cid:image002.jpg@01D21FEA.0CA0D180" TargetMode="External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cid:image002.jpg@01D21FEA.0CA0D180" TargetMode="External"/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cid:image002.jpg@01D21FEA.0CA0D180" TargetMode="External"/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cid:image002.jpg@01D21FEA.0CA0D180" TargetMode="External"/><Relationship Id="rId1" Type="http://schemas.openxmlformats.org/officeDocument/2006/relationships/image" Target="../media/image1.jpe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cid:image002.png@01C9B372.E6B9A6E0" TargetMode="External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2291671</xdr:colOff>
      <xdr:row>17</xdr:row>
      <xdr:rowOff>253546</xdr:rowOff>
    </xdr:from>
    <xdr:to>
      <xdr:col>4</xdr:col>
      <xdr:colOff>3244171</xdr:colOff>
      <xdr:row>17</xdr:row>
      <xdr:rowOff>853621</xdr:rowOff>
    </xdr:to>
    <xdr:pic>
      <xdr:nvPicPr>
        <xdr:cNvPr id="2" name="Image 1" descr="logo bis"/>
        <xdr:cNvPicPr/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8273371" y="6863896"/>
          <a:ext cx="952500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2291671</xdr:colOff>
      <xdr:row>17</xdr:row>
      <xdr:rowOff>253546</xdr:rowOff>
    </xdr:from>
    <xdr:to>
      <xdr:col>7</xdr:col>
      <xdr:colOff>3244171</xdr:colOff>
      <xdr:row>17</xdr:row>
      <xdr:rowOff>853621</xdr:rowOff>
    </xdr:to>
    <xdr:pic>
      <xdr:nvPicPr>
        <xdr:cNvPr id="3" name="Image 2" descr="logo bis"/>
        <xdr:cNvPicPr/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14093146" y="6863896"/>
          <a:ext cx="952500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2291671</xdr:colOff>
      <xdr:row>17</xdr:row>
      <xdr:rowOff>253546</xdr:rowOff>
    </xdr:from>
    <xdr:to>
      <xdr:col>10</xdr:col>
      <xdr:colOff>3244171</xdr:colOff>
      <xdr:row>17</xdr:row>
      <xdr:rowOff>853621</xdr:rowOff>
    </xdr:to>
    <xdr:pic>
      <xdr:nvPicPr>
        <xdr:cNvPr id="4" name="Image 3" descr="logo bis"/>
        <xdr:cNvPicPr/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19912921" y="6863896"/>
          <a:ext cx="952500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2291671</xdr:colOff>
      <xdr:row>17</xdr:row>
      <xdr:rowOff>253546</xdr:rowOff>
    </xdr:from>
    <xdr:to>
      <xdr:col>13</xdr:col>
      <xdr:colOff>3244171</xdr:colOff>
      <xdr:row>17</xdr:row>
      <xdr:rowOff>853621</xdr:rowOff>
    </xdr:to>
    <xdr:pic>
      <xdr:nvPicPr>
        <xdr:cNvPr id="5" name="Image 4" descr="logo bis"/>
        <xdr:cNvPicPr/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25732696" y="6863896"/>
          <a:ext cx="952500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</xdr:col>
      <xdr:colOff>2291671</xdr:colOff>
      <xdr:row>17</xdr:row>
      <xdr:rowOff>253546</xdr:rowOff>
    </xdr:from>
    <xdr:to>
      <xdr:col>16</xdr:col>
      <xdr:colOff>3244171</xdr:colOff>
      <xdr:row>17</xdr:row>
      <xdr:rowOff>853621</xdr:rowOff>
    </xdr:to>
    <xdr:pic>
      <xdr:nvPicPr>
        <xdr:cNvPr id="6" name="Image 5" descr="logo bis"/>
        <xdr:cNvPicPr/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31552471" y="6863896"/>
          <a:ext cx="952500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19</xdr:col>
      <xdr:colOff>2291671</xdr:colOff>
      <xdr:row>17</xdr:row>
      <xdr:rowOff>253546</xdr:rowOff>
    </xdr:from>
    <xdr:to>
      <xdr:col>19</xdr:col>
      <xdr:colOff>3244171</xdr:colOff>
      <xdr:row>17</xdr:row>
      <xdr:rowOff>853621</xdr:rowOff>
    </xdr:to>
    <xdr:pic>
      <xdr:nvPicPr>
        <xdr:cNvPr id="7" name="Image 6" descr="logo bis"/>
        <xdr:cNvPicPr/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37372246" y="6863896"/>
          <a:ext cx="952500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2291671</xdr:colOff>
      <xdr:row>17</xdr:row>
      <xdr:rowOff>253546</xdr:rowOff>
    </xdr:from>
    <xdr:to>
      <xdr:col>1</xdr:col>
      <xdr:colOff>3244171</xdr:colOff>
      <xdr:row>17</xdr:row>
      <xdr:rowOff>853621</xdr:rowOff>
    </xdr:to>
    <xdr:pic>
      <xdr:nvPicPr>
        <xdr:cNvPr id="8" name="Image 7" descr="logo bis"/>
        <xdr:cNvPicPr/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2453596" y="6863896"/>
          <a:ext cx="952500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2291671</xdr:colOff>
      <xdr:row>17</xdr:row>
      <xdr:rowOff>253546</xdr:rowOff>
    </xdr:from>
    <xdr:to>
      <xdr:col>4</xdr:col>
      <xdr:colOff>3244171</xdr:colOff>
      <xdr:row>17</xdr:row>
      <xdr:rowOff>853621</xdr:rowOff>
    </xdr:to>
    <xdr:pic>
      <xdr:nvPicPr>
        <xdr:cNvPr id="3" name="Image 2" descr="logo bis"/>
        <xdr:cNvPicPr/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8265207" y="7723867"/>
          <a:ext cx="952500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2291671</xdr:colOff>
      <xdr:row>17</xdr:row>
      <xdr:rowOff>253546</xdr:rowOff>
    </xdr:from>
    <xdr:to>
      <xdr:col>7</xdr:col>
      <xdr:colOff>3244171</xdr:colOff>
      <xdr:row>17</xdr:row>
      <xdr:rowOff>853621</xdr:rowOff>
    </xdr:to>
    <xdr:pic>
      <xdr:nvPicPr>
        <xdr:cNvPr id="9" name="Image 8" descr="logo bis"/>
        <xdr:cNvPicPr/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8265207" y="7723867"/>
          <a:ext cx="952500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2291671</xdr:colOff>
      <xdr:row>17</xdr:row>
      <xdr:rowOff>253546</xdr:rowOff>
    </xdr:from>
    <xdr:to>
      <xdr:col>10</xdr:col>
      <xdr:colOff>3244171</xdr:colOff>
      <xdr:row>17</xdr:row>
      <xdr:rowOff>853621</xdr:rowOff>
    </xdr:to>
    <xdr:pic>
      <xdr:nvPicPr>
        <xdr:cNvPr id="10" name="Image 9" descr="logo bis"/>
        <xdr:cNvPicPr/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8265207" y="7723867"/>
          <a:ext cx="952500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2291671</xdr:colOff>
      <xdr:row>17</xdr:row>
      <xdr:rowOff>253546</xdr:rowOff>
    </xdr:from>
    <xdr:to>
      <xdr:col>13</xdr:col>
      <xdr:colOff>3244171</xdr:colOff>
      <xdr:row>17</xdr:row>
      <xdr:rowOff>853621</xdr:rowOff>
    </xdr:to>
    <xdr:pic>
      <xdr:nvPicPr>
        <xdr:cNvPr id="11" name="Image 10" descr="logo bis"/>
        <xdr:cNvPicPr/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8265207" y="7723867"/>
          <a:ext cx="952500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</xdr:col>
      <xdr:colOff>2291671</xdr:colOff>
      <xdr:row>17</xdr:row>
      <xdr:rowOff>253546</xdr:rowOff>
    </xdr:from>
    <xdr:to>
      <xdr:col>16</xdr:col>
      <xdr:colOff>3244171</xdr:colOff>
      <xdr:row>17</xdr:row>
      <xdr:rowOff>853621</xdr:rowOff>
    </xdr:to>
    <xdr:pic>
      <xdr:nvPicPr>
        <xdr:cNvPr id="12" name="Image 11" descr="logo bis"/>
        <xdr:cNvPicPr/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8265207" y="7723867"/>
          <a:ext cx="952500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19</xdr:col>
      <xdr:colOff>2291671</xdr:colOff>
      <xdr:row>17</xdr:row>
      <xdr:rowOff>253546</xdr:rowOff>
    </xdr:from>
    <xdr:to>
      <xdr:col>19</xdr:col>
      <xdr:colOff>3244171</xdr:colOff>
      <xdr:row>17</xdr:row>
      <xdr:rowOff>853621</xdr:rowOff>
    </xdr:to>
    <xdr:pic>
      <xdr:nvPicPr>
        <xdr:cNvPr id="13" name="Image 12" descr="logo bis"/>
        <xdr:cNvPicPr/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8265207" y="7723867"/>
          <a:ext cx="952500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2291671</xdr:colOff>
      <xdr:row>17</xdr:row>
      <xdr:rowOff>253546</xdr:rowOff>
    </xdr:from>
    <xdr:to>
      <xdr:col>1</xdr:col>
      <xdr:colOff>3244171</xdr:colOff>
      <xdr:row>17</xdr:row>
      <xdr:rowOff>853621</xdr:rowOff>
    </xdr:to>
    <xdr:pic>
      <xdr:nvPicPr>
        <xdr:cNvPr id="14" name="Image 13" descr="logo bis"/>
        <xdr:cNvPicPr/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8268609" y="7611609"/>
          <a:ext cx="952500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2291671</xdr:colOff>
      <xdr:row>17</xdr:row>
      <xdr:rowOff>253546</xdr:rowOff>
    </xdr:from>
    <xdr:to>
      <xdr:col>4</xdr:col>
      <xdr:colOff>3244171</xdr:colOff>
      <xdr:row>17</xdr:row>
      <xdr:rowOff>853621</xdr:rowOff>
    </xdr:to>
    <xdr:pic>
      <xdr:nvPicPr>
        <xdr:cNvPr id="2" name="Image 1" descr="logo bis"/>
        <xdr:cNvPicPr/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8273371" y="7159171"/>
          <a:ext cx="952500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2291671</xdr:colOff>
      <xdr:row>17</xdr:row>
      <xdr:rowOff>253546</xdr:rowOff>
    </xdr:from>
    <xdr:to>
      <xdr:col>7</xdr:col>
      <xdr:colOff>3244171</xdr:colOff>
      <xdr:row>17</xdr:row>
      <xdr:rowOff>853621</xdr:rowOff>
    </xdr:to>
    <xdr:pic>
      <xdr:nvPicPr>
        <xdr:cNvPr id="3" name="Image 2" descr="logo bis"/>
        <xdr:cNvPicPr/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14093146" y="7159171"/>
          <a:ext cx="952500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2291671</xdr:colOff>
      <xdr:row>17</xdr:row>
      <xdr:rowOff>253546</xdr:rowOff>
    </xdr:from>
    <xdr:to>
      <xdr:col>10</xdr:col>
      <xdr:colOff>3244171</xdr:colOff>
      <xdr:row>17</xdr:row>
      <xdr:rowOff>853621</xdr:rowOff>
    </xdr:to>
    <xdr:pic>
      <xdr:nvPicPr>
        <xdr:cNvPr id="4" name="Image 3" descr="logo bis"/>
        <xdr:cNvPicPr/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19912921" y="7159171"/>
          <a:ext cx="952500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2291671</xdr:colOff>
      <xdr:row>17</xdr:row>
      <xdr:rowOff>253546</xdr:rowOff>
    </xdr:from>
    <xdr:to>
      <xdr:col>13</xdr:col>
      <xdr:colOff>3244171</xdr:colOff>
      <xdr:row>17</xdr:row>
      <xdr:rowOff>853621</xdr:rowOff>
    </xdr:to>
    <xdr:pic>
      <xdr:nvPicPr>
        <xdr:cNvPr id="5" name="Image 4" descr="logo bis"/>
        <xdr:cNvPicPr/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25732696" y="7159171"/>
          <a:ext cx="952500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</xdr:col>
      <xdr:colOff>2291671</xdr:colOff>
      <xdr:row>17</xdr:row>
      <xdr:rowOff>253546</xdr:rowOff>
    </xdr:from>
    <xdr:to>
      <xdr:col>16</xdr:col>
      <xdr:colOff>3244171</xdr:colOff>
      <xdr:row>17</xdr:row>
      <xdr:rowOff>853621</xdr:rowOff>
    </xdr:to>
    <xdr:pic>
      <xdr:nvPicPr>
        <xdr:cNvPr id="6" name="Image 5" descr="logo bis"/>
        <xdr:cNvPicPr/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31552471" y="7159171"/>
          <a:ext cx="952500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19</xdr:col>
      <xdr:colOff>2291671</xdr:colOff>
      <xdr:row>17</xdr:row>
      <xdr:rowOff>253546</xdr:rowOff>
    </xdr:from>
    <xdr:to>
      <xdr:col>19</xdr:col>
      <xdr:colOff>3244171</xdr:colOff>
      <xdr:row>17</xdr:row>
      <xdr:rowOff>853621</xdr:rowOff>
    </xdr:to>
    <xdr:pic>
      <xdr:nvPicPr>
        <xdr:cNvPr id="7" name="Image 6" descr="logo bis"/>
        <xdr:cNvPicPr/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37372246" y="7159171"/>
          <a:ext cx="952500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2291671</xdr:colOff>
      <xdr:row>17</xdr:row>
      <xdr:rowOff>253546</xdr:rowOff>
    </xdr:from>
    <xdr:to>
      <xdr:col>1</xdr:col>
      <xdr:colOff>3244171</xdr:colOff>
      <xdr:row>17</xdr:row>
      <xdr:rowOff>853621</xdr:rowOff>
    </xdr:to>
    <xdr:pic>
      <xdr:nvPicPr>
        <xdr:cNvPr id="8" name="Image 7" descr="logo bis"/>
        <xdr:cNvPicPr/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2453596" y="7159171"/>
          <a:ext cx="952500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2291671</xdr:colOff>
      <xdr:row>17</xdr:row>
      <xdr:rowOff>253546</xdr:rowOff>
    </xdr:from>
    <xdr:to>
      <xdr:col>4</xdr:col>
      <xdr:colOff>3244171</xdr:colOff>
      <xdr:row>17</xdr:row>
      <xdr:rowOff>853621</xdr:rowOff>
    </xdr:to>
    <xdr:pic>
      <xdr:nvPicPr>
        <xdr:cNvPr id="2" name="Image 1" descr="logo bis"/>
        <xdr:cNvPicPr/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8273371" y="6863896"/>
          <a:ext cx="952500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2291671</xdr:colOff>
      <xdr:row>17</xdr:row>
      <xdr:rowOff>253546</xdr:rowOff>
    </xdr:from>
    <xdr:to>
      <xdr:col>7</xdr:col>
      <xdr:colOff>3244171</xdr:colOff>
      <xdr:row>17</xdr:row>
      <xdr:rowOff>853621</xdr:rowOff>
    </xdr:to>
    <xdr:pic>
      <xdr:nvPicPr>
        <xdr:cNvPr id="3" name="Image 2" descr="logo bis"/>
        <xdr:cNvPicPr/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14093146" y="6863896"/>
          <a:ext cx="952500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2291671</xdr:colOff>
      <xdr:row>17</xdr:row>
      <xdr:rowOff>253546</xdr:rowOff>
    </xdr:from>
    <xdr:to>
      <xdr:col>10</xdr:col>
      <xdr:colOff>3244171</xdr:colOff>
      <xdr:row>17</xdr:row>
      <xdr:rowOff>853621</xdr:rowOff>
    </xdr:to>
    <xdr:pic>
      <xdr:nvPicPr>
        <xdr:cNvPr id="4" name="Image 3" descr="logo bis"/>
        <xdr:cNvPicPr/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19912921" y="6863896"/>
          <a:ext cx="952500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2291671</xdr:colOff>
      <xdr:row>17</xdr:row>
      <xdr:rowOff>253546</xdr:rowOff>
    </xdr:from>
    <xdr:to>
      <xdr:col>13</xdr:col>
      <xdr:colOff>3244171</xdr:colOff>
      <xdr:row>17</xdr:row>
      <xdr:rowOff>853621</xdr:rowOff>
    </xdr:to>
    <xdr:pic>
      <xdr:nvPicPr>
        <xdr:cNvPr id="5" name="Image 4" descr="logo bis"/>
        <xdr:cNvPicPr/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25732696" y="6863896"/>
          <a:ext cx="952500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</xdr:col>
      <xdr:colOff>2291671</xdr:colOff>
      <xdr:row>17</xdr:row>
      <xdr:rowOff>253546</xdr:rowOff>
    </xdr:from>
    <xdr:to>
      <xdr:col>16</xdr:col>
      <xdr:colOff>3244171</xdr:colOff>
      <xdr:row>17</xdr:row>
      <xdr:rowOff>853621</xdr:rowOff>
    </xdr:to>
    <xdr:pic>
      <xdr:nvPicPr>
        <xdr:cNvPr id="6" name="Image 5" descr="logo bis"/>
        <xdr:cNvPicPr/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31552471" y="6863896"/>
          <a:ext cx="952500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19</xdr:col>
      <xdr:colOff>2291671</xdr:colOff>
      <xdr:row>17</xdr:row>
      <xdr:rowOff>253546</xdr:rowOff>
    </xdr:from>
    <xdr:to>
      <xdr:col>19</xdr:col>
      <xdr:colOff>3244171</xdr:colOff>
      <xdr:row>17</xdr:row>
      <xdr:rowOff>853621</xdr:rowOff>
    </xdr:to>
    <xdr:pic>
      <xdr:nvPicPr>
        <xdr:cNvPr id="7" name="Image 6" descr="logo bis"/>
        <xdr:cNvPicPr/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37372246" y="6863896"/>
          <a:ext cx="952500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2291671</xdr:colOff>
      <xdr:row>17</xdr:row>
      <xdr:rowOff>253546</xdr:rowOff>
    </xdr:from>
    <xdr:to>
      <xdr:col>1</xdr:col>
      <xdr:colOff>3244171</xdr:colOff>
      <xdr:row>17</xdr:row>
      <xdr:rowOff>853621</xdr:rowOff>
    </xdr:to>
    <xdr:pic>
      <xdr:nvPicPr>
        <xdr:cNvPr id="8" name="Image 7" descr="logo bis"/>
        <xdr:cNvPicPr/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2453596" y="6863896"/>
          <a:ext cx="952500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2291671</xdr:colOff>
      <xdr:row>17</xdr:row>
      <xdr:rowOff>253546</xdr:rowOff>
    </xdr:from>
    <xdr:to>
      <xdr:col>4</xdr:col>
      <xdr:colOff>3244171</xdr:colOff>
      <xdr:row>17</xdr:row>
      <xdr:rowOff>853621</xdr:rowOff>
    </xdr:to>
    <xdr:pic>
      <xdr:nvPicPr>
        <xdr:cNvPr id="2" name="Image 1" descr="logo bis"/>
        <xdr:cNvPicPr/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8273371" y="6863896"/>
          <a:ext cx="952500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2291671</xdr:colOff>
      <xdr:row>17</xdr:row>
      <xdr:rowOff>253546</xdr:rowOff>
    </xdr:from>
    <xdr:to>
      <xdr:col>7</xdr:col>
      <xdr:colOff>3244171</xdr:colOff>
      <xdr:row>17</xdr:row>
      <xdr:rowOff>853621</xdr:rowOff>
    </xdr:to>
    <xdr:pic>
      <xdr:nvPicPr>
        <xdr:cNvPr id="3" name="Image 2" descr="logo bis"/>
        <xdr:cNvPicPr/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14093146" y="6863896"/>
          <a:ext cx="952500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2291671</xdr:colOff>
      <xdr:row>17</xdr:row>
      <xdr:rowOff>253546</xdr:rowOff>
    </xdr:from>
    <xdr:to>
      <xdr:col>10</xdr:col>
      <xdr:colOff>3244171</xdr:colOff>
      <xdr:row>17</xdr:row>
      <xdr:rowOff>853621</xdr:rowOff>
    </xdr:to>
    <xdr:pic>
      <xdr:nvPicPr>
        <xdr:cNvPr id="4" name="Image 3" descr="logo bis"/>
        <xdr:cNvPicPr/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19912921" y="6863896"/>
          <a:ext cx="952500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2291671</xdr:colOff>
      <xdr:row>17</xdr:row>
      <xdr:rowOff>253546</xdr:rowOff>
    </xdr:from>
    <xdr:to>
      <xdr:col>13</xdr:col>
      <xdr:colOff>3244171</xdr:colOff>
      <xdr:row>17</xdr:row>
      <xdr:rowOff>853621</xdr:rowOff>
    </xdr:to>
    <xdr:pic>
      <xdr:nvPicPr>
        <xdr:cNvPr id="5" name="Image 4" descr="logo bis"/>
        <xdr:cNvPicPr/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25732696" y="6863896"/>
          <a:ext cx="952500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</xdr:col>
      <xdr:colOff>2291671</xdr:colOff>
      <xdr:row>17</xdr:row>
      <xdr:rowOff>253546</xdr:rowOff>
    </xdr:from>
    <xdr:to>
      <xdr:col>16</xdr:col>
      <xdr:colOff>3244171</xdr:colOff>
      <xdr:row>17</xdr:row>
      <xdr:rowOff>853621</xdr:rowOff>
    </xdr:to>
    <xdr:pic>
      <xdr:nvPicPr>
        <xdr:cNvPr id="6" name="Image 5" descr="logo bis"/>
        <xdr:cNvPicPr/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31552471" y="6863896"/>
          <a:ext cx="952500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19</xdr:col>
      <xdr:colOff>2291671</xdr:colOff>
      <xdr:row>17</xdr:row>
      <xdr:rowOff>253546</xdr:rowOff>
    </xdr:from>
    <xdr:to>
      <xdr:col>19</xdr:col>
      <xdr:colOff>3244171</xdr:colOff>
      <xdr:row>17</xdr:row>
      <xdr:rowOff>853621</xdr:rowOff>
    </xdr:to>
    <xdr:pic>
      <xdr:nvPicPr>
        <xdr:cNvPr id="7" name="Image 6" descr="logo bis"/>
        <xdr:cNvPicPr/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37372246" y="6863896"/>
          <a:ext cx="952500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2291671</xdr:colOff>
      <xdr:row>17</xdr:row>
      <xdr:rowOff>253546</xdr:rowOff>
    </xdr:from>
    <xdr:to>
      <xdr:col>1</xdr:col>
      <xdr:colOff>3244171</xdr:colOff>
      <xdr:row>17</xdr:row>
      <xdr:rowOff>853621</xdr:rowOff>
    </xdr:to>
    <xdr:pic>
      <xdr:nvPicPr>
        <xdr:cNvPr id="8" name="Image 7" descr="logo bis"/>
        <xdr:cNvPicPr/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2453596" y="6863896"/>
          <a:ext cx="952500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76201</xdr:colOff>
      <xdr:row>2</xdr:row>
      <xdr:rowOff>21167</xdr:rowOff>
    </xdr:from>
    <xdr:to>
      <xdr:col>17</xdr:col>
      <xdr:colOff>32809</xdr:colOff>
      <xdr:row>3</xdr:row>
      <xdr:rowOff>105834</xdr:rowOff>
    </xdr:to>
    <xdr:pic>
      <xdr:nvPicPr>
        <xdr:cNvPr id="2" name="Image 4" descr="C:\Documents and Settings\s.vanholme\Local Settings\Temporary Internet Files\Content.Outlook\V3MU73I6\logo_restalliance_transpare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91118" y="296334"/>
          <a:ext cx="1733550" cy="2645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38100</xdr:colOff>
      <xdr:row>1</xdr:row>
      <xdr:rowOff>28575</xdr:rowOff>
    </xdr:from>
    <xdr:to>
      <xdr:col>73</xdr:col>
      <xdr:colOff>30483</xdr:colOff>
      <xdr:row>4</xdr:row>
      <xdr:rowOff>1815</xdr:rowOff>
    </xdr:to>
    <xdr:sp macro="" textlink="">
      <xdr:nvSpPr>
        <xdr:cNvPr id="3" name="Rectangle à coins arrondis 2"/>
        <xdr:cNvSpPr/>
      </xdr:nvSpPr>
      <xdr:spPr>
        <a:xfrm>
          <a:off x="38100" y="85725"/>
          <a:ext cx="11089008" cy="716190"/>
        </a:xfrm>
        <a:prstGeom prst="roundRect">
          <a:avLst/>
        </a:prstGeom>
        <a:noFill/>
        <a:ln w="1270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104776</xdr:colOff>
      <xdr:row>1</xdr:row>
      <xdr:rowOff>200025</xdr:rowOff>
    </xdr:from>
    <xdr:to>
      <xdr:col>14</xdr:col>
      <xdr:colOff>104775</xdr:colOff>
      <xdr:row>3</xdr:row>
      <xdr:rowOff>95250</xdr:rowOff>
    </xdr:to>
    <xdr:pic>
      <xdr:nvPicPr>
        <xdr:cNvPr id="2" name="Image 4" descr="C:\Documents and Settings\s.vanholme\Local Settings\Temporary Internet Files\Content.Outlook\V3MU73I6\logo_restalliance_transpare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4801" y="257175"/>
          <a:ext cx="1733549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38100</xdr:colOff>
      <xdr:row>1</xdr:row>
      <xdr:rowOff>28575</xdr:rowOff>
    </xdr:from>
    <xdr:to>
      <xdr:col>73</xdr:col>
      <xdr:colOff>28575</xdr:colOff>
      <xdr:row>3</xdr:row>
      <xdr:rowOff>177075</xdr:rowOff>
    </xdr:to>
    <xdr:sp macro="" textlink="">
      <xdr:nvSpPr>
        <xdr:cNvPr id="3" name="Rectangle à coins arrondis 2"/>
        <xdr:cNvSpPr/>
      </xdr:nvSpPr>
      <xdr:spPr>
        <a:xfrm>
          <a:off x="38100" y="85725"/>
          <a:ext cx="9420225" cy="567600"/>
        </a:xfrm>
        <a:prstGeom prst="roundRect">
          <a:avLst/>
        </a:prstGeom>
        <a:noFill/>
        <a:ln w="1270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104776</xdr:colOff>
      <xdr:row>1</xdr:row>
      <xdr:rowOff>200025</xdr:rowOff>
    </xdr:from>
    <xdr:to>
      <xdr:col>14</xdr:col>
      <xdr:colOff>104775</xdr:colOff>
      <xdr:row>3</xdr:row>
      <xdr:rowOff>95250</xdr:rowOff>
    </xdr:to>
    <xdr:pic>
      <xdr:nvPicPr>
        <xdr:cNvPr id="2" name="Image 4" descr="C:\Documents and Settings\s.vanholme\Local Settings\Temporary Internet Files\Content.Outlook\V3MU73I6\logo_restalliance_transpare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4801" y="257175"/>
          <a:ext cx="1733549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38100</xdr:colOff>
      <xdr:row>1</xdr:row>
      <xdr:rowOff>28575</xdr:rowOff>
    </xdr:from>
    <xdr:to>
      <xdr:col>73</xdr:col>
      <xdr:colOff>28575</xdr:colOff>
      <xdr:row>3</xdr:row>
      <xdr:rowOff>310425</xdr:rowOff>
    </xdr:to>
    <xdr:sp macro="" textlink="">
      <xdr:nvSpPr>
        <xdr:cNvPr id="3" name="Rectangle à coins arrondis 2"/>
        <xdr:cNvSpPr/>
      </xdr:nvSpPr>
      <xdr:spPr>
        <a:xfrm>
          <a:off x="38100" y="85725"/>
          <a:ext cx="9420225" cy="567600"/>
        </a:xfrm>
        <a:prstGeom prst="roundRect">
          <a:avLst/>
        </a:prstGeom>
        <a:noFill/>
        <a:ln w="1270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104776</xdr:colOff>
      <xdr:row>2</xdr:row>
      <xdr:rowOff>9525</xdr:rowOff>
    </xdr:from>
    <xdr:to>
      <xdr:col>15</xdr:col>
      <xdr:colOff>47625</xdr:colOff>
      <xdr:row>3</xdr:row>
      <xdr:rowOff>142875</xdr:rowOff>
    </xdr:to>
    <xdr:pic>
      <xdr:nvPicPr>
        <xdr:cNvPr id="2" name="Image 4" descr="C:\Documents and Settings\s.vanholme\Local Settings\Temporary Internet Files\Content.Outlook\V3MU73I6\logo_restalliance_transpare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9576" y="276225"/>
          <a:ext cx="1733549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38100</xdr:colOff>
      <xdr:row>1</xdr:row>
      <xdr:rowOff>28575</xdr:rowOff>
    </xdr:from>
    <xdr:to>
      <xdr:col>73</xdr:col>
      <xdr:colOff>28575</xdr:colOff>
      <xdr:row>3</xdr:row>
      <xdr:rowOff>310425</xdr:rowOff>
    </xdr:to>
    <xdr:sp macro="" textlink="">
      <xdr:nvSpPr>
        <xdr:cNvPr id="3" name="Rectangle à coins arrondis 2"/>
        <xdr:cNvSpPr/>
      </xdr:nvSpPr>
      <xdr:spPr>
        <a:xfrm>
          <a:off x="38100" y="85725"/>
          <a:ext cx="11087100" cy="710475"/>
        </a:xfrm>
        <a:prstGeom prst="roundRect">
          <a:avLst/>
        </a:prstGeom>
        <a:noFill/>
        <a:ln w="1270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733424</xdr:colOff>
      <xdr:row>35</xdr:row>
      <xdr:rowOff>161925</xdr:rowOff>
    </xdr:from>
    <xdr:to>
      <xdr:col>4</xdr:col>
      <xdr:colOff>114299</xdr:colOff>
      <xdr:row>39</xdr:row>
      <xdr:rowOff>104775</xdr:rowOff>
    </xdr:to>
    <xdr:pic>
      <xdr:nvPicPr>
        <xdr:cNvPr id="2" name="Image 1" descr="logo bis"/>
        <xdr:cNvPicPr/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2190749" y="9382125"/>
          <a:ext cx="942975" cy="704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771525</xdr:colOff>
      <xdr:row>31</xdr:row>
      <xdr:rowOff>123825</xdr:rowOff>
    </xdr:from>
    <xdr:to>
      <xdr:col>4</xdr:col>
      <xdr:colOff>152400</xdr:colOff>
      <xdr:row>35</xdr:row>
      <xdr:rowOff>66675</xdr:rowOff>
    </xdr:to>
    <xdr:pic>
      <xdr:nvPicPr>
        <xdr:cNvPr id="3" name="Image 2" descr="logo bis"/>
        <xdr:cNvPicPr/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2228850" y="8543925"/>
          <a:ext cx="942975" cy="704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2291671</xdr:colOff>
      <xdr:row>17</xdr:row>
      <xdr:rowOff>253546</xdr:rowOff>
    </xdr:from>
    <xdr:to>
      <xdr:col>4</xdr:col>
      <xdr:colOff>3244171</xdr:colOff>
      <xdr:row>17</xdr:row>
      <xdr:rowOff>853621</xdr:rowOff>
    </xdr:to>
    <xdr:pic>
      <xdr:nvPicPr>
        <xdr:cNvPr id="2" name="Image 1" descr="logo bis"/>
        <xdr:cNvPicPr/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8206696" y="7159171"/>
          <a:ext cx="952500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2291671</xdr:colOff>
      <xdr:row>17</xdr:row>
      <xdr:rowOff>253546</xdr:rowOff>
    </xdr:from>
    <xdr:to>
      <xdr:col>7</xdr:col>
      <xdr:colOff>3244171</xdr:colOff>
      <xdr:row>17</xdr:row>
      <xdr:rowOff>853621</xdr:rowOff>
    </xdr:to>
    <xdr:pic>
      <xdr:nvPicPr>
        <xdr:cNvPr id="3" name="Image 2" descr="logo bis"/>
        <xdr:cNvPicPr/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13959796" y="7159171"/>
          <a:ext cx="952500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2291671</xdr:colOff>
      <xdr:row>17</xdr:row>
      <xdr:rowOff>253546</xdr:rowOff>
    </xdr:from>
    <xdr:to>
      <xdr:col>10</xdr:col>
      <xdr:colOff>3244171</xdr:colOff>
      <xdr:row>17</xdr:row>
      <xdr:rowOff>853621</xdr:rowOff>
    </xdr:to>
    <xdr:pic>
      <xdr:nvPicPr>
        <xdr:cNvPr id="4" name="Image 3" descr="logo bis"/>
        <xdr:cNvPicPr/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19712896" y="7159171"/>
          <a:ext cx="952500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2291671</xdr:colOff>
      <xdr:row>17</xdr:row>
      <xdr:rowOff>253546</xdr:rowOff>
    </xdr:from>
    <xdr:to>
      <xdr:col>13</xdr:col>
      <xdr:colOff>3244171</xdr:colOff>
      <xdr:row>17</xdr:row>
      <xdr:rowOff>853621</xdr:rowOff>
    </xdr:to>
    <xdr:pic>
      <xdr:nvPicPr>
        <xdr:cNvPr id="5" name="Image 4" descr="logo bis"/>
        <xdr:cNvPicPr/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25465996" y="7159171"/>
          <a:ext cx="952500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</xdr:col>
      <xdr:colOff>2291671</xdr:colOff>
      <xdr:row>17</xdr:row>
      <xdr:rowOff>253546</xdr:rowOff>
    </xdr:from>
    <xdr:to>
      <xdr:col>16</xdr:col>
      <xdr:colOff>3244171</xdr:colOff>
      <xdr:row>17</xdr:row>
      <xdr:rowOff>853621</xdr:rowOff>
    </xdr:to>
    <xdr:pic>
      <xdr:nvPicPr>
        <xdr:cNvPr id="6" name="Image 5" descr="logo bis"/>
        <xdr:cNvPicPr/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31219096" y="7159171"/>
          <a:ext cx="952500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19</xdr:col>
      <xdr:colOff>2291671</xdr:colOff>
      <xdr:row>17</xdr:row>
      <xdr:rowOff>253546</xdr:rowOff>
    </xdr:from>
    <xdr:to>
      <xdr:col>19</xdr:col>
      <xdr:colOff>3244171</xdr:colOff>
      <xdr:row>17</xdr:row>
      <xdr:rowOff>853621</xdr:rowOff>
    </xdr:to>
    <xdr:pic>
      <xdr:nvPicPr>
        <xdr:cNvPr id="7" name="Image 6" descr="logo bis"/>
        <xdr:cNvPicPr/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36972196" y="7159171"/>
          <a:ext cx="952500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2291671</xdr:colOff>
      <xdr:row>17</xdr:row>
      <xdr:rowOff>253546</xdr:rowOff>
    </xdr:from>
    <xdr:to>
      <xdr:col>1</xdr:col>
      <xdr:colOff>3244171</xdr:colOff>
      <xdr:row>17</xdr:row>
      <xdr:rowOff>853621</xdr:rowOff>
    </xdr:to>
    <xdr:pic>
      <xdr:nvPicPr>
        <xdr:cNvPr id="8" name="Image 7" descr="logo bis"/>
        <xdr:cNvPicPr/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2453596" y="7159171"/>
          <a:ext cx="952500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0</xdr:row>
      <xdr:rowOff>47625</xdr:rowOff>
    </xdr:from>
    <xdr:to>
      <xdr:col>0</xdr:col>
      <xdr:colOff>1228725</xdr:colOff>
      <xdr:row>0</xdr:row>
      <xdr:rowOff>381000</xdr:rowOff>
    </xdr:to>
    <xdr:pic>
      <xdr:nvPicPr>
        <xdr:cNvPr id="2" name="Image 1" descr="cid:image003.jpg@01C8B5B2.A6071F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114300" y="47625"/>
          <a:ext cx="111442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133350</xdr:colOff>
      <xdr:row>0</xdr:row>
      <xdr:rowOff>38100</xdr:rowOff>
    </xdr:from>
    <xdr:to>
      <xdr:col>5</xdr:col>
      <xdr:colOff>1247775</xdr:colOff>
      <xdr:row>0</xdr:row>
      <xdr:rowOff>371475</xdr:rowOff>
    </xdr:to>
    <xdr:pic>
      <xdr:nvPicPr>
        <xdr:cNvPr id="3" name="Image 1" descr="cid:image003.jpg@01C8B5B2.A6071F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4514850" y="38100"/>
          <a:ext cx="111442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123825</xdr:colOff>
      <xdr:row>6</xdr:row>
      <xdr:rowOff>47625</xdr:rowOff>
    </xdr:from>
    <xdr:to>
      <xdr:col>5</xdr:col>
      <xdr:colOff>1238250</xdr:colOff>
      <xdr:row>6</xdr:row>
      <xdr:rowOff>381000</xdr:rowOff>
    </xdr:to>
    <xdr:pic>
      <xdr:nvPicPr>
        <xdr:cNvPr id="4" name="Image 1" descr="cid:image003.jpg@01C8B5B2.A6071F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4505325" y="2447925"/>
          <a:ext cx="111442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114300</xdr:colOff>
      <xdr:row>6</xdr:row>
      <xdr:rowOff>38100</xdr:rowOff>
    </xdr:from>
    <xdr:to>
      <xdr:col>0</xdr:col>
      <xdr:colOff>1228725</xdr:colOff>
      <xdr:row>6</xdr:row>
      <xdr:rowOff>371475</xdr:rowOff>
    </xdr:to>
    <xdr:pic>
      <xdr:nvPicPr>
        <xdr:cNvPr id="5" name="Image 1" descr="cid:image003.jpg@01C8B5B2.A6071F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114300" y="2438400"/>
          <a:ext cx="111442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12</xdr:row>
      <xdr:rowOff>47625</xdr:rowOff>
    </xdr:from>
    <xdr:to>
      <xdr:col>0</xdr:col>
      <xdr:colOff>1257300</xdr:colOff>
      <xdr:row>12</xdr:row>
      <xdr:rowOff>381000</xdr:rowOff>
    </xdr:to>
    <xdr:pic>
      <xdr:nvPicPr>
        <xdr:cNvPr id="6" name="Image 1" descr="cid:image003.jpg@01C8B5B2.A6071F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142875" y="4848225"/>
          <a:ext cx="111442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104775</xdr:colOff>
      <xdr:row>12</xdr:row>
      <xdr:rowOff>38100</xdr:rowOff>
    </xdr:from>
    <xdr:to>
      <xdr:col>5</xdr:col>
      <xdr:colOff>1219200</xdr:colOff>
      <xdr:row>12</xdr:row>
      <xdr:rowOff>371475</xdr:rowOff>
    </xdr:to>
    <xdr:pic>
      <xdr:nvPicPr>
        <xdr:cNvPr id="7" name="Image 1" descr="cid:image003.jpg@01C8B5B2.A6071F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4486275" y="4838700"/>
          <a:ext cx="111442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133350</xdr:colOff>
      <xdr:row>18</xdr:row>
      <xdr:rowOff>38100</xdr:rowOff>
    </xdr:from>
    <xdr:to>
      <xdr:col>5</xdr:col>
      <xdr:colOff>1247775</xdr:colOff>
      <xdr:row>18</xdr:row>
      <xdr:rowOff>371475</xdr:rowOff>
    </xdr:to>
    <xdr:pic>
      <xdr:nvPicPr>
        <xdr:cNvPr id="8" name="Image 1" descr="cid:image003.jpg@01C8B5B2.A6071F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4514850" y="7239000"/>
          <a:ext cx="111442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123825</xdr:colOff>
      <xdr:row>18</xdr:row>
      <xdr:rowOff>38100</xdr:rowOff>
    </xdr:from>
    <xdr:to>
      <xdr:col>0</xdr:col>
      <xdr:colOff>1238250</xdr:colOff>
      <xdr:row>18</xdr:row>
      <xdr:rowOff>371475</xdr:rowOff>
    </xdr:to>
    <xdr:pic>
      <xdr:nvPicPr>
        <xdr:cNvPr id="9" name="Image 1" descr="cid:image003.jpg@01C8B5B2.A6071F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123825" y="7239000"/>
          <a:ext cx="111442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24</xdr:row>
      <xdr:rowOff>38100</xdr:rowOff>
    </xdr:from>
    <xdr:to>
      <xdr:col>0</xdr:col>
      <xdr:colOff>1257300</xdr:colOff>
      <xdr:row>24</xdr:row>
      <xdr:rowOff>371475</xdr:rowOff>
    </xdr:to>
    <xdr:pic>
      <xdr:nvPicPr>
        <xdr:cNvPr id="10" name="Image 1" descr="cid:image003.jpg@01C8B5B2.A6071F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142875" y="9639300"/>
          <a:ext cx="111442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114300</xdr:colOff>
      <xdr:row>24</xdr:row>
      <xdr:rowOff>38100</xdr:rowOff>
    </xdr:from>
    <xdr:to>
      <xdr:col>5</xdr:col>
      <xdr:colOff>1228725</xdr:colOff>
      <xdr:row>24</xdr:row>
      <xdr:rowOff>371475</xdr:rowOff>
    </xdr:to>
    <xdr:pic>
      <xdr:nvPicPr>
        <xdr:cNvPr id="11" name="Image 1" descr="cid:image003.jpg@01C8B5B2.A6071F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4495800" y="9639300"/>
          <a:ext cx="111442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114300</xdr:colOff>
      <xdr:row>30</xdr:row>
      <xdr:rowOff>47625</xdr:rowOff>
    </xdr:from>
    <xdr:to>
      <xdr:col>5</xdr:col>
      <xdr:colOff>1228725</xdr:colOff>
      <xdr:row>30</xdr:row>
      <xdr:rowOff>381000</xdr:rowOff>
    </xdr:to>
    <xdr:pic>
      <xdr:nvPicPr>
        <xdr:cNvPr id="12" name="Image 1" descr="cid:image003.jpg@01C8B5B2.A6071F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4495800" y="12049125"/>
          <a:ext cx="111442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133350</xdr:colOff>
      <xdr:row>30</xdr:row>
      <xdr:rowOff>38100</xdr:rowOff>
    </xdr:from>
    <xdr:to>
      <xdr:col>0</xdr:col>
      <xdr:colOff>1247775</xdr:colOff>
      <xdr:row>30</xdr:row>
      <xdr:rowOff>371475</xdr:rowOff>
    </xdr:to>
    <xdr:pic>
      <xdr:nvPicPr>
        <xdr:cNvPr id="13" name="Image 1" descr="cid:image003.jpg@01C8B5B2.A6071F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133350" y="12039600"/>
          <a:ext cx="111442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133350</xdr:colOff>
      <xdr:row>36</xdr:row>
      <xdr:rowOff>47625</xdr:rowOff>
    </xdr:from>
    <xdr:to>
      <xdr:col>0</xdr:col>
      <xdr:colOff>1247775</xdr:colOff>
      <xdr:row>36</xdr:row>
      <xdr:rowOff>381000</xdr:rowOff>
    </xdr:to>
    <xdr:pic>
      <xdr:nvPicPr>
        <xdr:cNvPr id="14" name="Image 1" descr="cid:image003.jpg@01C8B5B2.A6071F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133350" y="14449425"/>
          <a:ext cx="111442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133350</xdr:colOff>
      <xdr:row>36</xdr:row>
      <xdr:rowOff>47625</xdr:rowOff>
    </xdr:from>
    <xdr:to>
      <xdr:col>5</xdr:col>
      <xdr:colOff>1247775</xdr:colOff>
      <xdr:row>36</xdr:row>
      <xdr:rowOff>381000</xdr:rowOff>
    </xdr:to>
    <xdr:pic>
      <xdr:nvPicPr>
        <xdr:cNvPr id="15" name="Image 1" descr="cid:image003.jpg@01C8B5B2.A6071F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4514850" y="14449425"/>
          <a:ext cx="111442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133350</xdr:colOff>
      <xdr:row>42</xdr:row>
      <xdr:rowOff>47625</xdr:rowOff>
    </xdr:from>
    <xdr:to>
      <xdr:col>0</xdr:col>
      <xdr:colOff>1247775</xdr:colOff>
      <xdr:row>42</xdr:row>
      <xdr:rowOff>381000</xdr:rowOff>
    </xdr:to>
    <xdr:pic>
      <xdr:nvPicPr>
        <xdr:cNvPr id="16" name="Image 1" descr="cid:image003.jpg@01C8B5B2.A6071F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133350" y="17049750"/>
          <a:ext cx="111442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133350</xdr:colOff>
      <xdr:row>42</xdr:row>
      <xdr:rowOff>47625</xdr:rowOff>
    </xdr:from>
    <xdr:to>
      <xdr:col>5</xdr:col>
      <xdr:colOff>1247775</xdr:colOff>
      <xdr:row>42</xdr:row>
      <xdr:rowOff>381000</xdr:rowOff>
    </xdr:to>
    <xdr:pic>
      <xdr:nvPicPr>
        <xdr:cNvPr id="17" name="Image 1" descr="cid:image003.jpg@01C8B5B2.A6071F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133350" y="17049750"/>
          <a:ext cx="111442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FF"/>
  </sheetPr>
  <dimension ref="A1:L315"/>
  <sheetViews>
    <sheetView tabSelected="1" zoomScale="70" zoomScaleNormal="70" workbookViewId="0">
      <selection activeCell="B10" sqref="B10"/>
    </sheetView>
  </sheetViews>
  <sheetFormatPr baseColWidth="10" defaultRowHeight="15"/>
  <cols>
    <col min="1" max="1" width="6" customWidth="1"/>
    <col min="2" max="2" width="34.7109375" customWidth="1"/>
    <col min="3" max="3" width="12.7109375" customWidth="1"/>
    <col min="4" max="4" width="75.7109375" customWidth="1"/>
    <col min="5" max="5" width="10.85546875" customWidth="1"/>
    <col min="6" max="6" width="12.7109375" customWidth="1"/>
    <col min="7" max="7" width="75.7109375" customWidth="1"/>
    <col min="8" max="8" width="10.140625" customWidth="1"/>
    <col min="12" max="12" width="17.42578125" bestFit="1" customWidth="1"/>
    <col min="13" max="13" width="11.42578125" customWidth="1"/>
  </cols>
  <sheetData>
    <row r="1" spans="1:12" ht="15.75" thickBot="1">
      <c r="A1" s="54"/>
      <c r="B1" s="54"/>
      <c r="C1" s="54"/>
      <c r="D1" s="54"/>
      <c r="E1" s="54"/>
      <c r="F1" s="54"/>
      <c r="G1" s="54"/>
      <c r="H1" s="54"/>
    </row>
    <row r="2" spans="1:12" ht="34.5" customHeight="1" thickBot="1">
      <c r="A2" s="126"/>
      <c r="B2" s="135"/>
      <c r="C2" s="128"/>
      <c r="D2" s="169" t="s">
        <v>386</v>
      </c>
      <c r="E2" s="126"/>
      <c r="F2" s="126"/>
      <c r="G2" s="172" t="s">
        <v>388</v>
      </c>
      <c r="H2" s="126"/>
    </row>
    <row r="3" spans="1:12" ht="34.5" customHeight="1" thickBot="1">
      <c r="A3" s="126"/>
      <c r="B3" s="174" t="s">
        <v>389</v>
      </c>
      <c r="C3" s="128"/>
      <c r="D3" s="170" t="s">
        <v>387</v>
      </c>
      <c r="E3" s="126"/>
      <c r="F3" s="126"/>
      <c r="G3" s="173">
        <f ca="1">TODAY()</f>
        <v>42655</v>
      </c>
      <c r="H3" s="126"/>
    </row>
    <row r="4" spans="1:12" ht="34.5" customHeight="1" thickBot="1">
      <c r="A4" s="126"/>
      <c r="B4" s="173">
        <v>42655</v>
      </c>
      <c r="C4" s="128"/>
      <c r="D4" s="126"/>
      <c r="E4" s="126"/>
      <c r="F4" s="126"/>
      <c r="G4" s="126"/>
      <c r="H4" s="126"/>
    </row>
    <row r="5" spans="1:12" ht="34.5" customHeight="1" thickBot="1">
      <c r="A5" s="49"/>
      <c r="B5" s="38"/>
      <c r="C5" s="32"/>
      <c r="D5" s="216" t="s">
        <v>0</v>
      </c>
      <c r="E5" s="217"/>
      <c r="F5" s="217"/>
      <c r="G5" s="217"/>
      <c r="H5" s="218"/>
    </row>
    <row r="6" spans="1:12" ht="34.5" customHeight="1" thickBot="1">
      <c r="A6" s="49"/>
      <c r="B6" s="3"/>
      <c r="C6" s="2"/>
      <c r="D6" s="4"/>
      <c r="E6" s="4"/>
      <c r="F6" s="4"/>
      <c r="G6" s="4"/>
      <c r="H6" s="4"/>
    </row>
    <row r="7" spans="1:12" ht="34.5" customHeight="1" thickBot="1">
      <c r="A7" s="49"/>
      <c r="B7" s="5" t="s">
        <v>1</v>
      </c>
      <c r="C7" s="49"/>
      <c r="D7" s="214" t="s">
        <v>2</v>
      </c>
      <c r="E7" s="215"/>
      <c r="F7" s="133"/>
      <c r="G7" s="214" t="s">
        <v>3</v>
      </c>
      <c r="H7" s="215"/>
    </row>
    <row r="8" spans="1:12" ht="34.5" customHeight="1" thickBot="1">
      <c r="A8" s="49"/>
      <c r="B8" s="127"/>
      <c r="C8" s="49"/>
      <c r="D8" s="127"/>
      <c r="E8" s="127"/>
      <c r="F8" s="134"/>
      <c r="G8" s="127"/>
    </row>
    <row r="9" spans="1:12" ht="34.5" customHeight="1">
      <c r="A9" s="49"/>
      <c r="B9" s="176" t="s">
        <v>390</v>
      </c>
      <c r="C9" s="1"/>
      <c r="D9" s="6"/>
      <c r="E9" s="136" t="s">
        <v>312</v>
      </c>
      <c r="F9" s="6"/>
      <c r="G9" s="6"/>
      <c r="H9" s="136" t="s">
        <v>312</v>
      </c>
      <c r="L9" s="125"/>
    </row>
    <row r="10" spans="1:12" ht="34.5" customHeight="1" thickBot="1">
      <c r="A10" s="7" t="s">
        <v>4</v>
      </c>
      <c r="B10" s="177">
        <v>42655</v>
      </c>
      <c r="C10" s="175" t="s">
        <v>5</v>
      </c>
      <c r="D10" s="20" t="s">
        <v>65</v>
      </c>
      <c r="E10" s="20" t="s">
        <v>371</v>
      </c>
      <c r="F10" s="48" t="s">
        <v>6</v>
      </c>
      <c r="G10" s="20" t="s">
        <v>68</v>
      </c>
      <c r="H10" s="20"/>
    </row>
    <row r="11" spans="1:12" ht="34.5" customHeight="1">
      <c r="A11" s="24" t="s">
        <v>7</v>
      </c>
      <c r="B11" s="164">
        <f>$B$10</f>
        <v>42655</v>
      </c>
      <c r="C11" s="30" t="s">
        <v>8</v>
      </c>
      <c r="D11" s="20" t="s">
        <v>313</v>
      </c>
      <c r="E11" s="129"/>
      <c r="F11" s="30" t="s">
        <v>9</v>
      </c>
      <c r="G11" s="20" t="s">
        <v>69</v>
      </c>
      <c r="H11" s="129"/>
    </row>
    <row r="12" spans="1:12" ht="34.5" customHeight="1">
      <c r="A12" s="1"/>
      <c r="B12" s="164">
        <f t="shared" ref="B12:B15" si="0">$B$10</f>
        <v>42655</v>
      </c>
      <c r="C12" s="30" t="s">
        <v>10</v>
      </c>
      <c r="D12" s="16" t="s">
        <v>314</v>
      </c>
      <c r="E12" s="130"/>
      <c r="F12" s="30" t="s">
        <v>11</v>
      </c>
      <c r="G12" s="16" t="s">
        <v>70</v>
      </c>
      <c r="H12" s="130" t="s">
        <v>371</v>
      </c>
    </row>
    <row r="13" spans="1:12" ht="34.5" customHeight="1">
      <c r="A13" s="1"/>
      <c r="B13" s="164">
        <f t="shared" si="0"/>
        <v>42655</v>
      </c>
      <c r="C13" s="30" t="s">
        <v>12</v>
      </c>
      <c r="D13" s="16" t="s">
        <v>54</v>
      </c>
      <c r="E13" s="130"/>
      <c r="F13" s="30" t="s">
        <v>134</v>
      </c>
      <c r="G13" s="16"/>
      <c r="H13" s="130"/>
    </row>
    <row r="14" spans="1:12" ht="34.5" customHeight="1">
      <c r="A14" s="1"/>
      <c r="B14" s="164">
        <f t="shared" si="0"/>
        <v>42655</v>
      </c>
      <c r="C14" s="30" t="s">
        <v>13</v>
      </c>
      <c r="D14" s="16" t="s">
        <v>23</v>
      </c>
      <c r="E14" s="130" t="s">
        <v>371</v>
      </c>
      <c r="F14" s="30" t="s">
        <v>13</v>
      </c>
      <c r="G14" s="16" t="s">
        <v>23</v>
      </c>
      <c r="H14" s="130" t="s">
        <v>371</v>
      </c>
    </row>
    <row r="15" spans="1:12" ht="34.5" customHeight="1">
      <c r="A15" s="1"/>
      <c r="B15" s="165">
        <f t="shared" si="0"/>
        <v>42655</v>
      </c>
      <c r="C15" s="30" t="s">
        <v>14</v>
      </c>
      <c r="D15" s="20" t="s">
        <v>67</v>
      </c>
      <c r="E15" s="129" t="s">
        <v>371</v>
      </c>
      <c r="F15" s="30" t="s">
        <v>14</v>
      </c>
      <c r="G15" s="20" t="s">
        <v>315</v>
      </c>
      <c r="H15" s="129" t="s">
        <v>371</v>
      </c>
    </row>
    <row r="16" spans="1:12" ht="34.5" customHeight="1">
      <c r="A16" s="1"/>
      <c r="B16" s="8"/>
      <c r="C16" s="9"/>
      <c r="D16" s="17"/>
      <c r="E16" s="17"/>
      <c r="F16" s="6"/>
      <c r="G16" s="17"/>
      <c r="H16" s="17"/>
    </row>
    <row r="17" spans="1:8" ht="34.5" customHeight="1">
      <c r="A17" s="7" t="s">
        <v>4</v>
      </c>
      <c r="B17" s="10">
        <f>$B$10+1</f>
        <v>42656</v>
      </c>
      <c r="C17" s="48" t="s">
        <v>5</v>
      </c>
      <c r="D17" s="16" t="s">
        <v>71</v>
      </c>
      <c r="E17" s="16" t="s">
        <v>371</v>
      </c>
      <c r="F17" s="48" t="s">
        <v>6</v>
      </c>
      <c r="G17" s="16" t="s">
        <v>75</v>
      </c>
      <c r="H17" s="16"/>
    </row>
    <row r="18" spans="1:8" ht="34.5" customHeight="1">
      <c r="A18" s="24" t="s">
        <v>7</v>
      </c>
      <c r="B18" s="166">
        <f t="shared" ref="B18:B22" si="1">$B$10+1</f>
        <v>42656</v>
      </c>
      <c r="C18" s="30" t="s">
        <v>8</v>
      </c>
      <c r="D18" s="16" t="s">
        <v>72</v>
      </c>
      <c r="E18" s="130"/>
      <c r="F18" s="30" t="s">
        <v>9</v>
      </c>
      <c r="G18" s="16" t="s">
        <v>76</v>
      </c>
      <c r="H18" s="130"/>
    </row>
    <row r="19" spans="1:8" ht="34.5" customHeight="1">
      <c r="A19" s="24"/>
      <c r="B19" s="167">
        <f t="shared" si="1"/>
        <v>42656</v>
      </c>
      <c r="C19" s="30" t="s">
        <v>10</v>
      </c>
      <c r="D19" s="25" t="s">
        <v>47</v>
      </c>
      <c r="E19" s="28"/>
      <c r="F19" s="30" t="s">
        <v>11</v>
      </c>
      <c r="G19" s="25" t="s">
        <v>77</v>
      </c>
      <c r="H19" s="28"/>
    </row>
    <row r="20" spans="1:8" ht="34.5" customHeight="1">
      <c r="A20" s="1"/>
      <c r="B20" s="167">
        <f t="shared" si="1"/>
        <v>42656</v>
      </c>
      <c r="C20" s="30" t="s">
        <v>12</v>
      </c>
      <c r="D20" s="25" t="s">
        <v>74</v>
      </c>
      <c r="E20" s="28"/>
      <c r="F20" s="30" t="s">
        <v>134</v>
      </c>
      <c r="G20" s="25"/>
      <c r="H20" s="28"/>
    </row>
    <row r="21" spans="1:8" ht="34.5" customHeight="1">
      <c r="A21" s="1"/>
      <c r="B21" s="167">
        <f t="shared" si="1"/>
        <v>42656</v>
      </c>
      <c r="C21" s="30" t="s">
        <v>13</v>
      </c>
      <c r="D21" s="16" t="s">
        <v>23</v>
      </c>
      <c r="E21" s="130" t="s">
        <v>371</v>
      </c>
      <c r="F21" s="30" t="s">
        <v>13</v>
      </c>
      <c r="G21" s="16" t="s">
        <v>23</v>
      </c>
      <c r="H21" s="130" t="s">
        <v>371</v>
      </c>
    </row>
    <row r="22" spans="1:8" ht="34.5" customHeight="1">
      <c r="A22" s="1"/>
      <c r="B22" s="168">
        <f t="shared" si="1"/>
        <v>42656</v>
      </c>
      <c r="C22" s="30" t="s">
        <v>14</v>
      </c>
      <c r="D22" s="20" t="s">
        <v>316</v>
      </c>
      <c r="E22" s="129" t="s">
        <v>371</v>
      </c>
      <c r="F22" s="30" t="s">
        <v>14</v>
      </c>
      <c r="G22" s="20" t="s">
        <v>320</v>
      </c>
      <c r="H22" s="129" t="s">
        <v>371</v>
      </c>
    </row>
    <row r="23" spans="1:8" ht="34.5" customHeight="1">
      <c r="A23" s="1"/>
      <c r="B23" s="8"/>
      <c r="C23" s="9"/>
      <c r="D23" s="17"/>
      <c r="E23" s="17"/>
      <c r="F23" s="6"/>
      <c r="G23" s="17"/>
      <c r="H23" s="17"/>
    </row>
    <row r="24" spans="1:8" ht="34.5" customHeight="1">
      <c r="A24" s="7" t="s">
        <v>4</v>
      </c>
      <c r="B24" s="10">
        <f>$B$10+2</f>
        <v>42657</v>
      </c>
      <c r="C24" s="48" t="s">
        <v>5</v>
      </c>
      <c r="D24" s="16"/>
      <c r="E24" s="16"/>
      <c r="F24" s="48" t="s">
        <v>6</v>
      </c>
      <c r="G24" s="16" t="s">
        <v>50</v>
      </c>
      <c r="H24" s="16"/>
    </row>
    <row r="25" spans="1:8" ht="34.5" customHeight="1">
      <c r="A25" s="24" t="s">
        <v>7</v>
      </c>
      <c r="B25" s="166">
        <f t="shared" ref="B25:B29" si="2">$B$10+2</f>
        <v>42657</v>
      </c>
      <c r="C25" s="30" t="s">
        <v>8</v>
      </c>
      <c r="D25" s="16" t="s">
        <v>317</v>
      </c>
      <c r="E25" s="130"/>
      <c r="F25" s="30" t="s">
        <v>9</v>
      </c>
      <c r="G25" s="16" t="s">
        <v>216</v>
      </c>
      <c r="H25" s="130"/>
    </row>
    <row r="26" spans="1:8" ht="34.5" customHeight="1">
      <c r="A26" s="1"/>
      <c r="B26" s="167">
        <f t="shared" si="2"/>
        <v>42657</v>
      </c>
      <c r="C26" s="30" t="s">
        <v>10</v>
      </c>
      <c r="D26" s="25" t="s">
        <v>73</v>
      </c>
      <c r="E26" s="28"/>
      <c r="F26" s="30" t="s">
        <v>11</v>
      </c>
      <c r="G26" s="25" t="s">
        <v>217</v>
      </c>
      <c r="H26" s="28"/>
    </row>
    <row r="27" spans="1:8" ht="34.5" customHeight="1">
      <c r="A27" s="1"/>
      <c r="B27" s="167">
        <f t="shared" si="2"/>
        <v>42657</v>
      </c>
      <c r="C27" s="30" t="s">
        <v>12</v>
      </c>
      <c r="D27" s="26" t="s">
        <v>318</v>
      </c>
      <c r="E27" s="26"/>
      <c r="F27" s="30" t="s">
        <v>134</v>
      </c>
      <c r="G27" s="26"/>
      <c r="H27" s="26"/>
    </row>
    <row r="28" spans="1:8" ht="34.5" customHeight="1">
      <c r="A28" s="1"/>
      <c r="B28" s="167">
        <f t="shared" si="2"/>
        <v>42657</v>
      </c>
      <c r="C28" s="30" t="s">
        <v>13</v>
      </c>
      <c r="D28" s="16" t="s">
        <v>23</v>
      </c>
      <c r="E28" s="130" t="s">
        <v>371</v>
      </c>
      <c r="F28" s="30" t="s">
        <v>13</v>
      </c>
      <c r="G28" s="16" t="s">
        <v>23</v>
      </c>
      <c r="H28" s="130" t="s">
        <v>371</v>
      </c>
    </row>
    <row r="29" spans="1:8" ht="34.5" customHeight="1">
      <c r="A29" s="1"/>
      <c r="B29" s="168">
        <f t="shared" si="2"/>
        <v>42657</v>
      </c>
      <c r="C29" s="30" t="s">
        <v>14</v>
      </c>
      <c r="D29" s="20" t="s">
        <v>319</v>
      </c>
      <c r="E29" s="129" t="s">
        <v>371</v>
      </c>
      <c r="F29" s="30" t="s">
        <v>14</v>
      </c>
      <c r="G29" s="20" t="s">
        <v>321</v>
      </c>
      <c r="H29" s="129" t="s">
        <v>371</v>
      </c>
    </row>
    <row r="30" spans="1:8" ht="34.5" customHeight="1">
      <c r="A30" s="1"/>
      <c r="B30" s="8"/>
      <c r="C30" s="9"/>
      <c r="D30" s="17"/>
      <c r="E30" s="17"/>
      <c r="F30" s="6"/>
      <c r="G30" s="17"/>
      <c r="H30" s="17"/>
    </row>
    <row r="31" spans="1:8" ht="34.5" customHeight="1">
      <c r="A31" s="7" t="s">
        <v>4</v>
      </c>
      <c r="B31" s="10">
        <f>$B$10+3</f>
        <v>42658</v>
      </c>
      <c r="C31" s="48" t="s">
        <v>5</v>
      </c>
      <c r="D31" s="16" t="s">
        <v>322</v>
      </c>
      <c r="E31" s="16" t="s">
        <v>371</v>
      </c>
      <c r="F31" s="48" t="s">
        <v>6</v>
      </c>
      <c r="G31" s="16" t="s">
        <v>84</v>
      </c>
      <c r="H31" s="16"/>
    </row>
    <row r="32" spans="1:8" ht="34.5" customHeight="1">
      <c r="A32" s="24" t="s">
        <v>7</v>
      </c>
      <c r="B32" s="166">
        <f t="shared" ref="B32:B36" si="3">$B$10+3</f>
        <v>42658</v>
      </c>
      <c r="C32" s="30" t="s">
        <v>8</v>
      </c>
      <c r="D32" s="16" t="s">
        <v>81</v>
      </c>
      <c r="E32" s="130"/>
      <c r="F32" s="30" t="s">
        <v>9</v>
      </c>
      <c r="G32" s="16" t="s">
        <v>323</v>
      </c>
      <c r="H32" s="130"/>
    </row>
    <row r="33" spans="1:8" ht="34.5" customHeight="1">
      <c r="A33" s="1"/>
      <c r="B33" s="167">
        <f t="shared" si="3"/>
        <v>42658</v>
      </c>
      <c r="C33" s="30" t="s">
        <v>10</v>
      </c>
      <c r="D33" s="16" t="s">
        <v>48</v>
      </c>
      <c r="E33" s="130"/>
      <c r="F33" s="30" t="s">
        <v>11</v>
      </c>
      <c r="G33" s="16" t="s">
        <v>85</v>
      </c>
      <c r="H33" s="130"/>
    </row>
    <row r="34" spans="1:8" ht="34.5" customHeight="1">
      <c r="A34" s="1"/>
      <c r="B34" s="167">
        <f t="shared" si="3"/>
        <v>42658</v>
      </c>
      <c r="C34" s="30" t="s">
        <v>12</v>
      </c>
      <c r="D34" s="16" t="s">
        <v>82</v>
      </c>
      <c r="E34" s="130"/>
      <c r="F34" s="30" t="s">
        <v>134</v>
      </c>
      <c r="G34" s="16"/>
      <c r="H34" s="130"/>
    </row>
    <row r="35" spans="1:8" ht="34.5" customHeight="1">
      <c r="A35" s="1"/>
      <c r="B35" s="167">
        <f t="shared" si="3"/>
        <v>42658</v>
      </c>
      <c r="C35" s="30" t="s">
        <v>13</v>
      </c>
      <c r="D35" s="16" t="s">
        <v>23</v>
      </c>
      <c r="E35" s="130" t="s">
        <v>371</v>
      </c>
      <c r="F35" s="30" t="s">
        <v>13</v>
      </c>
      <c r="G35" s="16" t="s">
        <v>23</v>
      </c>
      <c r="H35" s="130" t="s">
        <v>371</v>
      </c>
    </row>
    <row r="36" spans="1:8" ht="34.5" customHeight="1">
      <c r="A36" s="1"/>
      <c r="B36" s="168">
        <f t="shared" si="3"/>
        <v>42658</v>
      </c>
      <c r="C36" s="30" t="s">
        <v>14</v>
      </c>
      <c r="D36" s="20" t="s">
        <v>83</v>
      </c>
      <c r="E36" s="129" t="s">
        <v>371</v>
      </c>
      <c r="F36" s="30" t="s">
        <v>14</v>
      </c>
      <c r="G36" s="20" t="s">
        <v>324</v>
      </c>
      <c r="H36" s="129" t="s">
        <v>371</v>
      </c>
    </row>
    <row r="37" spans="1:8" ht="34.5" customHeight="1">
      <c r="A37" s="1"/>
      <c r="B37" s="8"/>
      <c r="C37" s="9"/>
      <c r="D37" s="17"/>
      <c r="E37" s="17"/>
      <c r="F37" s="6"/>
      <c r="G37" s="17"/>
      <c r="H37" s="17"/>
    </row>
    <row r="38" spans="1:8" ht="34.5" customHeight="1">
      <c r="A38" s="7" t="s">
        <v>4</v>
      </c>
      <c r="B38" s="10">
        <f>$B$10+4</f>
        <v>42659</v>
      </c>
      <c r="C38" s="48" t="s">
        <v>5</v>
      </c>
      <c r="D38" s="16" t="s">
        <v>325</v>
      </c>
      <c r="E38" s="16" t="s">
        <v>371</v>
      </c>
      <c r="F38" s="48" t="s">
        <v>6</v>
      </c>
      <c r="G38" s="16" t="s">
        <v>87</v>
      </c>
      <c r="H38" s="16"/>
    </row>
    <row r="39" spans="1:8" ht="34.5" customHeight="1">
      <c r="A39" s="24" t="s">
        <v>7</v>
      </c>
      <c r="B39" s="166">
        <f t="shared" ref="B39:B43" si="4">$B$10+4</f>
        <v>42659</v>
      </c>
      <c r="C39" s="30" t="s">
        <v>8</v>
      </c>
      <c r="D39" s="16" t="s">
        <v>86</v>
      </c>
      <c r="E39" s="130"/>
      <c r="F39" s="30" t="s">
        <v>9</v>
      </c>
      <c r="G39" s="16" t="s">
        <v>88</v>
      </c>
      <c r="H39" s="130"/>
    </row>
    <row r="40" spans="1:8" ht="34.5" customHeight="1">
      <c r="A40" s="1"/>
      <c r="B40" s="167">
        <f t="shared" si="4"/>
        <v>42659</v>
      </c>
      <c r="C40" s="30" t="s">
        <v>10</v>
      </c>
      <c r="D40" s="16" t="s">
        <v>41</v>
      </c>
      <c r="E40" s="130"/>
      <c r="F40" s="30" t="s">
        <v>11</v>
      </c>
      <c r="G40" s="16" t="s">
        <v>47</v>
      </c>
      <c r="H40" s="130"/>
    </row>
    <row r="41" spans="1:8" ht="34.5" customHeight="1">
      <c r="A41" s="1"/>
      <c r="B41" s="167">
        <f t="shared" si="4"/>
        <v>42659</v>
      </c>
      <c r="C41" s="30" t="s">
        <v>12</v>
      </c>
      <c r="D41" s="16" t="s">
        <v>326</v>
      </c>
      <c r="E41" s="130"/>
      <c r="F41" s="30" t="s">
        <v>134</v>
      </c>
      <c r="G41" s="16"/>
      <c r="H41" s="130"/>
    </row>
    <row r="42" spans="1:8" ht="34.5" customHeight="1">
      <c r="A42" s="1"/>
      <c r="B42" s="167">
        <f t="shared" si="4"/>
        <v>42659</v>
      </c>
      <c r="C42" s="30" t="s">
        <v>13</v>
      </c>
      <c r="D42" s="16" t="s">
        <v>23</v>
      </c>
      <c r="E42" s="130" t="s">
        <v>371</v>
      </c>
      <c r="F42" s="30" t="s">
        <v>13</v>
      </c>
      <c r="G42" s="16" t="s">
        <v>23</v>
      </c>
      <c r="H42" s="130" t="s">
        <v>371</v>
      </c>
    </row>
    <row r="43" spans="1:8" ht="34.5" customHeight="1">
      <c r="A43" s="1"/>
      <c r="B43" s="168">
        <f t="shared" si="4"/>
        <v>42659</v>
      </c>
      <c r="C43" s="30" t="s">
        <v>14</v>
      </c>
      <c r="D43" s="27" t="s">
        <v>94</v>
      </c>
      <c r="E43" s="26" t="s">
        <v>371</v>
      </c>
      <c r="F43" s="30" t="s">
        <v>14</v>
      </c>
      <c r="G43" s="27" t="s">
        <v>332</v>
      </c>
      <c r="H43" s="26" t="s">
        <v>371</v>
      </c>
    </row>
    <row r="44" spans="1:8" ht="34.5" customHeight="1">
      <c r="A44" s="1"/>
      <c r="B44" s="8"/>
      <c r="C44" s="9"/>
      <c r="D44" s="21"/>
      <c r="E44" s="21"/>
      <c r="F44" s="6"/>
      <c r="G44" s="21"/>
      <c r="H44" s="21"/>
    </row>
    <row r="45" spans="1:8" ht="34.5" customHeight="1">
      <c r="A45" s="7" t="s">
        <v>15</v>
      </c>
      <c r="B45" s="10">
        <f>$B$10+5</f>
        <v>42660</v>
      </c>
      <c r="C45" s="48" t="s">
        <v>5</v>
      </c>
      <c r="D45" s="16" t="s">
        <v>90</v>
      </c>
      <c r="E45" s="16" t="s">
        <v>371</v>
      </c>
      <c r="F45" s="48" t="s">
        <v>6</v>
      </c>
      <c r="G45" s="16" t="s">
        <v>31</v>
      </c>
      <c r="H45" s="16"/>
    </row>
    <row r="46" spans="1:8" ht="34.5" customHeight="1">
      <c r="A46" s="24" t="s">
        <v>7</v>
      </c>
      <c r="B46" s="166">
        <f t="shared" ref="B46:B50" si="5">$B$10+5</f>
        <v>42660</v>
      </c>
      <c r="C46" s="30" t="s">
        <v>8</v>
      </c>
      <c r="D46" s="16" t="s">
        <v>91</v>
      </c>
      <c r="E46" s="130"/>
      <c r="F46" s="30" t="s">
        <v>9</v>
      </c>
      <c r="G46" s="16" t="s">
        <v>372</v>
      </c>
      <c r="H46" s="130"/>
    </row>
    <row r="47" spans="1:8" ht="34.5" customHeight="1">
      <c r="A47" s="1"/>
      <c r="B47" s="167">
        <f t="shared" si="5"/>
        <v>42660</v>
      </c>
      <c r="C47" s="30" t="s">
        <v>10</v>
      </c>
      <c r="D47" s="16" t="s">
        <v>92</v>
      </c>
      <c r="E47" s="130"/>
      <c r="F47" s="30" t="s">
        <v>11</v>
      </c>
      <c r="G47" s="16"/>
      <c r="H47" s="130"/>
    </row>
    <row r="48" spans="1:8" ht="34.5" customHeight="1">
      <c r="A48" s="1"/>
      <c r="B48" s="167">
        <f t="shared" si="5"/>
        <v>42660</v>
      </c>
      <c r="C48" s="30" t="s">
        <v>12</v>
      </c>
      <c r="D48" s="16" t="s">
        <v>93</v>
      </c>
      <c r="E48" s="130"/>
      <c r="F48" s="30" t="s">
        <v>134</v>
      </c>
      <c r="G48" s="16"/>
      <c r="H48" s="130"/>
    </row>
    <row r="49" spans="1:8" ht="34.5" customHeight="1">
      <c r="A49" s="1"/>
      <c r="B49" s="167">
        <f t="shared" si="5"/>
        <v>42660</v>
      </c>
      <c r="C49" s="30" t="s">
        <v>13</v>
      </c>
      <c r="D49" s="16" t="s">
        <v>23</v>
      </c>
      <c r="E49" s="130" t="s">
        <v>371</v>
      </c>
      <c r="F49" s="30" t="s">
        <v>13</v>
      </c>
      <c r="G49" s="16" t="s">
        <v>23</v>
      </c>
      <c r="H49" s="130" t="s">
        <v>371</v>
      </c>
    </row>
    <row r="50" spans="1:8" ht="34.5" customHeight="1">
      <c r="A50" s="1"/>
      <c r="B50" s="168">
        <f t="shared" si="5"/>
        <v>42660</v>
      </c>
      <c r="C50" s="30" t="s">
        <v>14</v>
      </c>
      <c r="D50" s="16" t="s">
        <v>89</v>
      </c>
      <c r="E50" s="130" t="s">
        <v>371</v>
      </c>
      <c r="F50" s="30" t="s">
        <v>14</v>
      </c>
      <c r="G50" s="16" t="s">
        <v>327</v>
      </c>
      <c r="H50" s="130" t="s">
        <v>371</v>
      </c>
    </row>
    <row r="51" spans="1:8" ht="34.5" customHeight="1">
      <c r="A51" s="1"/>
      <c r="B51" s="8"/>
      <c r="C51" s="9"/>
      <c r="D51" s="34"/>
      <c r="E51" s="21"/>
      <c r="F51" s="6"/>
      <c r="G51" s="23"/>
      <c r="H51" s="21"/>
    </row>
    <row r="52" spans="1:8" ht="34.5" customHeight="1">
      <c r="A52" s="7" t="s">
        <v>15</v>
      </c>
      <c r="B52" s="10">
        <f>$B$10+6</f>
        <v>42661</v>
      </c>
      <c r="C52" s="48" t="s">
        <v>5</v>
      </c>
      <c r="D52" s="16" t="s">
        <v>95</v>
      </c>
      <c r="E52" s="16" t="s">
        <v>371</v>
      </c>
      <c r="F52" s="48" t="s">
        <v>6</v>
      </c>
      <c r="G52" s="16" t="s">
        <v>100</v>
      </c>
      <c r="H52" s="16"/>
    </row>
    <row r="53" spans="1:8" ht="34.5" customHeight="1">
      <c r="A53" s="24" t="s">
        <v>7</v>
      </c>
      <c r="B53" s="166">
        <f t="shared" ref="B53:B57" si="6">$B$10+6</f>
        <v>42661</v>
      </c>
      <c r="C53" s="30" t="s">
        <v>8</v>
      </c>
      <c r="D53" s="16" t="s">
        <v>96</v>
      </c>
      <c r="E53" s="130"/>
      <c r="F53" s="30" t="s">
        <v>9</v>
      </c>
      <c r="G53" s="16" t="s">
        <v>101</v>
      </c>
      <c r="H53" s="130" t="s">
        <v>371</v>
      </c>
    </row>
    <row r="54" spans="1:8" ht="34.5" customHeight="1">
      <c r="A54" s="1"/>
      <c r="B54" s="167">
        <f t="shared" si="6"/>
        <v>42661</v>
      </c>
      <c r="C54" s="30" t="s">
        <v>10</v>
      </c>
      <c r="D54" s="16" t="s">
        <v>97</v>
      </c>
      <c r="E54" s="130"/>
      <c r="F54" s="30" t="s">
        <v>11</v>
      </c>
      <c r="G54" s="16"/>
      <c r="H54" s="130"/>
    </row>
    <row r="55" spans="1:8" ht="34.5" customHeight="1">
      <c r="A55" s="1"/>
      <c r="B55" s="167">
        <f t="shared" si="6"/>
        <v>42661</v>
      </c>
      <c r="C55" s="30" t="s">
        <v>12</v>
      </c>
      <c r="D55" s="16" t="s">
        <v>98</v>
      </c>
      <c r="E55" s="130"/>
      <c r="F55" s="30" t="s">
        <v>134</v>
      </c>
      <c r="G55" s="16"/>
      <c r="H55" s="130"/>
    </row>
    <row r="56" spans="1:8" ht="34.5" customHeight="1">
      <c r="A56" s="1"/>
      <c r="B56" s="167">
        <f t="shared" si="6"/>
        <v>42661</v>
      </c>
      <c r="C56" s="30" t="s">
        <v>13</v>
      </c>
      <c r="D56" s="16" t="s">
        <v>23</v>
      </c>
      <c r="E56" s="130" t="s">
        <v>371</v>
      </c>
      <c r="F56" s="30" t="s">
        <v>13</v>
      </c>
      <c r="G56" s="16" t="s">
        <v>23</v>
      </c>
      <c r="H56" s="130" t="s">
        <v>371</v>
      </c>
    </row>
    <row r="57" spans="1:8" ht="34.5" customHeight="1">
      <c r="A57" s="1"/>
      <c r="B57" s="168">
        <f t="shared" si="6"/>
        <v>42661</v>
      </c>
      <c r="C57" s="30" t="s">
        <v>14</v>
      </c>
      <c r="D57" s="16" t="s">
        <v>99</v>
      </c>
      <c r="E57" s="130" t="s">
        <v>371</v>
      </c>
      <c r="F57" s="30" t="s">
        <v>14</v>
      </c>
      <c r="G57" s="16" t="s">
        <v>328</v>
      </c>
      <c r="H57" s="130" t="s">
        <v>371</v>
      </c>
    </row>
    <row r="58" spans="1:8" ht="34.5" customHeight="1">
      <c r="A58" s="1"/>
      <c r="B58" s="8"/>
      <c r="C58" s="9"/>
      <c r="D58" s="22"/>
      <c r="E58" s="21"/>
      <c r="F58" s="6"/>
      <c r="G58" s="22"/>
      <c r="H58" s="21"/>
    </row>
    <row r="59" spans="1:8" ht="34.5" customHeight="1">
      <c r="A59" s="11" t="s">
        <v>4</v>
      </c>
      <c r="B59" s="10">
        <f>$B$10+7</f>
        <v>42662</v>
      </c>
      <c r="C59" s="48" t="s">
        <v>5</v>
      </c>
      <c r="D59" s="16" t="s">
        <v>16</v>
      </c>
      <c r="E59" s="16" t="s">
        <v>371</v>
      </c>
      <c r="F59" s="48" t="s">
        <v>6</v>
      </c>
      <c r="G59" s="16" t="s">
        <v>17</v>
      </c>
      <c r="H59" s="16"/>
    </row>
    <row r="60" spans="1:8" ht="34.5" customHeight="1">
      <c r="A60" s="24" t="s">
        <v>18</v>
      </c>
      <c r="B60" s="166">
        <f t="shared" ref="B60:B64" si="7">$B$10+7</f>
        <v>42662</v>
      </c>
      <c r="C60" s="30" t="s">
        <v>8</v>
      </c>
      <c r="D60" s="16" t="s">
        <v>19</v>
      </c>
      <c r="E60" s="130"/>
      <c r="F60" s="30" t="s">
        <v>9</v>
      </c>
      <c r="G60" s="16" t="s">
        <v>20</v>
      </c>
      <c r="H60" s="130"/>
    </row>
    <row r="61" spans="1:8" ht="34.5" customHeight="1">
      <c r="A61" s="1"/>
      <c r="B61" s="167">
        <f t="shared" si="7"/>
        <v>42662</v>
      </c>
      <c r="C61" s="30" t="s">
        <v>10</v>
      </c>
      <c r="D61" s="16" t="s">
        <v>21</v>
      </c>
      <c r="E61" s="130"/>
      <c r="F61" s="30" t="s">
        <v>11</v>
      </c>
      <c r="G61" s="16"/>
      <c r="H61" s="130"/>
    </row>
    <row r="62" spans="1:8" ht="34.5" customHeight="1">
      <c r="A62" s="1"/>
      <c r="B62" s="167">
        <f t="shared" si="7"/>
        <v>42662</v>
      </c>
      <c r="C62" s="30" t="s">
        <v>12</v>
      </c>
      <c r="D62" s="26" t="s">
        <v>22</v>
      </c>
      <c r="E62" s="26"/>
      <c r="F62" s="30" t="s">
        <v>134</v>
      </c>
      <c r="G62" s="26"/>
      <c r="H62" s="26"/>
    </row>
    <row r="63" spans="1:8" ht="34.5" customHeight="1">
      <c r="A63" s="1"/>
      <c r="B63" s="167">
        <f t="shared" si="7"/>
        <v>42662</v>
      </c>
      <c r="C63" s="30" t="s">
        <v>13</v>
      </c>
      <c r="D63" s="16" t="s">
        <v>23</v>
      </c>
      <c r="E63" s="130" t="s">
        <v>371</v>
      </c>
      <c r="F63" s="30" t="s">
        <v>13</v>
      </c>
      <c r="G63" s="16" t="s">
        <v>24</v>
      </c>
      <c r="H63" s="130" t="s">
        <v>371</v>
      </c>
    </row>
    <row r="64" spans="1:8" ht="34.5" customHeight="1">
      <c r="A64" s="1"/>
      <c r="B64" s="168">
        <f t="shared" si="7"/>
        <v>42662</v>
      </c>
      <c r="C64" s="30" t="s">
        <v>14</v>
      </c>
      <c r="D64" s="20" t="s">
        <v>25</v>
      </c>
      <c r="E64" s="129" t="s">
        <v>371</v>
      </c>
      <c r="F64" s="30" t="s">
        <v>14</v>
      </c>
      <c r="G64" s="20" t="s">
        <v>329</v>
      </c>
      <c r="H64" s="129" t="s">
        <v>371</v>
      </c>
    </row>
    <row r="65" spans="1:8" ht="34.5" customHeight="1">
      <c r="A65" s="1"/>
      <c r="B65" s="8"/>
      <c r="C65" s="9"/>
      <c r="D65" s="17"/>
      <c r="E65" s="17"/>
      <c r="F65" s="6"/>
      <c r="G65" s="17"/>
      <c r="H65" s="17"/>
    </row>
    <row r="66" spans="1:8" ht="34.5" customHeight="1">
      <c r="A66" s="11" t="s">
        <v>4</v>
      </c>
      <c r="B66" s="10">
        <f>$B$10+8</f>
        <v>42663</v>
      </c>
      <c r="C66" s="48" t="s">
        <v>5</v>
      </c>
      <c r="D66" s="16" t="s">
        <v>26</v>
      </c>
      <c r="E66" s="16" t="s">
        <v>371</v>
      </c>
      <c r="F66" s="48" t="s">
        <v>6</v>
      </c>
      <c r="G66" s="16" t="s">
        <v>27</v>
      </c>
      <c r="H66" s="16"/>
    </row>
    <row r="67" spans="1:8" ht="34.5" customHeight="1">
      <c r="A67" s="24" t="s">
        <v>18</v>
      </c>
      <c r="B67" s="166">
        <f t="shared" ref="B67:B71" si="8">$B$10+8</f>
        <v>42663</v>
      </c>
      <c r="C67" s="30" t="s">
        <v>8</v>
      </c>
      <c r="D67" s="16" t="s">
        <v>28</v>
      </c>
      <c r="E67" s="130"/>
      <c r="F67" s="30" t="s">
        <v>9</v>
      </c>
      <c r="G67" s="16" t="s">
        <v>29</v>
      </c>
      <c r="H67" s="130"/>
    </row>
    <row r="68" spans="1:8" ht="34.5" customHeight="1">
      <c r="A68" s="1"/>
      <c r="B68" s="167">
        <f t="shared" si="8"/>
        <v>42663</v>
      </c>
      <c r="C68" s="30" t="s">
        <v>10</v>
      </c>
      <c r="D68" s="25" t="s">
        <v>92</v>
      </c>
      <c r="E68" s="28"/>
      <c r="F68" s="30" t="s">
        <v>11</v>
      </c>
      <c r="G68" s="25"/>
      <c r="H68" s="28"/>
    </row>
    <row r="69" spans="1:8" ht="34.5" customHeight="1">
      <c r="A69" s="1"/>
      <c r="B69" s="167">
        <f t="shared" si="8"/>
        <v>42663</v>
      </c>
      <c r="C69" s="30" t="s">
        <v>12</v>
      </c>
      <c r="D69" s="28"/>
      <c r="E69" s="28"/>
      <c r="F69" s="30" t="s">
        <v>134</v>
      </c>
      <c r="G69" s="28"/>
      <c r="H69" s="28"/>
    </row>
    <row r="70" spans="1:8" ht="34.5" customHeight="1">
      <c r="A70" s="1"/>
      <c r="B70" s="167">
        <f t="shared" si="8"/>
        <v>42663</v>
      </c>
      <c r="C70" s="30" t="s">
        <v>13</v>
      </c>
      <c r="D70" s="16" t="s">
        <v>23</v>
      </c>
      <c r="E70" s="130" t="s">
        <v>371</v>
      </c>
      <c r="F70" s="30" t="s">
        <v>13</v>
      </c>
      <c r="G70" s="16" t="s">
        <v>24</v>
      </c>
      <c r="H70" s="130" t="s">
        <v>371</v>
      </c>
    </row>
    <row r="71" spans="1:8" ht="34.5" customHeight="1">
      <c r="A71" s="1"/>
      <c r="B71" s="168">
        <f t="shared" si="8"/>
        <v>42663</v>
      </c>
      <c r="C71" s="30" t="s">
        <v>14</v>
      </c>
      <c r="D71" s="20" t="s">
        <v>30</v>
      </c>
      <c r="E71" s="129" t="s">
        <v>371</v>
      </c>
      <c r="F71" s="30" t="s">
        <v>14</v>
      </c>
      <c r="G71" s="20" t="s">
        <v>373</v>
      </c>
      <c r="H71" s="129" t="s">
        <v>371</v>
      </c>
    </row>
    <row r="72" spans="1:8" ht="34.5" customHeight="1">
      <c r="A72" s="1"/>
      <c r="B72" s="8"/>
      <c r="C72" s="9"/>
      <c r="D72" s="17"/>
      <c r="E72" s="17"/>
      <c r="F72" s="6"/>
      <c r="G72" s="17"/>
      <c r="H72" s="17"/>
    </row>
    <row r="73" spans="1:8" ht="34.5" customHeight="1">
      <c r="A73" s="11" t="s">
        <v>4</v>
      </c>
      <c r="B73" s="10">
        <f>$B$10+9</f>
        <v>42664</v>
      </c>
      <c r="C73" s="48" t="s">
        <v>5</v>
      </c>
      <c r="D73" s="16"/>
      <c r="E73" s="16"/>
      <c r="F73" s="48" t="s">
        <v>6</v>
      </c>
      <c r="G73" s="16" t="s">
        <v>31</v>
      </c>
      <c r="H73" s="16"/>
    </row>
    <row r="74" spans="1:8" ht="34.5" customHeight="1">
      <c r="A74" s="24" t="s">
        <v>18</v>
      </c>
      <c r="B74" s="166">
        <f t="shared" ref="B74:B78" si="9">$B$10+9</f>
        <v>42664</v>
      </c>
      <c r="C74" s="30" t="s">
        <v>8</v>
      </c>
      <c r="D74" s="16" t="s">
        <v>32</v>
      </c>
      <c r="E74" s="130"/>
      <c r="F74" s="30" t="s">
        <v>9</v>
      </c>
      <c r="G74" s="16" t="s">
        <v>33</v>
      </c>
      <c r="H74" s="130"/>
    </row>
    <row r="75" spans="1:8" ht="34.5" customHeight="1">
      <c r="A75" s="1"/>
      <c r="B75" s="167">
        <f t="shared" si="9"/>
        <v>42664</v>
      </c>
      <c r="C75" s="30" t="s">
        <v>10</v>
      </c>
      <c r="D75" s="16" t="s">
        <v>34</v>
      </c>
      <c r="E75" s="130"/>
      <c r="F75" s="30" t="s">
        <v>11</v>
      </c>
      <c r="G75" s="16" t="s">
        <v>35</v>
      </c>
      <c r="H75" s="130" t="s">
        <v>371</v>
      </c>
    </row>
    <row r="76" spans="1:8" ht="34.5" customHeight="1">
      <c r="A76" s="1"/>
      <c r="B76" s="167">
        <f t="shared" si="9"/>
        <v>42664</v>
      </c>
      <c r="C76" s="30" t="s">
        <v>12</v>
      </c>
      <c r="D76" s="16"/>
      <c r="E76" s="130"/>
      <c r="F76" s="30" t="s">
        <v>134</v>
      </c>
      <c r="G76" s="16"/>
      <c r="H76" s="130"/>
    </row>
    <row r="77" spans="1:8" ht="34.5" customHeight="1">
      <c r="A77" s="1"/>
      <c r="B77" s="167">
        <f t="shared" si="9"/>
        <v>42664</v>
      </c>
      <c r="C77" s="30" t="s">
        <v>13</v>
      </c>
      <c r="D77" s="16" t="s">
        <v>23</v>
      </c>
      <c r="E77" s="130" t="s">
        <v>371</v>
      </c>
      <c r="F77" s="30" t="s">
        <v>13</v>
      </c>
      <c r="G77" s="16" t="s">
        <v>24</v>
      </c>
      <c r="H77" s="130" t="s">
        <v>371</v>
      </c>
    </row>
    <row r="78" spans="1:8" ht="34.5" customHeight="1">
      <c r="A78" s="1"/>
      <c r="B78" s="168">
        <f t="shared" si="9"/>
        <v>42664</v>
      </c>
      <c r="C78" s="30" t="s">
        <v>14</v>
      </c>
      <c r="D78" s="27" t="s">
        <v>36</v>
      </c>
      <c r="E78" s="26" t="s">
        <v>371</v>
      </c>
      <c r="F78" s="30" t="s">
        <v>14</v>
      </c>
      <c r="G78" s="27" t="s">
        <v>330</v>
      </c>
      <c r="H78" s="26" t="s">
        <v>371</v>
      </c>
    </row>
    <row r="79" spans="1:8" ht="34.5" customHeight="1">
      <c r="A79" s="1"/>
      <c r="B79" s="8"/>
      <c r="C79" s="9"/>
      <c r="D79" s="17"/>
      <c r="E79" s="17"/>
      <c r="F79" s="6"/>
      <c r="G79" s="17"/>
      <c r="H79" s="17"/>
    </row>
    <row r="80" spans="1:8" ht="34.5" customHeight="1">
      <c r="A80" s="11" t="s">
        <v>4</v>
      </c>
      <c r="B80" s="10">
        <f>$B$10+10</f>
        <v>42665</v>
      </c>
      <c r="C80" s="48" t="s">
        <v>5</v>
      </c>
      <c r="D80" s="16" t="s">
        <v>37</v>
      </c>
      <c r="E80" s="16" t="s">
        <v>371</v>
      </c>
      <c r="F80" s="48" t="s">
        <v>6</v>
      </c>
      <c r="G80" s="16" t="s">
        <v>38</v>
      </c>
      <c r="H80" s="16"/>
    </row>
    <row r="81" spans="1:8" ht="34.5" customHeight="1">
      <c r="A81" s="24" t="s">
        <v>18</v>
      </c>
      <c r="B81" s="166">
        <f t="shared" ref="B81:B85" si="10">$B$10+10</f>
        <v>42665</v>
      </c>
      <c r="C81" s="30" t="s">
        <v>8</v>
      </c>
      <c r="D81" s="16" t="s">
        <v>39</v>
      </c>
      <c r="E81" s="130"/>
      <c r="F81" s="30" t="s">
        <v>9</v>
      </c>
      <c r="G81" s="16" t="s">
        <v>40</v>
      </c>
      <c r="H81" s="130"/>
    </row>
    <row r="82" spans="1:8" ht="34.5" customHeight="1">
      <c r="A82" s="1"/>
      <c r="B82" s="167">
        <f t="shared" si="10"/>
        <v>42665</v>
      </c>
      <c r="C82" s="30" t="s">
        <v>10</v>
      </c>
      <c r="D82" s="25" t="s">
        <v>41</v>
      </c>
      <c r="E82" s="28"/>
      <c r="F82" s="30" t="s">
        <v>11</v>
      </c>
      <c r="G82" s="25"/>
      <c r="H82" s="28"/>
    </row>
    <row r="83" spans="1:8" ht="34.5" customHeight="1">
      <c r="A83" s="1"/>
      <c r="B83" s="167">
        <f t="shared" si="10"/>
        <v>42665</v>
      </c>
      <c r="C83" s="30" t="s">
        <v>12</v>
      </c>
      <c r="D83" s="25"/>
      <c r="E83" s="28"/>
      <c r="F83" s="30" t="s">
        <v>134</v>
      </c>
      <c r="G83" s="25"/>
      <c r="H83" s="28"/>
    </row>
    <row r="84" spans="1:8" ht="34.5" customHeight="1">
      <c r="A84" s="1"/>
      <c r="B84" s="167">
        <f t="shared" si="10"/>
        <v>42665</v>
      </c>
      <c r="C84" s="30" t="s">
        <v>13</v>
      </c>
      <c r="D84" s="16" t="s">
        <v>23</v>
      </c>
      <c r="E84" s="130" t="s">
        <v>371</v>
      </c>
      <c r="F84" s="30" t="s">
        <v>13</v>
      </c>
      <c r="G84" s="16" t="s">
        <v>24</v>
      </c>
      <c r="H84" s="130" t="s">
        <v>371</v>
      </c>
    </row>
    <row r="85" spans="1:8" ht="34.5" customHeight="1">
      <c r="A85" s="1"/>
      <c r="B85" s="168">
        <f t="shared" si="10"/>
        <v>42665</v>
      </c>
      <c r="C85" s="30" t="s">
        <v>14</v>
      </c>
      <c r="D85" s="20" t="s">
        <v>42</v>
      </c>
      <c r="E85" s="129" t="s">
        <v>371</v>
      </c>
      <c r="F85" s="30" t="s">
        <v>14</v>
      </c>
      <c r="G85" s="20" t="s">
        <v>331</v>
      </c>
      <c r="H85" s="129" t="s">
        <v>371</v>
      </c>
    </row>
    <row r="86" spans="1:8" ht="34.5" customHeight="1">
      <c r="A86" s="1"/>
      <c r="B86" s="8"/>
      <c r="C86" s="9"/>
      <c r="D86" s="17"/>
      <c r="E86" s="17"/>
      <c r="F86" s="6"/>
      <c r="G86" s="17"/>
      <c r="H86" s="17"/>
    </row>
    <row r="87" spans="1:8" ht="34.5" customHeight="1">
      <c r="A87" s="11" t="s">
        <v>4</v>
      </c>
      <c r="B87" s="10">
        <f>$B$10+11</f>
        <v>42666</v>
      </c>
      <c r="C87" s="48" t="s">
        <v>5</v>
      </c>
      <c r="D87" s="16" t="s">
        <v>43</v>
      </c>
      <c r="E87" s="16" t="s">
        <v>371</v>
      </c>
      <c r="F87" s="48" t="s">
        <v>6</v>
      </c>
      <c r="G87" s="16" t="s">
        <v>44</v>
      </c>
      <c r="H87" s="16"/>
    </row>
    <row r="88" spans="1:8" ht="34.5" customHeight="1">
      <c r="A88" s="24" t="s">
        <v>18</v>
      </c>
      <c r="B88" s="166">
        <f t="shared" ref="B88:B92" si="11">$B$10+11</f>
        <v>42666</v>
      </c>
      <c r="C88" s="30" t="s">
        <v>8</v>
      </c>
      <c r="D88" s="16" t="s">
        <v>45</v>
      </c>
      <c r="E88" s="130"/>
      <c r="F88" s="30" t="s">
        <v>9</v>
      </c>
      <c r="G88" s="16" t="s">
        <v>46</v>
      </c>
      <c r="H88" s="130"/>
    </row>
    <row r="89" spans="1:8" ht="34.5" customHeight="1">
      <c r="A89" s="1"/>
      <c r="B89" s="167">
        <f t="shared" si="11"/>
        <v>42666</v>
      </c>
      <c r="C89" s="30" t="s">
        <v>10</v>
      </c>
      <c r="D89" s="25" t="s">
        <v>47</v>
      </c>
      <c r="E89" s="28"/>
      <c r="F89" s="30" t="s">
        <v>11</v>
      </c>
      <c r="G89" s="25" t="s">
        <v>48</v>
      </c>
      <c r="H89" s="28"/>
    </row>
    <row r="90" spans="1:8" ht="34.5" customHeight="1">
      <c r="A90" s="1"/>
      <c r="B90" s="167">
        <f t="shared" si="11"/>
        <v>42666</v>
      </c>
      <c r="C90" s="30" t="s">
        <v>12</v>
      </c>
      <c r="D90" s="29" t="s">
        <v>49</v>
      </c>
      <c r="E90" s="131"/>
      <c r="F90" s="30" t="s">
        <v>134</v>
      </c>
      <c r="G90" s="29"/>
      <c r="H90" s="131"/>
    </row>
    <row r="91" spans="1:8" ht="34.5" customHeight="1">
      <c r="A91" s="1"/>
      <c r="B91" s="167">
        <f t="shared" si="11"/>
        <v>42666</v>
      </c>
      <c r="C91" s="30" t="s">
        <v>13</v>
      </c>
      <c r="D91" s="16" t="s">
        <v>23</v>
      </c>
      <c r="E91" s="130" t="s">
        <v>371</v>
      </c>
      <c r="F91" s="30" t="s">
        <v>13</v>
      </c>
      <c r="G91" s="16" t="s">
        <v>24</v>
      </c>
      <c r="H91" s="130" t="s">
        <v>371</v>
      </c>
    </row>
    <row r="92" spans="1:8" ht="34.5" customHeight="1">
      <c r="A92" s="1"/>
      <c r="B92" s="168">
        <f t="shared" si="11"/>
        <v>42666</v>
      </c>
      <c r="C92" s="30" t="s">
        <v>14</v>
      </c>
      <c r="D92" s="27" t="s">
        <v>334</v>
      </c>
      <c r="E92" s="26" t="s">
        <v>371</v>
      </c>
      <c r="F92" s="30" t="s">
        <v>14</v>
      </c>
      <c r="G92" s="27" t="s">
        <v>335</v>
      </c>
      <c r="H92" s="26" t="s">
        <v>371</v>
      </c>
    </row>
    <row r="93" spans="1:8" ht="34.5" customHeight="1">
      <c r="A93" s="1"/>
      <c r="B93" s="8"/>
      <c r="C93" s="9"/>
      <c r="D93" s="17"/>
      <c r="E93" s="17"/>
      <c r="F93" s="6"/>
      <c r="G93" s="17"/>
      <c r="H93" s="17"/>
    </row>
    <row r="94" spans="1:8" ht="34.5" customHeight="1">
      <c r="A94" s="11" t="s">
        <v>15</v>
      </c>
      <c r="B94" s="10">
        <f>$B$10+12</f>
        <v>42667</v>
      </c>
      <c r="C94" s="48" t="s">
        <v>5</v>
      </c>
      <c r="D94" s="16" t="s">
        <v>333</v>
      </c>
      <c r="E94" s="16" t="s">
        <v>371</v>
      </c>
      <c r="F94" s="48" t="s">
        <v>6</v>
      </c>
      <c r="G94" s="16" t="s">
        <v>50</v>
      </c>
      <c r="H94" s="16"/>
    </row>
    <row r="95" spans="1:8" ht="34.5" customHeight="1">
      <c r="A95" s="24" t="s">
        <v>18</v>
      </c>
      <c r="B95" s="166">
        <f t="shared" ref="B95:B99" si="12">$B$10+12</f>
        <v>42667</v>
      </c>
      <c r="C95" s="30" t="s">
        <v>8</v>
      </c>
      <c r="D95" s="16" t="s">
        <v>51</v>
      </c>
      <c r="E95" s="130"/>
      <c r="F95" s="30" t="s">
        <v>9</v>
      </c>
      <c r="G95" s="16" t="s">
        <v>52</v>
      </c>
      <c r="H95" s="130"/>
    </row>
    <row r="96" spans="1:8" ht="34.5" customHeight="1">
      <c r="A96" s="1"/>
      <c r="B96" s="167">
        <f t="shared" si="12"/>
        <v>42667</v>
      </c>
      <c r="C96" s="30" t="s">
        <v>10</v>
      </c>
      <c r="D96" s="16" t="s">
        <v>53</v>
      </c>
      <c r="E96" s="130"/>
      <c r="F96" s="30" t="s">
        <v>11</v>
      </c>
      <c r="G96" s="16"/>
      <c r="H96" s="130"/>
    </row>
    <row r="97" spans="1:8" ht="34.5" customHeight="1">
      <c r="A97" s="1"/>
      <c r="B97" s="167">
        <f t="shared" si="12"/>
        <v>42667</v>
      </c>
      <c r="C97" s="30" t="s">
        <v>12</v>
      </c>
      <c r="D97" s="16" t="s">
        <v>54</v>
      </c>
      <c r="E97" s="130"/>
      <c r="F97" s="30" t="s">
        <v>134</v>
      </c>
      <c r="G97" s="16"/>
      <c r="H97" s="130"/>
    </row>
    <row r="98" spans="1:8" ht="34.5" customHeight="1">
      <c r="A98" s="1"/>
      <c r="B98" s="167">
        <f t="shared" si="12"/>
        <v>42667</v>
      </c>
      <c r="C98" s="30" t="s">
        <v>13</v>
      </c>
      <c r="D98" s="16" t="s">
        <v>23</v>
      </c>
      <c r="E98" s="130" t="s">
        <v>371</v>
      </c>
      <c r="F98" s="30" t="s">
        <v>13</v>
      </c>
      <c r="G98" s="16" t="s">
        <v>24</v>
      </c>
      <c r="H98" s="130" t="s">
        <v>371</v>
      </c>
    </row>
    <row r="99" spans="1:8" ht="34.5" customHeight="1">
      <c r="A99" s="1"/>
      <c r="B99" s="168">
        <f t="shared" si="12"/>
        <v>42667</v>
      </c>
      <c r="C99" s="30" t="s">
        <v>14</v>
      </c>
      <c r="D99" s="16" t="s">
        <v>55</v>
      </c>
      <c r="E99" s="130" t="s">
        <v>371</v>
      </c>
      <c r="F99" s="30" t="s">
        <v>14</v>
      </c>
      <c r="G99" s="16" t="s">
        <v>336</v>
      </c>
      <c r="H99" s="130" t="s">
        <v>371</v>
      </c>
    </row>
    <row r="100" spans="1:8" ht="34.5" customHeight="1">
      <c r="A100" s="1"/>
      <c r="B100" s="8"/>
      <c r="C100" s="9"/>
      <c r="D100" s="17"/>
      <c r="E100" s="17"/>
      <c r="F100" s="6"/>
      <c r="G100" s="17"/>
      <c r="H100" s="17"/>
    </row>
    <row r="101" spans="1:8" ht="34.5" customHeight="1">
      <c r="A101" s="11" t="s">
        <v>15</v>
      </c>
      <c r="B101" s="10">
        <f>$B$10+13</f>
        <v>42668</v>
      </c>
      <c r="C101" s="48" t="s">
        <v>5</v>
      </c>
      <c r="D101" s="29" t="s">
        <v>56</v>
      </c>
      <c r="E101" s="29" t="s">
        <v>371</v>
      </c>
      <c r="F101" s="48" t="s">
        <v>6</v>
      </c>
      <c r="G101" s="29" t="s">
        <v>31</v>
      </c>
      <c r="H101" s="29"/>
    </row>
    <row r="102" spans="1:8" ht="34.5" customHeight="1">
      <c r="A102" s="24" t="s">
        <v>18</v>
      </c>
      <c r="B102" s="166">
        <f t="shared" ref="B102:B106" si="13">$B$10+13</f>
        <v>42668</v>
      </c>
      <c r="C102" s="30" t="s">
        <v>8</v>
      </c>
      <c r="D102" s="29" t="s">
        <v>57</v>
      </c>
      <c r="E102" s="131"/>
      <c r="F102" s="30" t="s">
        <v>9</v>
      </c>
      <c r="G102" s="29" t="s">
        <v>58</v>
      </c>
      <c r="H102" s="131"/>
    </row>
    <row r="103" spans="1:8" ht="34.5" customHeight="1">
      <c r="A103" s="1"/>
      <c r="B103" s="167">
        <f t="shared" si="13"/>
        <v>42668</v>
      </c>
      <c r="C103" s="30" t="s">
        <v>10</v>
      </c>
      <c r="D103" s="29" t="s">
        <v>59</v>
      </c>
      <c r="E103" s="131"/>
      <c r="F103" s="30" t="s">
        <v>11</v>
      </c>
      <c r="G103" s="29" t="s">
        <v>60</v>
      </c>
      <c r="H103" s="131"/>
    </row>
    <row r="104" spans="1:8" ht="34.5" customHeight="1">
      <c r="A104" s="1"/>
      <c r="B104" s="167">
        <f t="shared" si="13"/>
        <v>42668</v>
      </c>
      <c r="C104" s="30" t="s">
        <v>12</v>
      </c>
      <c r="D104" s="16"/>
      <c r="E104" s="130"/>
      <c r="F104" s="30" t="s">
        <v>134</v>
      </c>
      <c r="G104" s="16"/>
      <c r="H104" s="130"/>
    </row>
    <row r="105" spans="1:8" ht="34.5" customHeight="1">
      <c r="A105" s="1"/>
      <c r="B105" s="167">
        <f t="shared" si="13"/>
        <v>42668</v>
      </c>
      <c r="C105" s="30" t="s">
        <v>13</v>
      </c>
      <c r="D105" s="16" t="s">
        <v>23</v>
      </c>
      <c r="E105" s="130" t="s">
        <v>371</v>
      </c>
      <c r="F105" s="30" t="s">
        <v>13</v>
      </c>
      <c r="G105" s="16" t="s">
        <v>24</v>
      </c>
      <c r="H105" s="130" t="s">
        <v>371</v>
      </c>
    </row>
    <row r="106" spans="1:8" ht="34.5" customHeight="1">
      <c r="A106" s="1"/>
      <c r="B106" s="168">
        <f t="shared" si="13"/>
        <v>42668</v>
      </c>
      <c r="C106" s="30" t="s">
        <v>14</v>
      </c>
      <c r="D106" s="16" t="s">
        <v>61</v>
      </c>
      <c r="E106" s="130" t="s">
        <v>371</v>
      </c>
      <c r="F106" s="30" t="s">
        <v>14</v>
      </c>
      <c r="G106" s="16" t="s">
        <v>337</v>
      </c>
      <c r="H106" s="130" t="s">
        <v>371</v>
      </c>
    </row>
    <row r="107" spans="1:8" ht="34.5" customHeight="1">
      <c r="A107" s="1"/>
      <c r="B107" s="8"/>
      <c r="C107" s="9"/>
      <c r="D107" s="17"/>
      <c r="E107" s="17"/>
      <c r="F107" s="6"/>
      <c r="G107" s="17"/>
      <c r="H107" s="17"/>
    </row>
    <row r="108" spans="1:8" ht="34.5" customHeight="1">
      <c r="A108" s="12" t="s">
        <v>4</v>
      </c>
      <c r="B108" s="10">
        <f>$B$10+14</f>
        <v>42669</v>
      </c>
      <c r="C108" s="48" t="s">
        <v>5</v>
      </c>
      <c r="D108" s="18" t="s">
        <v>102</v>
      </c>
      <c r="E108" s="18" t="s">
        <v>371</v>
      </c>
      <c r="F108" s="48" t="s">
        <v>6</v>
      </c>
      <c r="G108" s="18" t="s">
        <v>31</v>
      </c>
      <c r="H108" s="18"/>
    </row>
    <row r="109" spans="1:8" ht="34.5" customHeight="1">
      <c r="A109" s="45" t="s">
        <v>78</v>
      </c>
      <c r="B109" s="166">
        <f t="shared" ref="B109:B113" si="14">$B$10+14</f>
        <v>42669</v>
      </c>
      <c r="C109" s="30" t="s">
        <v>8</v>
      </c>
      <c r="D109" s="18" t="s">
        <v>103</v>
      </c>
      <c r="E109" s="132"/>
      <c r="F109" s="30" t="s">
        <v>9</v>
      </c>
      <c r="G109" s="18" t="s">
        <v>107</v>
      </c>
      <c r="H109" s="132"/>
    </row>
    <row r="110" spans="1:8" ht="34.5" customHeight="1">
      <c r="A110" s="1"/>
      <c r="B110" s="167">
        <f t="shared" si="14"/>
        <v>42669</v>
      </c>
      <c r="C110" s="30" t="s">
        <v>10</v>
      </c>
      <c r="D110" s="29" t="s">
        <v>104</v>
      </c>
      <c r="E110" s="131"/>
      <c r="F110" s="30" t="s">
        <v>11</v>
      </c>
      <c r="G110" s="29" t="s">
        <v>70</v>
      </c>
      <c r="H110" s="131" t="s">
        <v>371</v>
      </c>
    </row>
    <row r="111" spans="1:8" ht="34.5" customHeight="1">
      <c r="A111" s="1"/>
      <c r="B111" s="167">
        <f t="shared" si="14"/>
        <v>42669</v>
      </c>
      <c r="C111" s="30" t="s">
        <v>12</v>
      </c>
      <c r="D111" s="29" t="s">
        <v>105</v>
      </c>
      <c r="E111" s="131"/>
      <c r="F111" s="30" t="s">
        <v>134</v>
      </c>
      <c r="G111" s="29"/>
      <c r="H111" s="131"/>
    </row>
    <row r="112" spans="1:8" ht="34.5" customHeight="1">
      <c r="A112" s="1"/>
      <c r="B112" s="167">
        <f t="shared" si="14"/>
        <v>42669</v>
      </c>
      <c r="C112" s="30" t="s">
        <v>13</v>
      </c>
      <c r="D112" s="16" t="s">
        <v>23</v>
      </c>
      <c r="E112" s="130" t="s">
        <v>371</v>
      </c>
      <c r="F112" s="30" t="s">
        <v>13</v>
      </c>
      <c r="G112" s="16" t="s">
        <v>23</v>
      </c>
      <c r="H112" s="130" t="s">
        <v>371</v>
      </c>
    </row>
    <row r="113" spans="1:8" ht="34.5" customHeight="1">
      <c r="A113" s="1"/>
      <c r="B113" s="168">
        <f t="shared" si="14"/>
        <v>42669</v>
      </c>
      <c r="C113" s="30" t="s">
        <v>14</v>
      </c>
      <c r="D113" s="27" t="s">
        <v>106</v>
      </c>
      <c r="E113" s="26" t="s">
        <v>371</v>
      </c>
      <c r="F113" s="30" t="s">
        <v>14</v>
      </c>
      <c r="G113" s="27" t="s">
        <v>338</v>
      </c>
      <c r="H113" s="26" t="s">
        <v>371</v>
      </c>
    </row>
    <row r="114" spans="1:8" ht="34.5" customHeight="1">
      <c r="A114" s="1"/>
      <c r="B114" s="8"/>
      <c r="C114" s="9"/>
      <c r="D114" s="19"/>
      <c r="E114" s="19"/>
      <c r="F114" s="6"/>
      <c r="G114" s="19"/>
      <c r="H114" s="19"/>
    </row>
    <row r="115" spans="1:8" ht="34.5" customHeight="1">
      <c r="A115" s="12" t="s">
        <v>4</v>
      </c>
      <c r="B115" s="10">
        <f>$B$10+15</f>
        <v>42670</v>
      </c>
      <c r="C115" s="48" t="s">
        <v>5</v>
      </c>
      <c r="D115" s="18" t="s">
        <v>108</v>
      </c>
      <c r="E115" s="18" t="s">
        <v>371</v>
      </c>
      <c r="F115" s="48" t="s">
        <v>6</v>
      </c>
      <c r="G115" s="18" t="s">
        <v>112</v>
      </c>
      <c r="H115" s="18" t="s">
        <v>371</v>
      </c>
    </row>
    <row r="116" spans="1:8" ht="34.5" customHeight="1">
      <c r="A116" s="45" t="s">
        <v>78</v>
      </c>
      <c r="B116" s="166">
        <f t="shared" ref="B116:B120" si="15">$B$10+15</f>
        <v>42670</v>
      </c>
      <c r="C116" s="30" t="s">
        <v>8</v>
      </c>
      <c r="D116" s="18" t="s">
        <v>109</v>
      </c>
      <c r="E116" s="132"/>
      <c r="F116" s="30" t="s">
        <v>9</v>
      </c>
      <c r="G116" s="18" t="s">
        <v>374</v>
      </c>
      <c r="H116" s="132"/>
    </row>
    <row r="117" spans="1:8" ht="34.5" customHeight="1">
      <c r="A117" s="1"/>
      <c r="B117" s="167">
        <f t="shared" si="15"/>
        <v>42670</v>
      </c>
      <c r="C117" s="30" t="s">
        <v>10</v>
      </c>
      <c r="D117" s="29" t="s">
        <v>110</v>
      </c>
      <c r="E117" s="131"/>
      <c r="F117" s="30" t="s">
        <v>11</v>
      </c>
      <c r="G117" s="29" t="s">
        <v>113</v>
      </c>
      <c r="H117" s="131" t="s">
        <v>371</v>
      </c>
    </row>
    <row r="118" spans="1:8" ht="34.5" customHeight="1">
      <c r="A118" s="1"/>
      <c r="B118" s="167">
        <f t="shared" si="15"/>
        <v>42670</v>
      </c>
      <c r="C118" s="30" t="s">
        <v>12</v>
      </c>
      <c r="D118" s="29" t="s">
        <v>111</v>
      </c>
      <c r="E118" s="131"/>
      <c r="F118" s="30" t="s">
        <v>134</v>
      </c>
      <c r="G118" s="29"/>
      <c r="H118" s="131"/>
    </row>
    <row r="119" spans="1:8" ht="34.5" customHeight="1">
      <c r="A119" s="1"/>
      <c r="B119" s="167">
        <f t="shared" si="15"/>
        <v>42670</v>
      </c>
      <c r="C119" s="30" t="s">
        <v>13</v>
      </c>
      <c r="D119" s="16" t="s">
        <v>23</v>
      </c>
      <c r="E119" s="130" t="s">
        <v>371</v>
      </c>
      <c r="F119" s="30" t="s">
        <v>13</v>
      </c>
      <c r="G119" s="16" t="s">
        <v>23</v>
      </c>
      <c r="H119" s="130" t="s">
        <v>371</v>
      </c>
    </row>
    <row r="120" spans="1:8" ht="34.5" customHeight="1">
      <c r="A120" s="1"/>
      <c r="B120" s="168">
        <f t="shared" si="15"/>
        <v>42670</v>
      </c>
      <c r="C120" s="30" t="s">
        <v>14</v>
      </c>
      <c r="D120" s="20" t="s">
        <v>89</v>
      </c>
      <c r="E120" s="129" t="s">
        <v>371</v>
      </c>
      <c r="F120" s="30" t="s">
        <v>14</v>
      </c>
      <c r="G120" s="20" t="s">
        <v>339</v>
      </c>
      <c r="H120" s="129" t="s">
        <v>371</v>
      </c>
    </row>
    <row r="121" spans="1:8" ht="34.5" customHeight="1">
      <c r="A121" s="1"/>
      <c r="B121" s="8"/>
      <c r="C121" s="9"/>
      <c r="D121" s="19"/>
      <c r="E121" s="19"/>
      <c r="F121" s="6"/>
      <c r="G121" s="19"/>
      <c r="H121" s="19"/>
    </row>
    <row r="122" spans="1:8" ht="34.5" customHeight="1">
      <c r="A122" s="12" t="s">
        <v>4</v>
      </c>
      <c r="B122" s="10">
        <f>$B$10+16</f>
        <v>42671</v>
      </c>
      <c r="C122" s="48" t="s">
        <v>5</v>
      </c>
      <c r="D122" s="18"/>
      <c r="E122" s="18"/>
      <c r="F122" s="48" t="s">
        <v>6</v>
      </c>
      <c r="G122" s="18" t="s">
        <v>31</v>
      </c>
      <c r="H122" s="18" t="s">
        <v>371</v>
      </c>
    </row>
    <row r="123" spans="1:8" ht="34.5" customHeight="1">
      <c r="A123" s="45" t="s">
        <v>78</v>
      </c>
      <c r="B123" s="166">
        <f t="shared" ref="B123:B127" si="16">$B$10+16</f>
        <v>42671</v>
      </c>
      <c r="C123" s="30" t="s">
        <v>8</v>
      </c>
      <c r="D123" s="18" t="s">
        <v>343</v>
      </c>
      <c r="E123" s="132"/>
      <c r="F123" s="30" t="s">
        <v>9</v>
      </c>
      <c r="G123" s="18" t="s">
        <v>340</v>
      </c>
      <c r="H123" s="132"/>
    </row>
    <row r="124" spans="1:8" ht="34.5" customHeight="1">
      <c r="A124" s="1"/>
      <c r="B124" s="167">
        <f t="shared" si="16"/>
        <v>42671</v>
      </c>
      <c r="C124" s="30" t="s">
        <v>10</v>
      </c>
      <c r="D124" s="25"/>
      <c r="E124" s="28"/>
      <c r="F124" s="30" t="s">
        <v>11</v>
      </c>
      <c r="G124" s="25" t="s">
        <v>341</v>
      </c>
      <c r="H124" s="28"/>
    </row>
    <row r="125" spans="1:8" ht="34.5" customHeight="1">
      <c r="A125" s="1"/>
      <c r="B125" s="167">
        <f t="shared" si="16"/>
        <v>42671</v>
      </c>
      <c r="C125" s="30" t="s">
        <v>12</v>
      </c>
      <c r="D125" s="25"/>
      <c r="E125" s="28"/>
      <c r="F125" s="30" t="s">
        <v>134</v>
      </c>
      <c r="G125" s="25"/>
      <c r="H125" s="28"/>
    </row>
    <row r="126" spans="1:8" ht="34.5" customHeight="1">
      <c r="A126" s="1"/>
      <c r="B126" s="167">
        <f t="shared" si="16"/>
        <v>42671</v>
      </c>
      <c r="C126" s="30" t="s">
        <v>13</v>
      </c>
      <c r="D126" s="16" t="s">
        <v>23</v>
      </c>
      <c r="E126" s="130" t="s">
        <v>371</v>
      </c>
      <c r="F126" s="30" t="s">
        <v>13</v>
      </c>
      <c r="G126" s="16" t="s">
        <v>23</v>
      </c>
      <c r="H126" s="130" t="s">
        <v>371</v>
      </c>
    </row>
    <row r="127" spans="1:8" ht="34.5" customHeight="1">
      <c r="A127" s="1"/>
      <c r="B127" s="168">
        <f t="shared" si="16"/>
        <v>42671</v>
      </c>
      <c r="C127" s="30" t="s">
        <v>14</v>
      </c>
      <c r="D127" s="27" t="s">
        <v>344</v>
      </c>
      <c r="E127" s="26" t="s">
        <v>371</v>
      </c>
      <c r="F127" s="30" t="s">
        <v>14</v>
      </c>
      <c r="G127" s="27" t="s">
        <v>342</v>
      </c>
      <c r="H127" s="26" t="s">
        <v>371</v>
      </c>
    </row>
    <row r="128" spans="1:8" ht="34.5" customHeight="1">
      <c r="A128" s="1"/>
      <c r="B128" s="8"/>
      <c r="C128" s="9"/>
      <c r="D128" s="19"/>
      <c r="E128" s="19"/>
      <c r="F128" s="6"/>
      <c r="G128" s="19"/>
      <c r="H128" s="19"/>
    </row>
    <row r="129" spans="1:8" ht="34.5" customHeight="1">
      <c r="A129" s="12" t="s">
        <v>4</v>
      </c>
      <c r="B129" s="10">
        <f>$B$10+17</f>
        <v>42672</v>
      </c>
      <c r="C129" s="48" t="s">
        <v>5</v>
      </c>
      <c r="D129" s="18" t="s">
        <v>114</v>
      </c>
      <c r="E129" s="18" t="s">
        <v>371</v>
      </c>
      <c r="F129" s="48" t="s">
        <v>6</v>
      </c>
      <c r="G129" s="18" t="s">
        <v>31</v>
      </c>
      <c r="H129" s="18"/>
    </row>
    <row r="130" spans="1:8" ht="34.5" customHeight="1">
      <c r="A130" s="45" t="s">
        <v>78</v>
      </c>
      <c r="B130" s="166">
        <f t="shared" ref="B130:B134" si="17">$B$10+17</f>
        <v>42672</v>
      </c>
      <c r="C130" s="30" t="s">
        <v>8</v>
      </c>
      <c r="D130" s="18" t="s">
        <v>115</v>
      </c>
      <c r="E130" s="132"/>
      <c r="F130" s="30" t="s">
        <v>9</v>
      </c>
      <c r="G130" s="18" t="s">
        <v>119</v>
      </c>
      <c r="H130" s="132"/>
    </row>
    <row r="131" spans="1:8" ht="34.5" customHeight="1">
      <c r="A131" s="1"/>
      <c r="B131" s="167">
        <f t="shared" si="17"/>
        <v>42672</v>
      </c>
      <c r="C131" s="30" t="s">
        <v>10</v>
      </c>
      <c r="D131" s="29"/>
      <c r="E131" s="131"/>
      <c r="F131" s="30" t="s">
        <v>11</v>
      </c>
      <c r="G131" s="29" t="s">
        <v>118</v>
      </c>
      <c r="H131" s="131"/>
    </row>
    <row r="132" spans="1:8" ht="34.5" customHeight="1">
      <c r="A132" s="1"/>
      <c r="B132" s="167">
        <f t="shared" si="17"/>
        <v>42672</v>
      </c>
      <c r="C132" s="30" t="s">
        <v>12</v>
      </c>
      <c r="D132" s="29" t="s">
        <v>116</v>
      </c>
      <c r="E132" s="131"/>
      <c r="F132" s="30" t="s">
        <v>134</v>
      </c>
      <c r="G132" s="29"/>
      <c r="H132" s="131"/>
    </row>
    <row r="133" spans="1:8" ht="34.5" customHeight="1">
      <c r="A133" s="1"/>
      <c r="B133" s="167">
        <f t="shared" si="17"/>
        <v>42672</v>
      </c>
      <c r="C133" s="30" t="s">
        <v>13</v>
      </c>
      <c r="D133" s="16" t="s">
        <v>23</v>
      </c>
      <c r="E133" s="130" t="s">
        <v>371</v>
      </c>
      <c r="F133" s="30" t="s">
        <v>13</v>
      </c>
      <c r="G133" s="16" t="s">
        <v>23</v>
      </c>
      <c r="H133" s="130" t="s">
        <v>371</v>
      </c>
    </row>
    <row r="134" spans="1:8" ht="34.5" customHeight="1">
      <c r="A134" s="1"/>
      <c r="B134" s="168">
        <f t="shared" si="17"/>
        <v>42672</v>
      </c>
      <c r="C134" s="30" t="s">
        <v>14</v>
      </c>
      <c r="D134" s="20" t="s">
        <v>117</v>
      </c>
      <c r="E134" s="129" t="s">
        <v>371</v>
      </c>
      <c r="F134" s="30" t="s">
        <v>14</v>
      </c>
      <c r="G134" s="20" t="s">
        <v>345</v>
      </c>
      <c r="H134" s="129" t="s">
        <v>371</v>
      </c>
    </row>
    <row r="135" spans="1:8" ht="34.5" customHeight="1">
      <c r="A135" s="1"/>
      <c r="B135" s="8"/>
      <c r="C135" s="9"/>
      <c r="D135" s="19"/>
      <c r="E135" s="19"/>
      <c r="F135" s="6"/>
      <c r="G135" s="19"/>
      <c r="H135" s="19"/>
    </row>
    <row r="136" spans="1:8" ht="34.5" customHeight="1">
      <c r="A136" s="12" t="s">
        <v>4</v>
      </c>
      <c r="B136" s="10">
        <f>$B$10+18</f>
        <v>42673</v>
      </c>
      <c r="C136" s="48" t="s">
        <v>5</v>
      </c>
      <c r="D136" s="18" t="s">
        <v>120</v>
      </c>
      <c r="E136" s="18" t="s">
        <v>371</v>
      </c>
      <c r="F136" s="48" t="s">
        <v>6</v>
      </c>
      <c r="G136" s="18" t="s">
        <v>123</v>
      </c>
      <c r="H136" s="18"/>
    </row>
    <row r="137" spans="1:8" ht="34.5" customHeight="1">
      <c r="A137" s="45" t="s">
        <v>78</v>
      </c>
      <c r="B137" s="166">
        <f t="shared" ref="B137:B141" si="18">$B$10+18</f>
        <v>42673</v>
      </c>
      <c r="C137" s="30" t="s">
        <v>8</v>
      </c>
      <c r="D137" s="18" t="s">
        <v>121</v>
      </c>
      <c r="E137" s="132"/>
      <c r="F137" s="30" t="s">
        <v>9</v>
      </c>
      <c r="G137" s="18" t="s">
        <v>124</v>
      </c>
      <c r="H137" s="132"/>
    </row>
    <row r="138" spans="1:8" ht="34.5" customHeight="1">
      <c r="A138" s="1"/>
      <c r="B138" s="167">
        <f t="shared" si="18"/>
        <v>42673</v>
      </c>
      <c r="C138" s="30" t="s">
        <v>10</v>
      </c>
      <c r="D138" s="29" t="s">
        <v>92</v>
      </c>
      <c r="E138" s="131"/>
      <c r="F138" s="30" t="s">
        <v>11</v>
      </c>
      <c r="G138" s="29" t="s">
        <v>125</v>
      </c>
      <c r="H138" s="131" t="s">
        <v>371</v>
      </c>
    </row>
    <row r="139" spans="1:8" ht="34.5" customHeight="1">
      <c r="A139" s="1"/>
      <c r="B139" s="167">
        <f t="shared" si="18"/>
        <v>42673</v>
      </c>
      <c r="C139" s="30" t="s">
        <v>12</v>
      </c>
      <c r="D139" s="29"/>
      <c r="E139" s="131"/>
      <c r="F139" s="30" t="s">
        <v>134</v>
      </c>
      <c r="G139" s="29"/>
      <c r="H139" s="131"/>
    </row>
    <row r="140" spans="1:8" ht="34.5" customHeight="1">
      <c r="A140" s="1"/>
      <c r="B140" s="167">
        <f t="shared" si="18"/>
        <v>42673</v>
      </c>
      <c r="C140" s="30" t="s">
        <v>13</v>
      </c>
      <c r="D140" s="16" t="s">
        <v>23</v>
      </c>
      <c r="E140" s="130" t="s">
        <v>371</v>
      </c>
      <c r="F140" s="30" t="s">
        <v>13</v>
      </c>
      <c r="G140" s="16" t="s">
        <v>23</v>
      </c>
      <c r="H140" s="130" t="s">
        <v>371</v>
      </c>
    </row>
    <row r="141" spans="1:8" ht="34.5" customHeight="1">
      <c r="A141" s="1"/>
      <c r="B141" s="168">
        <f t="shared" si="18"/>
        <v>42673</v>
      </c>
      <c r="C141" s="30" t="s">
        <v>14</v>
      </c>
      <c r="D141" s="27" t="s">
        <v>122</v>
      </c>
      <c r="E141" s="26" t="s">
        <v>371</v>
      </c>
      <c r="F141" s="30" t="s">
        <v>14</v>
      </c>
      <c r="G141" s="27" t="s">
        <v>346</v>
      </c>
      <c r="H141" s="26" t="s">
        <v>371</v>
      </c>
    </row>
    <row r="142" spans="1:8" ht="34.5" customHeight="1">
      <c r="A142" s="1"/>
      <c r="B142" s="8"/>
      <c r="C142" s="9"/>
      <c r="D142" s="19"/>
      <c r="E142" s="19"/>
      <c r="F142" s="6"/>
      <c r="G142" s="19"/>
      <c r="H142" s="19"/>
    </row>
    <row r="143" spans="1:8" ht="34.5" customHeight="1">
      <c r="A143" s="12" t="s">
        <v>4</v>
      </c>
      <c r="B143" s="10">
        <f>$B$10+19</f>
        <v>42674</v>
      </c>
      <c r="C143" s="48" t="s">
        <v>5</v>
      </c>
      <c r="D143" s="18" t="s">
        <v>126</v>
      </c>
      <c r="E143" s="18" t="s">
        <v>371</v>
      </c>
      <c r="F143" s="48" t="s">
        <v>6</v>
      </c>
      <c r="G143" s="18" t="s">
        <v>130</v>
      </c>
      <c r="H143" s="18"/>
    </row>
    <row r="144" spans="1:8" ht="34.5" customHeight="1">
      <c r="A144" s="45" t="s">
        <v>78</v>
      </c>
      <c r="B144" s="166">
        <f t="shared" ref="B144:B148" si="19">$B$10+19</f>
        <v>42674</v>
      </c>
      <c r="C144" s="30" t="s">
        <v>8</v>
      </c>
      <c r="D144" s="18" t="s">
        <v>127</v>
      </c>
      <c r="E144" s="132"/>
      <c r="F144" s="30" t="s">
        <v>9</v>
      </c>
      <c r="G144" s="18" t="s">
        <v>131</v>
      </c>
      <c r="H144" s="132"/>
    </row>
    <row r="145" spans="1:8" ht="34.5" customHeight="1">
      <c r="A145" s="1"/>
      <c r="B145" s="167">
        <f t="shared" si="19"/>
        <v>42674</v>
      </c>
      <c r="C145" s="30" t="s">
        <v>10</v>
      </c>
      <c r="D145" s="18" t="s">
        <v>41</v>
      </c>
      <c r="E145" s="132"/>
      <c r="F145" s="30" t="s">
        <v>11</v>
      </c>
      <c r="G145" s="18" t="s">
        <v>132</v>
      </c>
      <c r="H145" s="132"/>
    </row>
    <row r="146" spans="1:8" ht="34.5" customHeight="1">
      <c r="A146" s="1"/>
      <c r="B146" s="167">
        <f t="shared" si="19"/>
        <v>42674</v>
      </c>
      <c r="C146" s="30" t="s">
        <v>12</v>
      </c>
      <c r="D146" s="18" t="s">
        <v>128</v>
      </c>
      <c r="E146" s="132"/>
      <c r="F146" s="30" t="s">
        <v>134</v>
      </c>
      <c r="G146" s="18" t="s">
        <v>133</v>
      </c>
      <c r="H146" s="132"/>
    </row>
    <row r="147" spans="1:8" ht="34.5" customHeight="1">
      <c r="A147" s="1"/>
      <c r="B147" s="167">
        <f t="shared" si="19"/>
        <v>42674</v>
      </c>
      <c r="C147" s="30" t="s">
        <v>13</v>
      </c>
      <c r="D147" s="16" t="s">
        <v>23</v>
      </c>
      <c r="E147" s="130" t="s">
        <v>371</v>
      </c>
      <c r="F147" s="30" t="s">
        <v>13</v>
      </c>
      <c r="G147" s="16" t="s">
        <v>23</v>
      </c>
      <c r="H147" s="130" t="s">
        <v>371</v>
      </c>
    </row>
    <row r="148" spans="1:8" ht="34.5" customHeight="1">
      <c r="A148" s="1"/>
      <c r="B148" s="168">
        <f t="shared" si="19"/>
        <v>42674</v>
      </c>
      <c r="C148" s="30" t="s">
        <v>14</v>
      </c>
      <c r="D148" s="18" t="s">
        <v>129</v>
      </c>
      <c r="E148" s="132" t="s">
        <v>371</v>
      </c>
      <c r="F148" s="30" t="s">
        <v>14</v>
      </c>
      <c r="G148" s="18" t="s">
        <v>347</v>
      </c>
      <c r="H148" s="132" t="s">
        <v>371</v>
      </c>
    </row>
    <row r="149" spans="1:8" ht="34.5" customHeight="1">
      <c r="A149" s="1"/>
      <c r="B149" s="8"/>
      <c r="C149" s="9"/>
      <c r="D149" s="19"/>
      <c r="E149" s="19"/>
      <c r="F149" s="6"/>
      <c r="G149" s="19"/>
      <c r="H149" s="19"/>
    </row>
    <row r="150" spans="1:8" ht="34.5" customHeight="1">
      <c r="A150" s="12" t="s">
        <v>4</v>
      </c>
      <c r="B150" s="10">
        <f>$B$10+20</f>
        <v>42675</v>
      </c>
      <c r="C150" s="48" t="s">
        <v>5</v>
      </c>
      <c r="D150" s="18" t="s">
        <v>135</v>
      </c>
      <c r="E150" s="18" t="s">
        <v>371</v>
      </c>
      <c r="F150" s="48" t="s">
        <v>6</v>
      </c>
      <c r="G150" s="18" t="s">
        <v>140</v>
      </c>
      <c r="H150" s="18"/>
    </row>
    <row r="151" spans="1:8" ht="34.5" customHeight="1">
      <c r="A151" s="45" t="s">
        <v>78</v>
      </c>
      <c r="B151" s="166">
        <f t="shared" ref="B151:B155" si="20">$B$10+20</f>
        <v>42675</v>
      </c>
      <c r="C151" s="30" t="s">
        <v>8</v>
      </c>
      <c r="D151" s="18" t="s">
        <v>136</v>
      </c>
      <c r="E151" s="132"/>
      <c r="F151" s="30" t="s">
        <v>9</v>
      </c>
      <c r="G151" s="18" t="s">
        <v>141</v>
      </c>
      <c r="H151" s="132"/>
    </row>
    <row r="152" spans="1:8" ht="34.5" customHeight="1">
      <c r="A152" s="1"/>
      <c r="B152" s="167">
        <f t="shared" si="20"/>
        <v>42675</v>
      </c>
      <c r="C152" s="30" t="s">
        <v>10</v>
      </c>
      <c r="D152" s="18" t="s">
        <v>137</v>
      </c>
      <c r="E152" s="132"/>
      <c r="F152" s="30" t="s">
        <v>11</v>
      </c>
      <c r="G152" s="18" t="s">
        <v>142</v>
      </c>
      <c r="H152" s="132"/>
    </row>
    <row r="153" spans="1:8" ht="34.5" customHeight="1">
      <c r="A153" s="1"/>
      <c r="B153" s="167">
        <f t="shared" si="20"/>
        <v>42675</v>
      </c>
      <c r="C153" s="30" t="s">
        <v>12</v>
      </c>
      <c r="D153" s="18" t="s">
        <v>138</v>
      </c>
      <c r="E153" s="132"/>
      <c r="F153" s="30" t="s">
        <v>134</v>
      </c>
      <c r="G153" s="18"/>
      <c r="H153" s="132"/>
    </row>
    <row r="154" spans="1:8" ht="34.5" customHeight="1">
      <c r="A154" s="1"/>
      <c r="B154" s="167">
        <f t="shared" si="20"/>
        <v>42675</v>
      </c>
      <c r="C154" s="30" t="s">
        <v>13</v>
      </c>
      <c r="D154" s="16" t="s">
        <v>23</v>
      </c>
      <c r="E154" s="130" t="s">
        <v>371</v>
      </c>
      <c r="F154" s="30" t="s">
        <v>13</v>
      </c>
      <c r="G154" s="16" t="s">
        <v>23</v>
      </c>
      <c r="H154" s="130" t="s">
        <v>371</v>
      </c>
    </row>
    <row r="155" spans="1:8" ht="34.5" customHeight="1">
      <c r="A155" s="1"/>
      <c r="B155" s="168">
        <f t="shared" si="20"/>
        <v>42675</v>
      </c>
      <c r="C155" s="30" t="s">
        <v>14</v>
      </c>
      <c r="D155" s="18" t="s">
        <v>139</v>
      </c>
      <c r="E155" s="132" t="s">
        <v>371</v>
      </c>
      <c r="F155" s="30" t="s">
        <v>14</v>
      </c>
      <c r="G155" s="18" t="s">
        <v>348</v>
      </c>
      <c r="H155" s="132" t="s">
        <v>371</v>
      </c>
    </row>
    <row r="156" spans="1:8" ht="34.5" customHeight="1">
      <c r="A156" s="1"/>
      <c r="B156" s="8"/>
      <c r="C156" s="9"/>
      <c r="D156" s="19"/>
      <c r="E156" s="19"/>
      <c r="F156" s="6"/>
      <c r="G156" s="19"/>
      <c r="H156" s="19"/>
    </row>
    <row r="157" spans="1:8" ht="34.5" customHeight="1">
      <c r="A157" s="13" t="s">
        <v>4</v>
      </c>
      <c r="B157" s="10">
        <f>$B$10+21</f>
        <v>42676</v>
      </c>
      <c r="C157" s="48" t="s">
        <v>5</v>
      </c>
      <c r="D157" s="18" t="s">
        <v>143</v>
      </c>
      <c r="E157" s="18" t="s">
        <v>371</v>
      </c>
      <c r="F157" s="48" t="s">
        <v>6</v>
      </c>
      <c r="G157" s="18" t="s">
        <v>50</v>
      </c>
      <c r="H157" s="18"/>
    </row>
    <row r="158" spans="1:8" ht="34.5" customHeight="1">
      <c r="A158" s="46" t="s">
        <v>79</v>
      </c>
      <c r="B158" s="166">
        <f t="shared" ref="B158:B162" si="21">$B$10+21</f>
        <v>42676</v>
      </c>
      <c r="C158" s="30" t="s">
        <v>8</v>
      </c>
      <c r="D158" s="18" t="s">
        <v>144</v>
      </c>
      <c r="E158" s="132"/>
      <c r="F158" s="30" t="s">
        <v>9</v>
      </c>
      <c r="G158" s="18" t="s">
        <v>147</v>
      </c>
      <c r="H158" s="132"/>
    </row>
    <row r="159" spans="1:8" ht="34.5" customHeight="1">
      <c r="A159" s="1"/>
      <c r="B159" s="167">
        <f t="shared" si="21"/>
        <v>42676</v>
      </c>
      <c r="C159" s="30" t="s">
        <v>10</v>
      </c>
      <c r="D159" s="29" t="s">
        <v>349</v>
      </c>
      <c r="E159" s="131"/>
      <c r="F159" s="30" t="s">
        <v>11</v>
      </c>
      <c r="G159" s="29" t="s">
        <v>148</v>
      </c>
      <c r="H159" s="131"/>
    </row>
    <row r="160" spans="1:8" ht="34.5" customHeight="1">
      <c r="A160" s="1"/>
      <c r="B160" s="167">
        <f t="shared" si="21"/>
        <v>42676</v>
      </c>
      <c r="C160" s="30" t="s">
        <v>12</v>
      </c>
      <c r="D160" s="25" t="s">
        <v>146</v>
      </c>
      <c r="E160" s="28"/>
      <c r="F160" s="30" t="s">
        <v>134</v>
      </c>
      <c r="G160" s="25"/>
      <c r="H160" s="28"/>
    </row>
    <row r="161" spans="1:8" ht="34.5" customHeight="1">
      <c r="A161" s="1"/>
      <c r="B161" s="167">
        <f t="shared" si="21"/>
        <v>42676</v>
      </c>
      <c r="C161" s="30" t="s">
        <v>13</v>
      </c>
      <c r="D161" s="16" t="s">
        <v>23</v>
      </c>
      <c r="E161" s="130" t="s">
        <v>371</v>
      </c>
      <c r="F161" s="30" t="s">
        <v>13</v>
      </c>
      <c r="G161" s="16" t="s">
        <v>23</v>
      </c>
      <c r="H161" s="130" t="s">
        <v>371</v>
      </c>
    </row>
    <row r="162" spans="1:8" ht="34.5" customHeight="1">
      <c r="A162" s="1"/>
      <c r="B162" s="168">
        <f t="shared" si="21"/>
        <v>42676</v>
      </c>
      <c r="C162" s="30" t="s">
        <v>14</v>
      </c>
      <c r="D162" s="27" t="s">
        <v>89</v>
      </c>
      <c r="E162" s="26" t="s">
        <v>371</v>
      </c>
      <c r="F162" s="30" t="s">
        <v>14</v>
      </c>
      <c r="G162" s="27" t="s">
        <v>350</v>
      </c>
      <c r="H162" s="26" t="s">
        <v>371</v>
      </c>
    </row>
    <row r="163" spans="1:8" ht="34.5" customHeight="1">
      <c r="A163" s="1"/>
      <c r="B163" s="8"/>
      <c r="C163" s="9"/>
      <c r="D163" s="19"/>
      <c r="E163" s="19"/>
      <c r="F163" s="6"/>
      <c r="G163" s="19"/>
      <c r="H163" s="19"/>
    </row>
    <row r="164" spans="1:8" ht="34.5" customHeight="1">
      <c r="A164" s="13" t="s">
        <v>4</v>
      </c>
      <c r="B164" s="10">
        <f>$B$10+22</f>
        <v>42677</v>
      </c>
      <c r="C164" s="48" t="s">
        <v>5</v>
      </c>
      <c r="D164" s="18" t="s">
        <v>149</v>
      </c>
      <c r="E164" s="18" t="s">
        <v>371</v>
      </c>
      <c r="F164" s="48" t="s">
        <v>6</v>
      </c>
      <c r="G164" s="18" t="s">
        <v>84</v>
      </c>
      <c r="H164" s="18"/>
    </row>
    <row r="165" spans="1:8" ht="34.5" customHeight="1">
      <c r="A165" s="46" t="s">
        <v>79</v>
      </c>
      <c r="B165" s="166">
        <f t="shared" ref="B165:B169" si="22">$B$10+22</f>
        <v>42677</v>
      </c>
      <c r="C165" s="30" t="s">
        <v>8</v>
      </c>
      <c r="D165" s="18" t="s">
        <v>150</v>
      </c>
      <c r="E165" s="132"/>
      <c r="F165" s="30" t="s">
        <v>9</v>
      </c>
      <c r="G165" s="18" t="s">
        <v>153</v>
      </c>
      <c r="H165" s="132"/>
    </row>
    <row r="166" spans="1:8" ht="34.5" customHeight="1">
      <c r="A166" s="1"/>
      <c r="B166" s="167">
        <f t="shared" si="22"/>
        <v>42677</v>
      </c>
      <c r="C166" s="30" t="s">
        <v>10</v>
      </c>
      <c r="D166" s="29" t="s">
        <v>145</v>
      </c>
      <c r="E166" s="131"/>
      <c r="F166" s="30" t="s">
        <v>11</v>
      </c>
      <c r="G166" s="29" t="s">
        <v>154</v>
      </c>
      <c r="H166" s="131"/>
    </row>
    <row r="167" spans="1:8" ht="34.5" customHeight="1">
      <c r="A167" s="1"/>
      <c r="B167" s="167">
        <f t="shared" si="22"/>
        <v>42677</v>
      </c>
      <c r="C167" s="30" t="s">
        <v>12</v>
      </c>
      <c r="D167" s="29" t="s">
        <v>151</v>
      </c>
      <c r="E167" s="131"/>
      <c r="F167" s="30" t="s">
        <v>134</v>
      </c>
      <c r="G167" s="29"/>
      <c r="H167" s="131"/>
    </row>
    <row r="168" spans="1:8" ht="34.5" customHeight="1">
      <c r="A168" s="1"/>
      <c r="B168" s="167">
        <f t="shared" si="22"/>
        <v>42677</v>
      </c>
      <c r="C168" s="30" t="s">
        <v>13</v>
      </c>
      <c r="D168" s="16" t="s">
        <v>23</v>
      </c>
      <c r="E168" s="130" t="s">
        <v>371</v>
      </c>
      <c r="F168" s="30" t="s">
        <v>13</v>
      </c>
      <c r="G168" s="16" t="s">
        <v>23</v>
      </c>
      <c r="H168" s="130" t="s">
        <v>371</v>
      </c>
    </row>
    <row r="169" spans="1:8" ht="34.5" customHeight="1">
      <c r="A169" s="1"/>
      <c r="B169" s="168">
        <f t="shared" si="22"/>
        <v>42677</v>
      </c>
      <c r="C169" s="30" t="s">
        <v>14</v>
      </c>
      <c r="D169" s="20" t="s">
        <v>152</v>
      </c>
      <c r="E169" s="129" t="s">
        <v>371</v>
      </c>
      <c r="F169" s="30" t="s">
        <v>14</v>
      </c>
      <c r="G169" s="20" t="s">
        <v>351</v>
      </c>
      <c r="H169" s="129" t="s">
        <v>371</v>
      </c>
    </row>
    <row r="170" spans="1:8" ht="34.5" customHeight="1">
      <c r="A170" s="1"/>
      <c r="B170" s="8"/>
      <c r="C170" s="9"/>
      <c r="D170" s="19"/>
      <c r="E170" s="19"/>
      <c r="F170" s="6"/>
      <c r="G170" s="19"/>
      <c r="H170" s="19"/>
    </row>
    <row r="171" spans="1:8" ht="34.5" customHeight="1">
      <c r="A171" s="13" t="s">
        <v>4</v>
      </c>
      <c r="B171" s="10">
        <f>$B$10+23</f>
        <v>42678</v>
      </c>
      <c r="C171" s="48" t="s">
        <v>5</v>
      </c>
      <c r="D171" s="18" t="s">
        <v>352</v>
      </c>
      <c r="E171" s="18" t="s">
        <v>371</v>
      </c>
      <c r="F171" s="48" t="s">
        <v>6</v>
      </c>
      <c r="G171" s="18" t="s">
        <v>31</v>
      </c>
      <c r="H171" s="18"/>
    </row>
    <row r="172" spans="1:8" ht="34.5" customHeight="1">
      <c r="A172" s="46" t="s">
        <v>79</v>
      </c>
      <c r="B172" s="166">
        <f t="shared" ref="B172:B176" si="23">$B$10+23</f>
        <v>42678</v>
      </c>
      <c r="C172" s="30" t="s">
        <v>8</v>
      </c>
      <c r="D172" s="18" t="s">
        <v>353</v>
      </c>
      <c r="E172" s="132" t="s">
        <v>371</v>
      </c>
      <c r="F172" s="30" t="s">
        <v>9</v>
      </c>
      <c r="G172" s="18" t="s">
        <v>355</v>
      </c>
      <c r="H172" s="132"/>
    </row>
    <row r="173" spans="1:8" ht="34.5" customHeight="1">
      <c r="A173" s="1"/>
      <c r="B173" s="167">
        <f t="shared" si="23"/>
        <v>42678</v>
      </c>
      <c r="C173" s="30" t="s">
        <v>10</v>
      </c>
      <c r="D173" s="18" t="s">
        <v>92</v>
      </c>
      <c r="E173" s="132"/>
      <c r="F173" s="30" t="s">
        <v>11</v>
      </c>
      <c r="G173" s="18" t="s">
        <v>70</v>
      </c>
      <c r="H173" s="132" t="s">
        <v>371</v>
      </c>
    </row>
    <row r="174" spans="1:8" ht="34.5" customHeight="1">
      <c r="A174" s="1"/>
      <c r="B174" s="167">
        <f t="shared" si="23"/>
        <v>42678</v>
      </c>
      <c r="C174" s="30" t="s">
        <v>12</v>
      </c>
      <c r="D174" s="18" t="s">
        <v>70</v>
      </c>
      <c r="E174" s="132" t="s">
        <v>371</v>
      </c>
      <c r="F174" s="30" t="s">
        <v>134</v>
      </c>
      <c r="G174" s="18"/>
      <c r="H174" s="132"/>
    </row>
    <row r="175" spans="1:8" ht="34.5" customHeight="1">
      <c r="A175" s="1"/>
      <c r="B175" s="167">
        <f t="shared" si="23"/>
        <v>42678</v>
      </c>
      <c r="C175" s="30" t="s">
        <v>13</v>
      </c>
      <c r="D175" s="16" t="s">
        <v>23</v>
      </c>
      <c r="E175" s="130" t="s">
        <v>371</v>
      </c>
      <c r="F175" s="30" t="s">
        <v>13</v>
      </c>
      <c r="G175" s="16" t="s">
        <v>23</v>
      </c>
      <c r="H175" s="130" t="s">
        <v>371</v>
      </c>
    </row>
    <row r="176" spans="1:8" ht="34.5" customHeight="1">
      <c r="A176" s="1"/>
      <c r="B176" s="168">
        <f t="shared" si="23"/>
        <v>42678</v>
      </c>
      <c r="C176" s="30" t="s">
        <v>14</v>
      </c>
      <c r="D176" s="27" t="s">
        <v>354</v>
      </c>
      <c r="E176" s="26" t="s">
        <v>371</v>
      </c>
      <c r="F176" s="30" t="s">
        <v>14</v>
      </c>
      <c r="G176" s="27" t="s">
        <v>356</v>
      </c>
      <c r="H176" s="26" t="s">
        <v>371</v>
      </c>
    </row>
    <row r="177" spans="1:8" ht="34.5" customHeight="1">
      <c r="A177" s="1"/>
      <c r="B177" s="8"/>
      <c r="C177" s="9"/>
      <c r="D177" s="19"/>
      <c r="E177" s="19"/>
      <c r="F177" s="6"/>
      <c r="G177" s="19"/>
      <c r="H177" s="19"/>
    </row>
    <row r="178" spans="1:8" ht="34.5" customHeight="1">
      <c r="A178" s="13" t="s">
        <v>4</v>
      </c>
      <c r="B178" s="10">
        <f>$B$10+24</f>
        <v>42679</v>
      </c>
      <c r="C178" s="48" t="s">
        <v>5</v>
      </c>
      <c r="D178" s="18" t="s">
        <v>357</v>
      </c>
      <c r="E178" s="18" t="s">
        <v>371</v>
      </c>
      <c r="F178" s="48" t="s">
        <v>6</v>
      </c>
      <c r="G178" s="18" t="s">
        <v>158</v>
      </c>
      <c r="H178" s="18"/>
    </row>
    <row r="179" spans="1:8" ht="34.5" customHeight="1">
      <c r="A179" s="46" t="s">
        <v>79</v>
      </c>
      <c r="B179" s="166">
        <f t="shared" ref="B179:B183" si="24">$B$10+24</f>
        <v>42679</v>
      </c>
      <c r="C179" s="30" t="s">
        <v>8</v>
      </c>
      <c r="D179" s="18" t="s">
        <v>155</v>
      </c>
      <c r="E179" s="132"/>
      <c r="F179" s="30" t="s">
        <v>9</v>
      </c>
      <c r="G179" s="18" t="s">
        <v>159</v>
      </c>
      <c r="H179" s="132"/>
    </row>
    <row r="180" spans="1:8" ht="34.5" customHeight="1">
      <c r="A180" s="1"/>
      <c r="B180" s="167">
        <f t="shared" si="24"/>
        <v>42679</v>
      </c>
      <c r="C180" s="30" t="s">
        <v>10</v>
      </c>
      <c r="D180" s="29" t="s">
        <v>73</v>
      </c>
      <c r="E180" s="131"/>
      <c r="F180" s="30" t="s">
        <v>11</v>
      </c>
      <c r="G180" s="29" t="s">
        <v>85</v>
      </c>
      <c r="H180" s="131"/>
    </row>
    <row r="181" spans="1:8" ht="34.5" customHeight="1">
      <c r="A181" s="1"/>
      <c r="B181" s="167">
        <f t="shared" si="24"/>
        <v>42679</v>
      </c>
      <c r="C181" s="30" t="s">
        <v>12</v>
      </c>
      <c r="D181" s="29" t="s">
        <v>156</v>
      </c>
      <c r="E181" s="131"/>
      <c r="F181" s="30" t="s">
        <v>134</v>
      </c>
      <c r="G181" s="29"/>
      <c r="H181" s="131"/>
    </row>
    <row r="182" spans="1:8" ht="34.5" customHeight="1">
      <c r="A182" s="1"/>
      <c r="B182" s="167">
        <f t="shared" si="24"/>
        <v>42679</v>
      </c>
      <c r="C182" s="30" t="s">
        <v>13</v>
      </c>
      <c r="D182" s="16" t="s">
        <v>23</v>
      </c>
      <c r="E182" s="130" t="s">
        <v>371</v>
      </c>
      <c r="F182" s="30" t="s">
        <v>13</v>
      </c>
      <c r="G182" s="16" t="s">
        <v>23</v>
      </c>
      <c r="H182" s="130" t="s">
        <v>371</v>
      </c>
    </row>
    <row r="183" spans="1:8" ht="34.5" customHeight="1">
      <c r="A183" s="1"/>
      <c r="B183" s="168">
        <f t="shared" si="24"/>
        <v>42679</v>
      </c>
      <c r="C183" s="30" t="s">
        <v>14</v>
      </c>
      <c r="D183" s="20" t="s">
        <v>157</v>
      </c>
      <c r="E183" s="129" t="s">
        <v>371</v>
      </c>
      <c r="F183" s="30" t="s">
        <v>14</v>
      </c>
      <c r="G183" s="20" t="s">
        <v>358</v>
      </c>
      <c r="H183" s="129" t="s">
        <v>371</v>
      </c>
    </row>
    <row r="184" spans="1:8" ht="34.5" customHeight="1">
      <c r="A184" s="1"/>
      <c r="B184" s="8"/>
      <c r="C184" s="9"/>
      <c r="D184" s="19"/>
      <c r="E184" s="19"/>
      <c r="F184" s="6"/>
      <c r="G184" s="19"/>
      <c r="H184" s="19"/>
    </row>
    <row r="185" spans="1:8" ht="34.5" customHeight="1">
      <c r="A185" s="13" t="s">
        <v>4</v>
      </c>
      <c r="B185" s="10">
        <f>$B$10+25</f>
        <v>42680</v>
      </c>
      <c r="C185" s="48" t="s">
        <v>5</v>
      </c>
      <c r="D185" s="18" t="s">
        <v>160</v>
      </c>
      <c r="E185" s="18" t="s">
        <v>371</v>
      </c>
      <c r="F185" s="48" t="s">
        <v>6</v>
      </c>
      <c r="G185" s="18" t="s">
        <v>164</v>
      </c>
      <c r="H185" s="18"/>
    </row>
    <row r="186" spans="1:8" ht="34.5" customHeight="1">
      <c r="A186" s="46" t="s">
        <v>79</v>
      </c>
      <c r="B186" s="166">
        <f t="shared" ref="B186:B190" si="25">$B$10+25</f>
        <v>42680</v>
      </c>
      <c r="C186" s="30" t="s">
        <v>8</v>
      </c>
      <c r="D186" s="18" t="s">
        <v>161</v>
      </c>
      <c r="E186" s="132"/>
      <c r="F186" s="30" t="s">
        <v>9</v>
      </c>
      <c r="G186" s="18" t="s">
        <v>165</v>
      </c>
      <c r="H186" s="132"/>
    </row>
    <row r="187" spans="1:8" ht="34.5" customHeight="1">
      <c r="A187" s="1"/>
      <c r="B187" s="167">
        <f t="shared" si="25"/>
        <v>42680</v>
      </c>
      <c r="C187" s="30" t="s">
        <v>10</v>
      </c>
      <c r="D187" s="29" t="s">
        <v>41</v>
      </c>
      <c r="E187" s="131"/>
      <c r="F187" s="30" t="s">
        <v>11</v>
      </c>
      <c r="G187" s="29"/>
      <c r="H187" s="131"/>
    </row>
    <row r="188" spans="1:8" ht="34.5" customHeight="1">
      <c r="A188" s="1"/>
      <c r="B188" s="167">
        <f t="shared" si="25"/>
        <v>42680</v>
      </c>
      <c r="C188" s="30" t="s">
        <v>12</v>
      </c>
      <c r="D188" s="29" t="s">
        <v>162</v>
      </c>
      <c r="E188" s="131"/>
      <c r="F188" s="30" t="s">
        <v>134</v>
      </c>
      <c r="G188" s="29"/>
      <c r="H188" s="131"/>
    </row>
    <row r="189" spans="1:8" ht="34.5" customHeight="1">
      <c r="A189" s="1"/>
      <c r="B189" s="167">
        <f t="shared" si="25"/>
        <v>42680</v>
      </c>
      <c r="C189" s="30" t="s">
        <v>13</v>
      </c>
      <c r="D189" s="16" t="s">
        <v>23</v>
      </c>
      <c r="E189" s="130" t="s">
        <v>371</v>
      </c>
      <c r="F189" s="30" t="s">
        <v>13</v>
      </c>
      <c r="G189" s="16" t="s">
        <v>23</v>
      </c>
      <c r="H189" s="130" t="s">
        <v>371</v>
      </c>
    </row>
    <row r="190" spans="1:8" ht="34.5" customHeight="1">
      <c r="A190" s="1"/>
      <c r="B190" s="168">
        <f t="shared" si="25"/>
        <v>42680</v>
      </c>
      <c r="C190" s="30" t="s">
        <v>14</v>
      </c>
      <c r="D190" s="27" t="s">
        <v>163</v>
      </c>
      <c r="E190" s="26" t="s">
        <v>371</v>
      </c>
      <c r="F190" s="30" t="s">
        <v>14</v>
      </c>
      <c r="G190" s="27" t="s">
        <v>316</v>
      </c>
      <c r="H190" s="26" t="s">
        <v>371</v>
      </c>
    </row>
    <row r="191" spans="1:8" ht="34.5" customHeight="1">
      <c r="A191" s="1"/>
      <c r="B191" s="8"/>
      <c r="C191" s="9"/>
      <c r="D191" s="19"/>
      <c r="E191" s="19"/>
      <c r="F191" s="6"/>
      <c r="G191" s="19"/>
      <c r="H191" s="19"/>
    </row>
    <row r="192" spans="1:8" ht="34.5" customHeight="1">
      <c r="A192" s="13" t="s">
        <v>4</v>
      </c>
      <c r="B192" s="10">
        <f>$B$10+26</f>
        <v>42681</v>
      </c>
      <c r="C192" s="48" t="s">
        <v>5</v>
      </c>
      <c r="D192" s="18" t="s">
        <v>166</v>
      </c>
      <c r="E192" s="18" t="s">
        <v>371</v>
      </c>
      <c r="F192" s="48" t="s">
        <v>6</v>
      </c>
      <c r="G192" s="18" t="s">
        <v>31</v>
      </c>
      <c r="H192" s="18"/>
    </row>
    <row r="193" spans="1:8" ht="34.5" customHeight="1">
      <c r="A193" s="46" t="s">
        <v>79</v>
      </c>
      <c r="B193" s="166">
        <f t="shared" ref="B193:B197" si="26">$B$10+26</f>
        <v>42681</v>
      </c>
      <c r="C193" s="30" t="s">
        <v>8</v>
      </c>
      <c r="D193" s="18" t="s">
        <v>167</v>
      </c>
      <c r="E193" s="132"/>
      <c r="F193" s="30" t="s">
        <v>9</v>
      </c>
      <c r="G193" s="18" t="s">
        <v>170</v>
      </c>
      <c r="H193" s="132"/>
    </row>
    <row r="194" spans="1:8" ht="34.5" customHeight="1">
      <c r="A194" s="1"/>
      <c r="B194" s="167">
        <f t="shared" si="26"/>
        <v>42681</v>
      </c>
      <c r="C194" s="30" t="s">
        <v>10</v>
      </c>
      <c r="D194" s="18" t="s">
        <v>168</v>
      </c>
      <c r="E194" s="132"/>
      <c r="F194" s="30" t="s">
        <v>11</v>
      </c>
      <c r="G194" s="18" t="s">
        <v>171</v>
      </c>
      <c r="H194" s="132"/>
    </row>
    <row r="195" spans="1:8" ht="34.5" customHeight="1">
      <c r="A195" s="1"/>
      <c r="B195" s="167">
        <f t="shared" si="26"/>
        <v>42681</v>
      </c>
      <c r="C195" s="30" t="s">
        <v>12</v>
      </c>
      <c r="D195" s="18"/>
      <c r="E195" s="132"/>
      <c r="F195" s="30" t="s">
        <v>134</v>
      </c>
      <c r="G195" s="18" t="s">
        <v>172</v>
      </c>
      <c r="H195" s="132"/>
    </row>
    <row r="196" spans="1:8" ht="34.5" customHeight="1">
      <c r="A196" s="1"/>
      <c r="B196" s="167">
        <f t="shared" si="26"/>
        <v>42681</v>
      </c>
      <c r="C196" s="30" t="s">
        <v>13</v>
      </c>
      <c r="D196" s="16" t="s">
        <v>23</v>
      </c>
      <c r="E196" s="130" t="s">
        <v>371</v>
      </c>
      <c r="F196" s="30" t="s">
        <v>13</v>
      </c>
      <c r="G196" s="16" t="s">
        <v>23</v>
      </c>
      <c r="H196" s="130" t="s">
        <v>371</v>
      </c>
    </row>
    <row r="197" spans="1:8" ht="34.5" customHeight="1">
      <c r="A197" s="1"/>
      <c r="B197" s="168">
        <f t="shared" si="26"/>
        <v>42681</v>
      </c>
      <c r="C197" s="30" t="s">
        <v>14</v>
      </c>
      <c r="D197" s="18" t="s">
        <v>169</v>
      </c>
      <c r="E197" s="132" t="s">
        <v>371</v>
      </c>
      <c r="F197" s="30" t="s">
        <v>14</v>
      </c>
      <c r="G197" s="18" t="s">
        <v>359</v>
      </c>
      <c r="H197" s="132" t="s">
        <v>371</v>
      </c>
    </row>
    <row r="198" spans="1:8" ht="34.5" customHeight="1">
      <c r="A198" s="1"/>
      <c r="B198" s="8"/>
      <c r="C198" s="9"/>
      <c r="D198" s="19"/>
      <c r="E198" s="19"/>
      <c r="F198" s="6"/>
      <c r="G198" s="19"/>
      <c r="H198" s="19"/>
    </row>
    <row r="199" spans="1:8" ht="34.5" customHeight="1">
      <c r="A199" s="13" t="s">
        <v>4</v>
      </c>
      <c r="B199" s="10">
        <f>$B$10+27</f>
        <v>42682</v>
      </c>
      <c r="C199" s="48" t="s">
        <v>5</v>
      </c>
      <c r="D199" s="18" t="s">
        <v>173</v>
      </c>
      <c r="E199" s="18" t="s">
        <v>371</v>
      </c>
      <c r="F199" s="48" t="s">
        <v>6</v>
      </c>
      <c r="G199" s="18" t="s">
        <v>178</v>
      </c>
      <c r="H199" s="18"/>
    </row>
    <row r="200" spans="1:8" ht="34.5" customHeight="1">
      <c r="A200" s="46" t="s">
        <v>79</v>
      </c>
      <c r="B200" s="166">
        <f t="shared" ref="B200:B204" si="27">$B$10+27</f>
        <v>42682</v>
      </c>
      <c r="C200" s="30" t="s">
        <v>8</v>
      </c>
      <c r="D200" s="18" t="s">
        <v>174</v>
      </c>
      <c r="E200" s="132"/>
      <c r="F200" s="30" t="s">
        <v>9</v>
      </c>
      <c r="G200" s="18" t="s">
        <v>179</v>
      </c>
      <c r="H200" s="132"/>
    </row>
    <row r="201" spans="1:8" ht="34.5" customHeight="1">
      <c r="A201" s="1"/>
      <c r="B201" s="167">
        <f t="shared" si="27"/>
        <v>42682</v>
      </c>
      <c r="C201" s="30" t="s">
        <v>10</v>
      </c>
      <c r="D201" s="18" t="s">
        <v>175</v>
      </c>
      <c r="E201" s="132"/>
      <c r="F201" s="30" t="s">
        <v>11</v>
      </c>
      <c r="G201" s="18" t="s">
        <v>41</v>
      </c>
      <c r="H201" s="132"/>
    </row>
    <row r="202" spans="1:8" ht="34.5" customHeight="1">
      <c r="A202" s="1"/>
      <c r="B202" s="167">
        <f t="shared" si="27"/>
        <v>42682</v>
      </c>
      <c r="C202" s="30" t="s">
        <v>12</v>
      </c>
      <c r="D202" s="18" t="s">
        <v>176</v>
      </c>
      <c r="E202" s="132"/>
      <c r="F202" s="30" t="s">
        <v>134</v>
      </c>
      <c r="G202" s="18"/>
      <c r="H202" s="132"/>
    </row>
    <row r="203" spans="1:8" ht="34.5" customHeight="1">
      <c r="A203" s="1"/>
      <c r="B203" s="167">
        <f t="shared" si="27"/>
        <v>42682</v>
      </c>
      <c r="C203" s="30" t="s">
        <v>13</v>
      </c>
      <c r="D203" s="16" t="s">
        <v>23</v>
      </c>
      <c r="E203" s="130" t="s">
        <v>371</v>
      </c>
      <c r="F203" s="30" t="s">
        <v>13</v>
      </c>
      <c r="G203" s="16" t="s">
        <v>23</v>
      </c>
      <c r="H203" s="130" t="s">
        <v>371</v>
      </c>
    </row>
    <row r="204" spans="1:8" ht="34.5" customHeight="1">
      <c r="A204" s="1"/>
      <c r="B204" s="168">
        <f t="shared" si="27"/>
        <v>42682</v>
      </c>
      <c r="C204" s="30" t="s">
        <v>14</v>
      </c>
      <c r="D204" s="18" t="s">
        <v>177</v>
      </c>
      <c r="E204" s="132" t="s">
        <v>371</v>
      </c>
      <c r="F204" s="30" t="s">
        <v>14</v>
      </c>
      <c r="G204" s="18" t="s">
        <v>360</v>
      </c>
      <c r="H204" s="132" t="s">
        <v>371</v>
      </c>
    </row>
    <row r="205" spans="1:8" ht="34.5" customHeight="1">
      <c r="A205" s="1"/>
      <c r="B205" s="8"/>
      <c r="C205" s="9"/>
      <c r="D205" s="19"/>
      <c r="E205" s="19"/>
      <c r="F205" s="6"/>
      <c r="G205" s="19"/>
      <c r="H205" s="19"/>
    </row>
    <row r="206" spans="1:8" ht="34.5" customHeight="1">
      <c r="A206" s="15" t="s">
        <v>4</v>
      </c>
      <c r="B206" s="10">
        <f>$B$10+28</f>
        <v>42683</v>
      </c>
      <c r="C206" s="48" t="s">
        <v>5</v>
      </c>
      <c r="D206" s="18" t="s">
        <v>180</v>
      </c>
      <c r="E206" s="18" t="s">
        <v>371</v>
      </c>
      <c r="F206" s="48" t="s">
        <v>6</v>
      </c>
      <c r="G206" s="18" t="s">
        <v>184</v>
      </c>
      <c r="H206" s="18"/>
    </row>
    <row r="207" spans="1:8" ht="34.5" customHeight="1">
      <c r="A207" s="47" t="s">
        <v>80</v>
      </c>
      <c r="B207" s="166">
        <f t="shared" ref="B207:B211" si="28">$B$10+28</f>
        <v>42683</v>
      </c>
      <c r="C207" s="30" t="s">
        <v>8</v>
      </c>
      <c r="D207" s="18" t="s">
        <v>181</v>
      </c>
      <c r="E207" s="132"/>
      <c r="F207" s="30" t="s">
        <v>9</v>
      </c>
      <c r="G207" s="18" t="s">
        <v>185</v>
      </c>
      <c r="H207" s="132"/>
    </row>
    <row r="208" spans="1:8" ht="34.5" customHeight="1">
      <c r="A208" s="1"/>
      <c r="B208" s="167">
        <f t="shared" si="28"/>
        <v>42683</v>
      </c>
      <c r="C208" s="30" t="s">
        <v>10</v>
      </c>
      <c r="D208" s="18" t="s">
        <v>47</v>
      </c>
      <c r="E208" s="132"/>
      <c r="F208" s="30" t="s">
        <v>11</v>
      </c>
      <c r="G208" s="18" t="s">
        <v>154</v>
      </c>
      <c r="H208" s="132"/>
    </row>
    <row r="209" spans="1:8" ht="34.5" customHeight="1">
      <c r="A209" s="1"/>
      <c r="B209" s="167">
        <f t="shared" si="28"/>
        <v>42683</v>
      </c>
      <c r="C209" s="30" t="s">
        <v>12</v>
      </c>
      <c r="D209" s="18" t="s">
        <v>182</v>
      </c>
      <c r="E209" s="132"/>
      <c r="F209" s="30" t="s">
        <v>134</v>
      </c>
      <c r="G209" s="18" t="s">
        <v>66</v>
      </c>
      <c r="H209" s="132"/>
    </row>
    <row r="210" spans="1:8" ht="34.5" customHeight="1">
      <c r="A210" s="1"/>
      <c r="B210" s="167">
        <f t="shared" si="28"/>
        <v>42683</v>
      </c>
      <c r="C210" s="30" t="s">
        <v>13</v>
      </c>
      <c r="D210" s="16" t="s">
        <v>23</v>
      </c>
      <c r="E210" s="130" t="s">
        <v>371</v>
      </c>
      <c r="F210" s="30" t="s">
        <v>13</v>
      </c>
      <c r="G210" s="16" t="s">
        <v>23</v>
      </c>
      <c r="H210" s="130" t="s">
        <v>371</v>
      </c>
    </row>
    <row r="211" spans="1:8" ht="34.5" customHeight="1">
      <c r="A211" s="1"/>
      <c r="B211" s="168">
        <f t="shared" si="28"/>
        <v>42683</v>
      </c>
      <c r="C211" s="30" t="s">
        <v>14</v>
      </c>
      <c r="D211" s="20" t="s">
        <v>183</v>
      </c>
      <c r="E211" s="129" t="s">
        <v>371</v>
      </c>
      <c r="F211" s="30" t="s">
        <v>14</v>
      </c>
      <c r="G211" s="20" t="s">
        <v>361</v>
      </c>
      <c r="H211" s="129" t="s">
        <v>371</v>
      </c>
    </row>
    <row r="212" spans="1:8" ht="34.5" customHeight="1">
      <c r="A212" s="1"/>
      <c r="B212" s="8"/>
      <c r="C212" s="9"/>
      <c r="D212" s="19"/>
      <c r="E212" s="19"/>
      <c r="F212" s="6"/>
      <c r="G212" s="19"/>
      <c r="H212" s="19"/>
    </row>
    <row r="213" spans="1:8" ht="34.5" customHeight="1">
      <c r="A213" s="15" t="s">
        <v>4</v>
      </c>
      <c r="B213" s="10">
        <f>$B$10+29</f>
        <v>42684</v>
      </c>
      <c r="C213" s="48" t="s">
        <v>5</v>
      </c>
      <c r="D213" s="18" t="s">
        <v>186</v>
      </c>
      <c r="E213" s="18" t="s">
        <v>371</v>
      </c>
      <c r="F213" s="48" t="s">
        <v>6</v>
      </c>
      <c r="G213" s="18" t="s">
        <v>31</v>
      </c>
      <c r="H213" s="18"/>
    </row>
    <row r="214" spans="1:8" ht="34.5" customHeight="1">
      <c r="A214" s="47" t="s">
        <v>80</v>
      </c>
      <c r="B214" s="166">
        <f t="shared" ref="B214:B218" si="29">$B$10+29</f>
        <v>42684</v>
      </c>
      <c r="C214" s="30" t="s">
        <v>8</v>
      </c>
      <c r="D214" s="18" t="s">
        <v>32</v>
      </c>
      <c r="E214" s="132"/>
      <c r="F214" s="30" t="s">
        <v>9</v>
      </c>
      <c r="G214" s="137" t="s">
        <v>375</v>
      </c>
      <c r="H214" s="132"/>
    </row>
    <row r="215" spans="1:8" ht="34.5" customHeight="1">
      <c r="A215" s="1"/>
      <c r="B215" s="167">
        <f t="shared" si="29"/>
        <v>42684</v>
      </c>
      <c r="C215" s="30" t="s">
        <v>10</v>
      </c>
      <c r="D215" s="18" t="s">
        <v>34</v>
      </c>
      <c r="E215" s="132"/>
      <c r="F215" s="30" t="s">
        <v>11</v>
      </c>
      <c r="G215" s="137" t="s">
        <v>376</v>
      </c>
      <c r="H215" s="132"/>
    </row>
    <row r="216" spans="1:8" ht="34.5" customHeight="1">
      <c r="A216" s="1"/>
      <c r="B216" s="167">
        <f t="shared" si="29"/>
        <v>42684</v>
      </c>
      <c r="C216" s="30" t="s">
        <v>12</v>
      </c>
      <c r="D216" s="29"/>
      <c r="E216" s="131"/>
      <c r="F216" s="30" t="s">
        <v>215</v>
      </c>
      <c r="G216" s="29"/>
      <c r="H216" s="131"/>
    </row>
    <row r="217" spans="1:8" ht="34.5" customHeight="1">
      <c r="A217" s="1"/>
      <c r="B217" s="167">
        <f t="shared" si="29"/>
        <v>42684</v>
      </c>
      <c r="C217" s="30" t="s">
        <v>13</v>
      </c>
      <c r="D217" s="16" t="s">
        <v>23</v>
      </c>
      <c r="E217" s="130" t="s">
        <v>371</v>
      </c>
      <c r="F217" s="30" t="s">
        <v>13</v>
      </c>
      <c r="G217" s="16" t="s">
        <v>23</v>
      </c>
      <c r="H217" s="130" t="s">
        <v>371</v>
      </c>
    </row>
    <row r="218" spans="1:8" ht="34.5" customHeight="1">
      <c r="A218" s="1"/>
      <c r="B218" s="168">
        <f t="shared" si="29"/>
        <v>42684</v>
      </c>
      <c r="C218" s="30" t="s">
        <v>14</v>
      </c>
      <c r="D218" s="20" t="s">
        <v>211</v>
      </c>
      <c r="E218" s="129" t="s">
        <v>371</v>
      </c>
      <c r="F218" s="30" t="s">
        <v>14</v>
      </c>
      <c r="G218" s="20" t="s">
        <v>329</v>
      </c>
      <c r="H218" s="129" t="s">
        <v>371</v>
      </c>
    </row>
    <row r="219" spans="1:8" ht="34.5" customHeight="1">
      <c r="A219" s="1"/>
      <c r="B219" s="8"/>
      <c r="C219" s="9"/>
      <c r="D219" s="19"/>
      <c r="E219" s="19"/>
      <c r="F219" s="6"/>
      <c r="G219" s="19"/>
      <c r="H219" s="19"/>
    </row>
    <row r="220" spans="1:8" ht="34.5" customHeight="1">
      <c r="A220" s="15" t="s">
        <v>4</v>
      </c>
      <c r="B220" s="10">
        <f>$B$10+30</f>
        <v>42685</v>
      </c>
      <c r="C220" s="48" t="s">
        <v>5</v>
      </c>
      <c r="D220" s="18" t="s">
        <v>362</v>
      </c>
      <c r="E220" s="18"/>
      <c r="F220" s="48" t="s">
        <v>6</v>
      </c>
      <c r="G220" s="18" t="s">
        <v>187</v>
      </c>
      <c r="H220" s="18"/>
    </row>
    <row r="221" spans="1:8" ht="34.5" customHeight="1">
      <c r="A221" s="47" t="s">
        <v>80</v>
      </c>
      <c r="B221" s="166">
        <f t="shared" ref="B221:B225" si="30">$B$10+30</f>
        <v>42685</v>
      </c>
      <c r="C221" s="30" t="s">
        <v>8</v>
      </c>
      <c r="D221" s="18" t="s">
        <v>363</v>
      </c>
      <c r="E221" s="132"/>
      <c r="F221" s="30" t="s">
        <v>9</v>
      </c>
      <c r="G221" s="18" t="s">
        <v>188</v>
      </c>
      <c r="H221" s="132"/>
    </row>
    <row r="222" spans="1:8" ht="34.5" customHeight="1">
      <c r="A222" s="1"/>
      <c r="B222" s="167">
        <f t="shared" si="30"/>
        <v>42685</v>
      </c>
      <c r="C222" s="30" t="s">
        <v>10</v>
      </c>
      <c r="D222" s="25"/>
      <c r="E222" s="28"/>
      <c r="F222" s="30" t="s">
        <v>11</v>
      </c>
      <c r="G222" s="25" t="s">
        <v>70</v>
      </c>
      <c r="H222" s="28" t="s">
        <v>371</v>
      </c>
    </row>
    <row r="223" spans="1:8" ht="34.5" customHeight="1">
      <c r="A223" s="1"/>
      <c r="B223" s="167">
        <f t="shared" si="30"/>
        <v>42685</v>
      </c>
      <c r="C223" s="30" t="s">
        <v>12</v>
      </c>
      <c r="D223" s="25" t="s">
        <v>116</v>
      </c>
      <c r="E223" s="28"/>
      <c r="F223" s="30" t="s">
        <v>134</v>
      </c>
      <c r="G223" s="25"/>
      <c r="H223" s="28"/>
    </row>
    <row r="224" spans="1:8" ht="34.5" customHeight="1">
      <c r="A224" s="1"/>
      <c r="B224" s="167">
        <f t="shared" si="30"/>
        <v>42685</v>
      </c>
      <c r="C224" s="30" t="s">
        <v>13</v>
      </c>
      <c r="D224" s="16" t="s">
        <v>23</v>
      </c>
      <c r="E224" s="130" t="s">
        <v>371</v>
      </c>
      <c r="F224" s="30" t="s">
        <v>13</v>
      </c>
      <c r="G224" s="16" t="s">
        <v>23</v>
      </c>
      <c r="H224" s="130" t="s">
        <v>371</v>
      </c>
    </row>
    <row r="225" spans="1:8" ht="34.5" customHeight="1">
      <c r="A225" s="1"/>
      <c r="B225" s="168">
        <f t="shared" si="30"/>
        <v>42685</v>
      </c>
      <c r="C225" s="30" t="s">
        <v>14</v>
      </c>
      <c r="D225" s="20" t="s">
        <v>364</v>
      </c>
      <c r="E225" s="129" t="s">
        <v>371</v>
      </c>
      <c r="F225" s="30" t="s">
        <v>14</v>
      </c>
      <c r="G225" s="20" t="s">
        <v>365</v>
      </c>
      <c r="H225" s="129" t="s">
        <v>371</v>
      </c>
    </row>
    <row r="226" spans="1:8" ht="34.5" customHeight="1">
      <c r="A226" s="1"/>
      <c r="B226" s="8"/>
      <c r="C226" s="9"/>
      <c r="D226" s="19"/>
      <c r="E226" s="19"/>
      <c r="F226" s="6"/>
      <c r="G226" s="19"/>
      <c r="H226" s="19"/>
    </row>
    <row r="227" spans="1:8" ht="34.5" customHeight="1">
      <c r="A227" s="15" t="s">
        <v>4</v>
      </c>
      <c r="B227" s="10">
        <f>$B$10+31</f>
        <v>42686</v>
      </c>
      <c r="C227" s="48" t="s">
        <v>5</v>
      </c>
      <c r="D227" s="18" t="s">
        <v>189</v>
      </c>
      <c r="E227" s="18" t="s">
        <v>371</v>
      </c>
      <c r="F227" s="48" t="s">
        <v>6</v>
      </c>
      <c r="G227" s="18" t="s">
        <v>193</v>
      </c>
      <c r="H227" s="18"/>
    </row>
    <row r="228" spans="1:8" ht="34.5" customHeight="1">
      <c r="A228" s="47" t="s">
        <v>80</v>
      </c>
      <c r="B228" s="166">
        <f t="shared" ref="B228:B232" si="31">$B$10+31</f>
        <v>42686</v>
      </c>
      <c r="C228" s="30" t="s">
        <v>8</v>
      </c>
      <c r="D228" s="18" t="s">
        <v>190</v>
      </c>
      <c r="E228" s="132"/>
      <c r="F228" s="30" t="s">
        <v>9</v>
      </c>
      <c r="G228" s="18" t="s">
        <v>194</v>
      </c>
      <c r="H228" s="132"/>
    </row>
    <row r="229" spans="1:8" ht="34.5" customHeight="1">
      <c r="A229" s="1"/>
      <c r="B229" s="167">
        <f t="shared" si="31"/>
        <v>42686</v>
      </c>
      <c r="C229" s="30" t="s">
        <v>10</v>
      </c>
      <c r="D229" s="29" t="s">
        <v>191</v>
      </c>
      <c r="E229" s="131"/>
      <c r="F229" s="30" t="s">
        <v>11</v>
      </c>
      <c r="G229" s="29" t="s">
        <v>195</v>
      </c>
      <c r="H229" s="131"/>
    </row>
    <row r="230" spans="1:8" ht="34.5" customHeight="1">
      <c r="A230" s="1"/>
      <c r="B230" s="167">
        <f t="shared" si="31"/>
        <v>42686</v>
      </c>
      <c r="C230" s="30" t="s">
        <v>12</v>
      </c>
      <c r="D230" s="28" t="s">
        <v>192</v>
      </c>
      <c r="E230" s="28"/>
      <c r="F230" s="30" t="s">
        <v>134</v>
      </c>
      <c r="G230" s="28"/>
      <c r="H230" s="28"/>
    </row>
    <row r="231" spans="1:8" ht="34.5" customHeight="1">
      <c r="A231" s="1"/>
      <c r="B231" s="167">
        <f t="shared" si="31"/>
        <v>42686</v>
      </c>
      <c r="C231" s="30" t="s">
        <v>13</v>
      </c>
      <c r="D231" s="16" t="s">
        <v>23</v>
      </c>
      <c r="E231" s="130" t="s">
        <v>371</v>
      </c>
      <c r="F231" s="30" t="s">
        <v>13</v>
      </c>
      <c r="G231" s="16" t="s">
        <v>23</v>
      </c>
      <c r="H231" s="130" t="s">
        <v>371</v>
      </c>
    </row>
    <row r="232" spans="1:8" ht="34.5" customHeight="1">
      <c r="A232" s="1"/>
      <c r="B232" s="168">
        <f t="shared" si="31"/>
        <v>42686</v>
      </c>
      <c r="C232" s="30" t="s">
        <v>14</v>
      </c>
      <c r="D232" s="20" t="s">
        <v>366</v>
      </c>
      <c r="E232" s="129" t="s">
        <v>371</v>
      </c>
      <c r="F232" s="30" t="s">
        <v>14</v>
      </c>
      <c r="G232" s="20" t="s">
        <v>367</v>
      </c>
      <c r="H232" s="129" t="s">
        <v>371</v>
      </c>
    </row>
    <row r="233" spans="1:8" ht="34.5" customHeight="1">
      <c r="A233" s="1"/>
      <c r="B233" s="8"/>
      <c r="C233" s="9"/>
      <c r="D233" s="19"/>
      <c r="E233" s="19"/>
      <c r="F233" s="6"/>
      <c r="G233" s="19"/>
      <c r="H233" s="19"/>
    </row>
    <row r="234" spans="1:8" ht="34.5" customHeight="1">
      <c r="A234" s="15" t="s">
        <v>4</v>
      </c>
      <c r="B234" s="10">
        <f>$B$10+32</f>
        <v>42687</v>
      </c>
      <c r="C234" s="48" t="s">
        <v>5</v>
      </c>
      <c r="D234" s="18" t="s">
        <v>196</v>
      </c>
      <c r="E234" s="18" t="s">
        <v>371</v>
      </c>
      <c r="F234" s="48" t="s">
        <v>6</v>
      </c>
      <c r="G234" s="18" t="s">
        <v>31</v>
      </c>
      <c r="H234" s="18"/>
    </row>
    <row r="235" spans="1:8" ht="34.5" customHeight="1">
      <c r="A235" s="47" t="s">
        <v>80</v>
      </c>
      <c r="B235" s="166">
        <f t="shared" ref="B235:B239" si="32">$B$10+32</f>
        <v>42687</v>
      </c>
      <c r="C235" s="30" t="s">
        <v>8</v>
      </c>
      <c r="D235" s="18" t="s">
        <v>197</v>
      </c>
      <c r="E235" s="132"/>
      <c r="F235" s="30" t="s">
        <v>9</v>
      </c>
      <c r="G235" s="18" t="s">
        <v>200</v>
      </c>
      <c r="H235" s="132"/>
    </row>
    <row r="236" spans="1:8" ht="34.5" customHeight="1">
      <c r="A236" s="1"/>
      <c r="B236" s="167">
        <f t="shared" si="32"/>
        <v>42687</v>
      </c>
      <c r="C236" s="30" t="s">
        <v>10</v>
      </c>
      <c r="D236" s="25" t="s">
        <v>198</v>
      </c>
      <c r="E236" s="28"/>
      <c r="F236" s="30" t="s">
        <v>11</v>
      </c>
      <c r="G236" s="25" t="s">
        <v>201</v>
      </c>
      <c r="H236" s="28"/>
    </row>
    <row r="237" spans="1:8" ht="34.5" customHeight="1">
      <c r="A237" s="1"/>
      <c r="B237" s="167">
        <f t="shared" si="32"/>
        <v>42687</v>
      </c>
      <c r="C237" s="30" t="s">
        <v>12</v>
      </c>
      <c r="D237" s="25" t="s">
        <v>199</v>
      </c>
      <c r="E237" s="28"/>
      <c r="F237" s="30" t="s">
        <v>134</v>
      </c>
      <c r="G237" s="25"/>
      <c r="H237" s="28"/>
    </row>
    <row r="238" spans="1:8" ht="34.5" customHeight="1">
      <c r="A238" s="1"/>
      <c r="B238" s="167">
        <f t="shared" si="32"/>
        <v>42687</v>
      </c>
      <c r="C238" s="30" t="s">
        <v>13</v>
      </c>
      <c r="D238" s="16" t="s">
        <v>23</v>
      </c>
      <c r="E238" s="130" t="s">
        <v>371</v>
      </c>
      <c r="F238" s="30" t="s">
        <v>13</v>
      </c>
      <c r="G238" s="16" t="s">
        <v>23</v>
      </c>
      <c r="H238" s="130" t="s">
        <v>371</v>
      </c>
    </row>
    <row r="239" spans="1:8" ht="34.5" customHeight="1">
      <c r="A239" s="1"/>
      <c r="B239" s="168">
        <f t="shared" si="32"/>
        <v>42687</v>
      </c>
      <c r="C239" s="30" t="s">
        <v>14</v>
      </c>
      <c r="D239" s="27" t="s">
        <v>89</v>
      </c>
      <c r="E239" s="26" t="s">
        <v>371</v>
      </c>
      <c r="F239" s="30" t="s">
        <v>14</v>
      </c>
      <c r="G239" s="27" t="s">
        <v>111</v>
      </c>
      <c r="H239" s="26" t="s">
        <v>371</v>
      </c>
    </row>
    <row r="240" spans="1:8" ht="34.5" customHeight="1">
      <c r="A240" s="1"/>
      <c r="B240" s="8"/>
      <c r="C240" s="9"/>
      <c r="D240" s="19"/>
      <c r="E240" s="19"/>
      <c r="F240" s="6"/>
      <c r="G240" s="19"/>
      <c r="H240" s="19"/>
    </row>
    <row r="241" spans="1:8" ht="34.5" customHeight="1">
      <c r="A241" s="15" t="s">
        <v>4</v>
      </c>
      <c r="B241" s="10">
        <f>$B$10+33</f>
        <v>42688</v>
      </c>
      <c r="C241" s="48" t="s">
        <v>5</v>
      </c>
      <c r="D241" s="18" t="s">
        <v>202</v>
      </c>
      <c r="E241" s="18" t="s">
        <v>371</v>
      </c>
      <c r="F241" s="48" t="s">
        <v>6</v>
      </c>
      <c r="G241" s="18" t="s">
        <v>206</v>
      </c>
      <c r="H241" s="18"/>
    </row>
    <row r="242" spans="1:8" ht="34.5" customHeight="1">
      <c r="A242" s="47" t="s">
        <v>80</v>
      </c>
      <c r="B242" s="166">
        <f t="shared" ref="B242:B246" si="33">$B$10+33</f>
        <v>42688</v>
      </c>
      <c r="C242" s="30" t="s">
        <v>8</v>
      </c>
      <c r="D242" s="18" t="s">
        <v>203</v>
      </c>
      <c r="E242" s="132"/>
      <c r="F242" s="30" t="s">
        <v>9</v>
      </c>
      <c r="G242" s="18" t="s">
        <v>207</v>
      </c>
      <c r="H242" s="132"/>
    </row>
    <row r="243" spans="1:8" ht="34.5" customHeight="1">
      <c r="A243" s="1"/>
      <c r="B243" s="167">
        <f t="shared" si="33"/>
        <v>42688</v>
      </c>
      <c r="C243" s="30" t="s">
        <v>10</v>
      </c>
      <c r="D243" s="18" t="s">
        <v>53</v>
      </c>
      <c r="E243" s="132"/>
      <c r="F243" s="30" t="s">
        <v>11</v>
      </c>
      <c r="G243" s="18"/>
      <c r="H243" s="132"/>
    </row>
    <row r="244" spans="1:8" ht="34.5" customHeight="1">
      <c r="A244" s="1"/>
      <c r="B244" s="167">
        <f t="shared" si="33"/>
        <v>42688</v>
      </c>
      <c r="C244" s="30" t="s">
        <v>12</v>
      </c>
      <c r="D244" s="18" t="s">
        <v>204</v>
      </c>
      <c r="E244" s="132"/>
      <c r="F244" s="30" t="s">
        <v>134</v>
      </c>
      <c r="G244" s="18"/>
      <c r="H244" s="132"/>
    </row>
    <row r="245" spans="1:8" ht="34.5" customHeight="1">
      <c r="A245" s="1"/>
      <c r="B245" s="167">
        <f t="shared" si="33"/>
        <v>42688</v>
      </c>
      <c r="C245" s="30" t="s">
        <v>13</v>
      </c>
      <c r="D245" s="16" t="s">
        <v>23</v>
      </c>
      <c r="E245" s="130" t="s">
        <v>371</v>
      </c>
      <c r="F245" s="30" t="s">
        <v>13</v>
      </c>
      <c r="G245" s="16" t="s">
        <v>23</v>
      </c>
      <c r="H245" s="130" t="s">
        <v>371</v>
      </c>
    </row>
    <row r="246" spans="1:8" ht="34.5" customHeight="1">
      <c r="A246" s="1"/>
      <c r="B246" s="168">
        <f t="shared" si="33"/>
        <v>42688</v>
      </c>
      <c r="C246" s="30" t="s">
        <v>14</v>
      </c>
      <c r="D246" s="18" t="s">
        <v>205</v>
      </c>
      <c r="E246" s="132" t="s">
        <v>371</v>
      </c>
      <c r="F246" s="30" t="s">
        <v>14</v>
      </c>
      <c r="G246" s="18" t="s">
        <v>368</v>
      </c>
      <c r="H246" s="132" t="s">
        <v>371</v>
      </c>
    </row>
    <row r="247" spans="1:8" ht="34.5" customHeight="1">
      <c r="A247" s="1"/>
      <c r="B247" s="8"/>
      <c r="C247" s="9"/>
      <c r="D247" s="19"/>
      <c r="E247" s="19"/>
      <c r="F247" s="6"/>
      <c r="G247" s="19"/>
      <c r="H247" s="19"/>
    </row>
    <row r="248" spans="1:8" ht="34.5" customHeight="1">
      <c r="A248" s="15" t="s">
        <v>4</v>
      </c>
      <c r="B248" s="10">
        <f>$B$10+34</f>
        <v>42689</v>
      </c>
      <c r="C248" s="48" t="s">
        <v>5</v>
      </c>
      <c r="D248" s="18" t="s">
        <v>208</v>
      </c>
      <c r="E248" s="18" t="s">
        <v>371</v>
      </c>
      <c r="F248" s="48" t="s">
        <v>6</v>
      </c>
      <c r="G248" s="18" t="s">
        <v>212</v>
      </c>
      <c r="H248" s="18"/>
    </row>
    <row r="249" spans="1:8" ht="34.5" customHeight="1">
      <c r="A249" s="47" t="s">
        <v>80</v>
      </c>
      <c r="B249" s="166">
        <f t="shared" ref="B249:B253" si="34">$B$10+34</f>
        <v>42689</v>
      </c>
      <c r="C249" s="30" t="s">
        <v>8</v>
      </c>
      <c r="D249" s="18" t="s">
        <v>127</v>
      </c>
      <c r="E249" s="132"/>
      <c r="F249" s="30" t="s">
        <v>9</v>
      </c>
      <c r="G249" s="18" t="s">
        <v>213</v>
      </c>
      <c r="H249" s="132" t="s">
        <v>371</v>
      </c>
    </row>
    <row r="250" spans="1:8" ht="34.5" customHeight="1">
      <c r="A250" s="1"/>
      <c r="B250" s="167">
        <f t="shared" si="34"/>
        <v>42689</v>
      </c>
      <c r="C250" s="30" t="s">
        <v>10</v>
      </c>
      <c r="D250" s="18" t="s">
        <v>209</v>
      </c>
      <c r="E250" s="132"/>
      <c r="F250" s="30" t="s">
        <v>11</v>
      </c>
      <c r="G250" s="18" t="s">
        <v>214</v>
      </c>
      <c r="H250" s="132"/>
    </row>
    <row r="251" spans="1:8" ht="34.5" customHeight="1">
      <c r="A251" s="1"/>
      <c r="B251" s="167">
        <f t="shared" si="34"/>
        <v>42689</v>
      </c>
      <c r="C251" s="30" t="s">
        <v>12</v>
      </c>
      <c r="D251" s="18" t="s">
        <v>210</v>
      </c>
      <c r="E251" s="132"/>
      <c r="F251" s="30" t="s">
        <v>134</v>
      </c>
      <c r="G251" s="18"/>
      <c r="H251" s="132"/>
    </row>
    <row r="252" spans="1:8" ht="34.5" customHeight="1">
      <c r="A252" s="1"/>
      <c r="B252" s="167">
        <f t="shared" si="34"/>
        <v>42689</v>
      </c>
      <c r="C252" s="30" t="s">
        <v>13</v>
      </c>
      <c r="D252" s="16" t="s">
        <v>23</v>
      </c>
      <c r="E252" s="130" t="s">
        <v>371</v>
      </c>
      <c r="F252" s="30" t="s">
        <v>13</v>
      </c>
      <c r="G252" s="16" t="s">
        <v>23</v>
      </c>
      <c r="H252" s="130" t="s">
        <v>371</v>
      </c>
    </row>
    <row r="253" spans="1:8" ht="34.5" customHeight="1">
      <c r="A253" s="1"/>
      <c r="B253" s="168">
        <f t="shared" si="34"/>
        <v>42689</v>
      </c>
      <c r="C253" s="30" t="s">
        <v>14</v>
      </c>
      <c r="D253" s="18" t="s">
        <v>370</v>
      </c>
      <c r="E253" s="132" t="s">
        <v>371</v>
      </c>
      <c r="F253" s="30" t="s">
        <v>14</v>
      </c>
      <c r="G253" s="18" t="s">
        <v>369</v>
      </c>
      <c r="H253" s="132" t="s">
        <v>371</v>
      </c>
    </row>
    <row r="254" spans="1:8" ht="34.5" customHeight="1">
      <c r="A254" s="31"/>
      <c r="B254" s="8"/>
      <c r="C254" s="162"/>
      <c r="D254" s="163"/>
      <c r="E254" s="163"/>
      <c r="F254" s="162"/>
      <c r="G254" s="161"/>
      <c r="H254" s="161"/>
    </row>
    <row r="255" spans="1:8" ht="34.5" customHeight="1">
      <c r="A255" s="31"/>
      <c r="B255" s="8"/>
      <c r="C255" s="162"/>
      <c r="D255" s="219" t="s">
        <v>377</v>
      </c>
      <c r="E255" s="219"/>
      <c r="F255" s="219"/>
      <c r="G255" s="219"/>
      <c r="H255" s="161"/>
    </row>
    <row r="256" spans="1:8" ht="34.5" customHeight="1">
      <c r="A256" s="1"/>
      <c r="B256" s="8"/>
      <c r="C256" s="9"/>
      <c r="D256" s="19"/>
      <c r="E256" s="19"/>
      <c r="F256" s="6"/>
      <c r="G256" s="19"/>
      <c r="H256" s="19"/>
    </row>
    <row r="257" spans="1:8" ht="34.5" customHeight="1">
      <c r="A257" s="220" t="s">
        <v>378</v>
      </c>
      <c r="B257" s="10"/>
      <c r="C257" s="48" t="s">
        <v>5</v>
      </c>
      <c r="D257" s="18"/>
      <c r="E257" s="18"/>
      <c r="F257" s="48" t="s">
        <v>6</v>
      </c>
      <c r="G257" s="18"/>
      <c r="H257" s="18"/>
    </row>
    <row r="258" spans="1:8" ht="34.5" customHeight="1">
      <c r="A258" s="220"/>
      <c r="B258" s="166"/>
      <c r="C258" s="30" t="s">
        <v>8</v>
      </c>
      <c r="D258" s="18"/>
      <c r="E258" s="132"/>
      <c r="F258" s="30" t="s">
        <v>9</v>
      </c>
      <c r="G258" s="18"/>
      <c r="H258" s="132"/>
    </row>
    <row r="259" spans="1:8" ht="34.5" customHeight="1">
      <c r="A259" s="220"/>
      <c r="B259" s="167"/>
      <c r="C259" s="30" t="s">
        <v>10</v>
      </c>
      <c r="D259" s="18"/>
      <c r="E259" s="132"/>
      <c r="F259" s="30" t="s">
        <v>11</v>
      </c>
      <c r="G259" s="18"/>
      <c r="H259" s="132"/>
    </row>
    <row r="260" spans="1:8" ht="34.5" customHeight="1">
      <c r="A260" s="220"/>
      <c r="B260" s="167"/>
      <c r="C260" s="30" t="s">
        <v>12</v>
      </c>
      <c r="D260" s="28"/>
      <c r="E260" s="28"/>
      <c r="F260" s="30" t="s">
        <v>134</v>
      </c>
      <c r="G260" s="28"/>
      <c r="H260" s="28"/>
    </row>
    <row r="261" spans="1:8" ht="34.5" customHeight="1">
      <c r="A261" s="220"/>
      <c r="B261" s="167"/>
      <c r="C261" s="30" t="s">
        <v>13</v>
      </c>
      <c r="D261" s="16" t="s">
        <v>23</v>
      </c>
      <c r="E261" s="130"/>
      <c r="F261" s="30" t="s">
        <v>13</v>
      </c>
      <c r="G261" s="16" t="s">
        <v>23</v>
      </c>
      <c r="H261" s="130"/>
    </row>
    <row r="262" spans="1:8" ht="34.5" customHeight="1">
      <c r="A262" s="220"/>
      <c r="B262" s="168"/>
      <c r="C262" s="30" t="s">
        <v>14</v>
      </c>
      <c r="D262" s="20"/>
      <c r="E262" s="129"/>
      <c r="F262" s="30" t="s">
        <v>14</v>
      </c>
      <c r="G262" s="20"/>
      <c r="H262" s="129"/>
    </row>
    <row r="263" spans="1:8" ht="34.5" customHeight="1">
      <c r="A263" s="1"/>
      <c r="B263" s="8"/>
      <c r="C263" s="9"/>
      <c r="D263" s="19"/>
      <c r="E263" s="19"/>
      <c r="F263" s="6"/>
      <c r="G263" s="19"/>
      <c r="H263" s="19"/>
    </row>
    <row r="264" spans="1:8" ht="34.5" customHeight="1">
      <c r="A264" s="220" t="s">
        <v>379</v>
      </c>
      <c r="B264" s="10"/>
      <c r="C264" s="48" t="s">
        <v>5</v>
      </c>
      <c r="D264" s="18"/>
      <c r="E264" s="18"/>
      <c r="F264" s="48" t="s">
        <v>6</v>
      </c>
      <c r="G264" s="18"/>
      <c r="H264" s="18"/>
    </row>
    <row r="265" spans="1:8" ht="34.5" customHeight="1">
      <c r="A265" s="220"/>
      <c r="B265" s="166"/>
      <c r="C265" s="30" t="s">
        <v>8</v>
      </c>
      <c r="D265" s="18"/>
      <c r="E265" s="132"/>
      <c r="F265" s="30" t="s">
        <v>9</v>
      </c>
      <c r="G265" s="18"/>
      <c r="H265" s="132"/>
    </row>
    <row r="266" spans="1:8" ht="34.5" customHeight="1">
      <c r="A266" s="220"/>
      <c r="B266" s="167"/>
      <c r="C266" s="30" t="s">
        <v>10</v>
      </c>
      <c r="D266" s="18"/>
      <c r="E266" s="132"/>
      <c r="F266" s="30" t="s">
        <v>11</v>
      </c>
      <c r="G266" s="18"/>
      <c r="H266" s="132"/>
    </row>
    <row r="267" spans="1:8" ht="34.5" customHeight="1">
      <c r="A267" s="220"/>
      <c r="B267" s="167"/>
      <c r="C267" s="30" t="s">
        <v>12</v>
      </c>
      <c r="D267" s="29"/>
      <c r="E267" s="131"/>
      <c r="F267" s="30" t="s">
        <v>134</v>
      </c>
      <c r="G267" s="29"/>
      <c r="H267" s="131"/>
    </row>
    <row r="268" spans="1:8" ht="34.5" customHeight="1">
      <c r="A268" s="220"/>
      <c r="B268" s="167"/>
      <c r="C268" s="30" t="s">
        <v>13</v>
      </c>
      <c r="D268" s="16" t="s">
        <v>23</v>
      </c>
      <c r="E268" s="130"/>
      <c r="F268" s="30" t="s">
        <v>13</v>
      </c>
      <c r="G268" s="16" t="s">
        <v>23</v>
      </c>
      <c r="H268" s="130"/>
    </row>
    <row r="269" spans="1:8" ht="34.5" customHeight="1">
      <c r="A269" s="220"/>
      <c r="B269" s="168"/>
      <c r="C269" s="30" t="s">
        <v>14</v>
      </c>
      <c r="D269" s="20"/>
      <c r="E269" s="129"/>
      <c r="F269" s="30" t="s">
        <v>14</v>
      </c>
      <c r="G269" s="20"/>
      <c r="H269" s="129"/>
    </row>
    <row r="270" spans="1:8" ht="34.5" customHeight="1">
      <c r="A270" s="1"/>
      <c r="B270" s="8"/>
      <c r="C270" s="9"/>
      <c r="D270" s="19"/>
      <c r="E270" s="19"/>
      <c r="F270" s="6"/>
      <c r="G270" s="19"/>
      <c r="H270" s="19"/>
    </row>
    <row r="271" spans="1:8" ht="34.5" customHeight="1">
      <c r="A271" s="220" t="s">
        <v>380</v>
      </c>
      <c r="B271" s="10"/>
      <c r="C271" s="48" t="s">
        <v>5</v>
      </c>
      <c r="D271" s="18"/>
      <c r="E271" s="18"/>
      <c r="F271" s="48" t="s">
        <v>6</v>
      </c>
      <c r="G271" s="18"/>
      <c r="H271" s="18"/>
    </row>
    <row r="272" spans="1:8" ht="34.5" customHeight="1">
      <c r="A272" s="220"/>
      <c r="B272" s="166"/>
      <c r="C272" s="30" t="s">
        <v>8</v>
      </c>
      <c r="D272" s="18"/>
      <c r="E272" s="132"/>
      <c r="F272" s="30" t="s">
        <v>9</v>
      </c>
      <c r="G272" s="18"/>
      <c r="H272" s="132"/>
    </row>
    <row r="273" spans="1:8" ht="34.5" customHeight="1">
      <c r="A273" s="220"/>
      <c r="B273" s="167"/>
      <c r="C273" s="30" t="s">
        <v>10</v>
      </c>
      <c r="D273" s="18"/>
      <c r="E273" s="132"/>
      <c r="F273" s="30" t="s">
        <v>11</v>
      </c>
      <c r="G273" s="18"/>
      <c r="H273" s="132"/>
    </row>
    <row r="274" spans="1:8" ht="34.5" customHeight="1">
      <c r="A274" s="220"/>
      <c r="B274" s="167"/>
      <c r="C274" s="30" t="s">
        <v>12</v>
      </c>
      <c r="D274" s="18"/>
      <c r="E274" s="132"/>
      <c r="F274" s="30" t="s">
        <v>134</v>
      </c>
      <c r="G274" s="18"/>
      <c r="H274" s="132"/>
    </row>
    <row r="275" spans="1:8" ht="34.5" customHeight="1">
      <c r="A275" s="220"/>
      <c r="B275" s="167"/>
      <c r="C275" s="30" t="s">
        <v>13</v>
      </c>
      <c r="D275" s="16" t="s">
        <v>23</v>
      </c>
      <c r="E275" s="130"/>
      <c r="F275" s="30" t="s">
        <v>13</v>
      </c>
      <c r="G275" s="16" t="s">
        <v>23</v>
      </c>
      <c r="H275" s="130"/>
    </row>
    <row r="276" spans="1:8" ht="34.5" customHeight="1">
      <c r="A276" s="220"/>
      <c r="B276" s="168"/>
      <c r="C276" s="30" t="s">
        <v>14</v>
      </c>
      <c r="D276" s="20"/>
      <c r="E276" s="129"/>
      <c r="F276" s="30" t="s">
        <v>14</v>
      </c>
      <c r="G276" s="20"/>
      <c r="H276" s="129"/>
    </row>
    <row r="277" spans="1:8" ht="34.5" customHeight="1">
      <c r="A277" s="1"/>
      <c r="B277" s="8"/>
      <c r="C277" s="9"/>
      <c r="D277" s="19"/>
      <c r="E277" s="19"/>
      <c r="F277" s="6"/>
      <c r="G277" s="19"/>
      <c r="H277" s="19"/>
    </row>
    <row r="278" spans="1:8" ht="34.5" customHeight="1">
      <c r="A278" s="220" t="s">
        <v>381</v>
      </c>
      <c r="B278" s="10"/>
      <c r="C278" s="48" t="s">
        <v>5</v>
      </c>
      <c r="D278" s="18"/>
      <c r="E278" s="18"/>
      <c r="F278" s="48" t="s">
        <v>6</v>
      </c>
      <c r="G278" s="18"/>
      <c r="H278" s="18"/>
    </row>
    <row r="279" spans="1:8" ht="34.5" customHeight="1">
      <c r="A279" s="220"/>
      <c r="B279" s="166"/>
      <c r="C279" s="30" t="s">
        <v>8</v>
      </c>
      <c r="D279" s="18"/>
      <c r="E279" s="132"/>
      <c r="F279" s="30" t="s">
        <v>9</v>
      </c>
      <c r="G279" s="18"/>
      <c r="H279" s="132"/>
    </row>
    <row r="280" spans="1:8" ht="34.5" customHeight="1">
      <c r="A280" s="220"/>
      <c r="B280" s="167"/>
      <c r="C280" s="30" t="s">
        <v>10</v>
      </c>
      <c r="D280" s="18"/>
      <c r="E280" s="132"/>
      <c r="F280" s="30" t="s">
        <v>11</v>
      </c>
      <c r="G280" s="18"/>
      <c r="H280" s="132"/>
    </row>
    <row r="281" spans="1:8" ht="34.5" customHeight="1">
      <c r="A281" s="220"/>
      <c r="B281" s="167"/>
      <c r="C281" s="30" t="s">
        <v>12</v>
      </c>
      <c r="D281" s="18"/>
      <c r="E281" s="132"/>
      <c r="F281" s="30" t="s">
        <v>134</v>
      </c>
      <c r="G281" s="18"/>
      <c r="H281" s="132"/>
    </row>
    <row r="282" spans="1:8" ht="34.5" customHeight="1">
      <c r="A282" s="220"/>
      <c r="B282" s="167"/>
      <c r="C282" s="30" t="s">
        <v>13</v>
      </c>
      <c r="D282" s="16" t="s">
        <v>23</v>
      </c>
      <c r="E282" s="130"/>
      <c r="F282" s="30" t="s">
        <v>13</v>
      </c>
      <c r="G282" s="16" t="s">
        <v>23</v>
      </c>
      <c r="H282" s="130"/>
    </row>
    <row r="283" spans="1:8" ht="34.5" customHeight="1">
      <c r="A283" s="220"/>
      <c r="B283" s="168"/>
      <c r="C283" s="30" t="s">
        <v>14</v>
      </c>
      <c r="D283" s="20"/>
      <c r="E283" s="129"/>
      <c r="F283" s="30" t="s">
        <v>14</v>
      </c>
      <c r="G283" s="20"/>
      <c r="H283" s="129"/>
    </row>
    <row r="284" spans="1:8" ht="34.5" customHeight="1">
      <c r="A284" s="1"/>
      <c r="B284" s="8"/>
      <c r="C284" s="9"/>
      <c r="D284" s="19"/>
      <c r="E284" s="19"/>
      <c r="F284" s="6"/>
      <c r="G284" s="19"/>
      <c r="H284" s="19"/>
    </row>
    <row r="285" spans="1:8" ht="34.5" customHeight="1">
      <c r="A285" s="220" t="s">
        <v>382</v>
      </c>
      <c r="B285" s="10"/>
      <c r="C285" s="48" t="s">
        <v>5</v>
      </c>
      <c r="D285" s="18"/>
      <c r="E285" s="18"/>
      <c r="F285" s="48" t="s">
        <v>6</v>
      </c>
      <c r="G285" s="18"/>
      <c r="H285" s="18"/>
    </row>
    <row r="286" spans="1:8" ht="34.5" customHeight="1">
      <c r="A286" s="220"/>
      <c r="B286" s="166"/>
      <c r="C286" s="30" t="s">
        <v>8</v>
      </c>
      <c r="D286" s="18"/>
      <c r="E286" s="132"/>
      <c r="F286" s="30" t="s">
        <v>9</v>
      </c>
      <c r="G286" s="18"/>
      <c r="H286" s="132"/>
    </row>
    <row r="287" spans="1:8" ht="34.5" customHeight="1">
      <c r="A287" s="220"/>
      <c r="B287" s="167"/>
      <c r="C287" s="30" t="s">
        <v>10</v>
      </c>
      <c r="D287" s="29"/>
      <c r="E287" s="131"/>
      <c r="F287" s="30" t="s">
        <v>11</v>
      </c>
      <c r="G287" s="29"/>
      <c r="H287" s="131"/>
    </row>
    <row r="288" spans="1:8" ht="34.5" customHeight="1">
      <c r="A288" s="220"/>
      <c r="B288" s="167"/>
      <c r="C288" s="30" t="s">
        <v>12</v>
      </c>
      <c r="D288" s="29"/>
      <c r="E288" s="131"/>
      <c r="F288" s="30" t="s">
        <v>134</v>
      </c>
      <c r="G288" s="29"/>
      <c r="H288" s="131"/>
    </row>
    <row r="289" spans="1:8" ht="34.5" customHeight="1">
      <c r="A289" s="220"/>
      <c r="B289" s="167"/>
      <c r="C289" s="30" t="s">
        <v>13</v>
      </c>
      <c r="D289" s="16" t="s">
        <v>23</v>
      </c>
      <c r="E289" s="130"/>
      <c r="F289" s="30" t="s">
        <v>13</v>
      </c>
      <c r="G289" s="16" t="s">
        <v>23</v>
      </c>
      <c r="H289" s="130"/>
    </row>
    <row r="290" spans="1:8" ht="34.5" customHeight="1">
      <c r="A290" s="220"/>
      <c r="B290" s="168"/>
      <c r="C290" s="30" t="s">
        <v>14</v>
      </c>
      <c r="D290" s="27"/>
      <c r="E290" s="26"/>
      <c r="F290" s="30" t="s">
        <v>14</v>
      </c>
      <c r="G290" s="27"/>
      <c r="H290" s="26"/>
    </row>
    <row r="291" spans="1:8" ht="34.5" customHeight="1">
      <c r="A291" s="1"/>
      <c r="B291" s="8"/>
      <c r="C291" s="9"/>
      <c r="D291" s="14"/>
      <c r="E291" s="14"/>
      <c r="F291" s="6"/>
      <c r="G291" s="14"/>
      <c r="H291" s="14"/>
    </row>
    <row r="292" spans="1:8" ht="34.5" customHeight="1">
      <c r="A292" s="220" t="s">
        <v>383</v>
      </c>
      <c r="B292" s="10"/>
      <c r="C292" s="48" t="s">
        <v>5</v>
      </c>
      <c r="D292" s="18"/>
      <c r="E292" s="18"/>
      <c r="F292" s="48" t="s">
        <v>6</v>
      </c>
      <c r="G292" s="18"/>
      <c r="H292" s="18"/>
    </row>
    <row r="293" spans="1:8" ht="34.5" customHeight="1">
      <c r="A293" s="220"/>
      <c r="B293" s="166"/>
      <c r="C293" s="30" t="s">
        <v>8</v>
      </c>
      <c r="D293" s="18"/>
      <c r="E293" s="132"/>
      <c r="F293" s="30" t="s">
        <v>9</v>
      </c>
      <c r="G293" s="18"/>
      <c r="H293" s="132"/>
    </row>
    <row r="294" spans="1:8" ht="34.5" customHeight="1">
      <c r="A294" s="220"/>
      <c r="B294" s="167"/>
      <c r="C294" s="30" t="s">
        <v>10</v>
      </c>
      <c r="D294" s="18"/>
      <c r="E294" s="132"/>
      <c r="F294" s="30" t="s">
        <v>11</v>
      </c>
      <c r="G294" s="18"/>
      <c r="H294" s="132"/>
    </row>
    <row r="295" spans="1:8" ht="34.5" customHeight="1">
      <c r="A295" s="220"/>
      <c r="B295" s="167"/>
      <c r="C295" s="30" t="s">
        <v>12</v>
      </c>
      <c r="D295" s="18"/>
      <c r="E295" s="132"/>
      <c r="F295" s="30" t="s">
        <v>134</v>
      </c>
      <c r="G295" s="18"/>
      <c r="H295" s="132"/>
    </row>
    <row r="296" spans="1:8" ht="34.5" customHeight="1">
      <c r="A296" s="220"/>
      <c r="B296" s="167"/>
      <c r="C296" s="30" t="s">
        <v>13</v>
      </c>
      <c r="D296" s="16" t="s">
        <v>23</v>
      </c>
      <c r="E296" s="130"/>
      <c r="F296" s="30" t="s">
        <v>13</v>
      </c>
      <c r="G296" s="16" t="s">
        <v>23</v>
      </c>
      <c r="H296" s="130"/>
    </row>
    <row r="297" spans="1:8" ht="34.5" customHeight="1">
      <c r="A297" s="220"/>
      <c r="B297" s="168"/>
      <c r="C297" s="30" t="s">
        <v>14</v>
      </c>
      <c r="D297" s="18"/>
      <c r="E297" s="132"/>
      <c r="F297" s="30" t="s">
        <v>14</v>
      </c>
      <c r="G297" s="18"/>
      <c r="H297" s="132"/>
    </row>
    <row r="298" spans="1:8" ht="34.5" customHeight="1">
      <c r="A298" s="1"/>
      <c r="B298" s="8"/>
      <c r="C298" s="9"/>
      <c r="D298" s="19"/>
      <c r="E298" s="19"/>
      <c r="F298" s="6"/>
      <c r="G298" s="19"/>
      <c r="H298" s="19"/>
    </row>
    <row r="299" spans="1:8" ht="34.5" customHeight="1">
      <c r="A299" s="220" t="s">
        <v>384</v>
      </c>
      <c r="B299" s="10"/>
      <c r="C299" s="48" t="s">
        <v>5</v>
      </c>
      <c r="D299" s="18"/>
      <c r="E299" s="18"/>
      <c r="F299" s="48" t="s">
        <v>6</v>
      </c>
      <c r="G299" s="18"/>
      <c r="H299" s="18"/>
    </row>
    <row r="300" spans="1:8" ht="34.5" customHeight="1">
      <c r="A300" s="220"/>
      <c r="B300" s="166"/>
      <c r="C300" s="30" t="s">
        <v>8</v>
      </c>
      <c r="D300" s="18"/>
      <c r="E300" s="132"/>
      <c r="F300" s="30" t="s">
        <v>9</v>
      </c>
      <c r="G300" s="18"/>
      <c r="H300" s="132"/>
    </row>
    <row r="301" spans="1:8" ht="34.5" customHeight="1">
      <c r="A301" s="220"/>
      <c r="B301" s="167"/>
      <c r="C301" s="30" t="s">
        <v>10</v>
      </c>
      <c r="D301" s="18"/>
      <c r="E301" s="132"/>
      <c r="F301" s="30" t="s">
        <v>11</v>
      </c>
      <c r="G301" s="18"/>
      <c r="H301" s="132"/>
    </row>
    <row r="302" spans="1:8" ht="34.5" customHeight="1">
      <c r="A302" s="220"/>
      <c r="B302" s="167"/>
      <c r="C302" s="30" t="s">
        <v>12</v>
      </c>
      <c r="D302" s="18"/>
      <c r="E302" s="132"/>
      <c r="F302" s="30" t="s">
        <v>134</v>
      </c>
      <c r="G302" s="18"/>
      <c r="H302" s="132"/>
    </row>
    <row r="303" spans="1:8" ht="34.5" customHeight="1">
      <c r="A303" s="220"/>
      <c r="B303" s="167"/>
      <c r="C303" s="30" t="s">
        <v>13</v>
      </c>
      <c r="D303" s="16" t="s">
        <v>23</v>
      </c>
      <c r="E303" s="130"/>
      <c r="F303" s="30" t="s">
        <v>13</v>
      </c>
      <c r="G303" s="16" t="s">
        <v>23</v>
      </c>
      <c r="H303" s="130"/>
    </row>
    <row r="304" spans="1:8" ht="34.5" customHeight="1">
      <c r="A304" s="220"/>
      <c r="B304" s="168"/>
      <c r="C304" s="30" t="s">
        <v>14</v>
      </c>
      <c r="D304" s="18"/>
      <c r="E304" s="132"/>
      <c r="F304" s="30" t="s">
        <v>14</v>
      </c>
      <c r="G304" s="18"/>
      <c r="H304" s="132"/>
    </row>
    <row r="306" spans="1:8">
      <c r="C306" s="212"/>
      <c r="D306" s="212"/>
      <c r="E306" s="212"/>
      <c r="F306" s="212"/>
      <c r="G306" s="212"/>
      <c r="H306" s="212"/>
    </row>
    <row r="307" spans="1:8">
      <c r="C307" s="212"/>
      <c r="D307" s="212"/>
      <c r="E307" s="212"/>
      <c r="F307" s="212"/>
      <c r="G307" s="212"/>
      <c r="H307" s="212"/>
    </row>
    <row r="308" spans="1:8">
      <c r="C308" s="212"/>
      <c r="D308" s="212"/>
      <c r="E308" s="212"/>
      <c r="F308" s="212"/>
      <c r="G308" s="212"/>
      <c r="H308" s="212"/>
    </row>
    <row r="309" spans="1:8" ht="31.5">
      <c r="C309" s="31"/>
      <c r="D309" s="6"/>
      <c r="E309" s="136" t="s">
        <v>312</v>
      </c>
      <c r="F309" s="6"/>
      <c r="G309" s="6"/>
      <c r="H309" s="136" t="s">
        <v>312</v>
      </c>
    </row>
    <row r="310" spans="1:8" ht="34.5" customHeight="1" thickBot="1">
      <c r="A310" s="213" t="s">
        <v>424</v>
      </c>
      <c r="B310" s="177">
        <f>B4</f>
        <v>42655</v>
      </c>
      <c r="C310" s="175" t="s">
        <v>5</v>
      </c>
      <c r="D310" s="206" t="str">
        <f>IF(B310=B10,D10,IF(B310=B17,D17, IF(B310=B24,D24, IF(B310=B31,D31, IF(B310=B38,D38, IF(B310=B45,D45, IF(B310=B52,D52, IF(B310=B59,D59, IF(B310=B66,D66, IF(B310=B73,D73, IF(B310=B80,D80, IF(B310=B87,D87, IF(B310=B94,D94, IF(B310=B101,D101, IF(B310=B108,D108, IF(B310=B115,D115, IF(B310=B122,D122, IF(B310=B129,D129, IF(B310=B136,D136, IF(B310=B143,D143, IF(B310=B150,D150, IF(B310=B157,D157, IF(B310=B164,D164, IF(B310=B171,D171, IF(B310=B178,D178, IF(B310=B185,D185, IF(B310=B192,D192, IF(B310=B199,D199, IF(B310=B206,D206, IF(B310=B213,D213, IF(B310=B220,D220, IF(B310=B227,D227, IF(B310=B234,D234, IF(B310=B241,D241, IF(B310=B248,D248,"" )))))))))))))))))))))))))))))))))))</f>
        <v>Duo de choux blanc et rouge</v>
      </c>
      <c r="E310" s="210" t="str">
        <f>IF(B310=B10,E10,IF(B310=B17,E17, IF(B310=B24,E24, IF(B310=B31,E31, IF(B310=B38,E38, IF(B310=B45,E45, IF(B310=B52,E52, IF(B310=B59,E59, IF(B310=B66,E66, IF(B310=B73,E73, IF(B310=B80,E80, IF(B310=B87,E87, IF(B310=B94,E94, IF(B310=B101,E101, IF(B310=B108,E108, IF(B310=B115,E115, IF(B310=B122,E122, IF(B310=B129,E129, IF(B310=B136,E136, IF(B310=B143,E143, IF(B310=B150,E150, IF(B310=B157,E157, IF(B310=B164,E164, IF(B310=B171,E171, IF(B310=B178,E178, IF(B310=B185,E185, IF(B310=B192,E192, IF(B310=B199,E199, IF(B310=B206,E206, IF(B310=B213,E213, IF(B310=B220,E220, IF(B310=B227,E227, IF(B310=B234,E234, IF(B310=B241,E241, IF(B310=B248,E248,"" )))))))))))))))))))))))))))))))))))</f>
        <v>X</v>
      </c>
      <c r="F310" s="48" t="s">
        <v>6</v>
      </c>
      <c r="G310" s="210" t="str">
        <f>IF(B310=B10,G10,IF(B310=B17,G17, IF(B310=B24,G24, IF(B310=B31,G31, IF(B310=B38,G38, IF(B310=B45,G45, IF(B310=B52,G52, IF(B310=B59,G59, IF(B310=B66,G66, IF(B310=B73,G73, IF(B310=B80,G80, IF(B310=B87,G87, IF(B310=B94,G94, IF(B310=B101,G101, IF(B310=B108,G108, IF(B310=B115,G115, IF(B310=B122,G122, IF(B310=B129,G129, IF(B310=B136,G136, IF(B310=B143,G143, IF(B310=B150,G150, IF(B310=B157,G157, IF(B310=B164,G164, IF(B310=B171,G171, IF(B310=B178,G178, IF(B310=B185,G185, IF(B310=B192,G192, IF(B310=B199,G199, IF(B310=B206,G206, IF(B310=B213,G213, IF(B310=B220,G220, IF(B310=B227,G227, IF(B310=B234,G234, IF(B310=B241,G241, IF(B310=B248,G248,"" )))))))))))))))))))))))))))))))))))</f>
        <v>Crème de Céleri</v>
      </c>
      <c r="H310" s="205">
        <f>IF(B310=B10,H10,IF(B310=B17,H17, IF(B310=B24,H24, IF(B310=B31,H31, IF(B310=B38,H38, IF(B310=B45,H45, IF(B310=B52,H52, IF(B310=B59,H59, IF(B310=B66,H66, IF(B310=B73,H73, IF(B310=B80,H80, IF(B310=B87,H87, IF(B310=B94,H94, IF(B310=B101,H101, IF(B310=B108,H108, IF(B310=B115,H115, IF(B310=B122,H122, IF(B310=B129,H129, IF(B310=B136,H136, IF(B310=B143,H143, IF(B310=B150,H150, IF(B310=B157,H157, IF(B310=B164,H164, IF(B310=B171,H171, IF(B310=B178,H178, IF(B310=B185,H185, IF(B310=B192,H192, IF(B310=B199,H199, IF(B310=B206,H206, IF(B310=B213,H213, IF(B310=B220,H220, IF(B310=B227,H227, IF(B310=B234,H234, IF(B310=B241,H241, IF(B310=B248,H248,"" )))))))))))))))))))))))))))))))))))</f>
        <v>0</v>
      </c>
    </row>
    <row r="311" spans="1:8" ht="34.5" customHeight="1">
      <c r="A311" s="213"/>
      <c r="B311" s="207">
        <f>$B$310</f>
        <v>42655</v>
      </c>
      <c r="C311" s="30" t="s">
        <v>8</v>
      </c>
      <c r="D311" s="206" t="str">
        <f t="shared" ref="D311:D315" si="35">IF(B311=B11,D11,IF(B311=B18,D18, IF(B311=B25,D25, IF(B311=B32,D32, IF(B311=B39,D39, IF(B311=B46,D46, IF(B311=B53,D53, IF(B311=B60,D60, IF(B311=B67,D67, IF(B311=B74,D74, IF(B311=B81,D81, IF(B311=B88,D88, IF(B311=B95,D95, IF(B311=B102,D102, IF(B311=B109,D109, IF(B311=B116,D116, IF(B311=B123,D123, IF(B311=B130,D130, IF(B311=B137,D137, IF(B311=B144,D144, IF(B311=B151,D151, IF(B311=B158,D158, IF(B311=B165,D165, IF(B311=B172,D172, IF(B311=B179,D179, IF(B311=B186,D186, IF(B311=B193,D193, IF(B311=B200,D200, IF(B311=B207,D207, IF(B311=B214,D214, IF(B311=B221,D221, IF(B311=B228,D228, IF(B311=B235,D235, IF(B311=B242,D242, IF(B311=B249,D249,"" )))))))))))))))))))))))))))))))))))</f>
        <v>Rôti de porc</v>
      </c>
      <c r="E311" s="210">
        <f t="shared" ref="E311:E315" si="36">IF(B311=B11,E11,IF(B311=B18,E18, IF(B311=B25,E25, IF(B311=B32,E32, IF(B311=B39,E39, IF(B311=B46,E46, IF(B311=B53,E53, IF(B311=B60,E60, IF(B311=B67,E67, IF(B311=B74,E74, IF(B311=B81,E81, IF(B311=B88,E88, IF(B311=B95,E95, IF(B311=B102,E102, IF(B311=B109,E109, IF(B311=B116,E116, IF(B311=B123,E123, IF(B311=B130,E130, IF(B311=B137,E137, IF(B311=B144,E144, IF(B311=B151,E151, IF(B311=B158,E158, IF(B311=B165,E165, IF(B311=B172,E172, IF(B311=B179,E179, IF(B311=B186,E186, IF(B311=B193,E193, IF(B311=B200,E200, IF(B311=B207,E207, IF(B311=B214,E214, IF(B311=B221,E221, IF(B311=B228,E228, IF(B311=B235,E235, IF(B311=B242,E242, IF(B311=B249,E249,"" )))))))))))))))))))))))))))))))))))</f>
        <v>0</v>
      </c>
      <c r="F311" s="30" t="s">
        <v>9</v>
      </c>
      <c r="G311" s="210" t="str">
        <f t="shared" ref="G311:G315" si="37">IF(B311=B11,G11,IF(B311=B18,G18, IF(B311=B25,G25, IF(B311=B32,G32, IF(B311=B39,G39, IF(B311=B46,G46, IF(B311=B53,G53, IF(B311=B60,G60, IF(B311=B67,G67, IF(B311=B74,G74, IF(B311=B81,G81, IF(B311=B88,G88, IF(B311=B95,G95, IF(B311=B102,G102, IF(B311=B109,G109, IF(B311=B116,G116, IF(B311=B123,G123, IF(B311=B130,G130, IF(B311=B137,G137, IF(B311=B144,G144, IF(B311=B151,G151, IF(B311=B158,G158, IF(B311=B165,G165, IF(B311=B172,G172, IF(B311=B179,G179, IF(B311=B186,G186, IF(B311=B193,G193, IF(B311=B200,G200, IF(B311=B207,G207, IF(B311=B214,G214, IF(B311=B221,G221, IF(B311=B228,G228, IF(B311=B235,G235, IF(B311=B242,G242, IF(B311=B249,G249,"" )))))))))))))))))))))))))))))))))))</f>
        <v>Quiche Lorraine</v>
      </c>
      <c r="H311" s="205">
        <f t="shared" ref="H311:H315" si="38">IF(B311=B11,H11,IF(B311=B18,H18, IF(B311=B25,H25, IF(B311=B32,H32, IF(B311=B39,H39, IF(B311=B46,H46, IF(B311=B53,H53, IF(B311=B60,H60, IF(B311=B67,H67, IF(B311=B74,H74, IF(B311=B81,H81, IF(B311=B88,H88, IF(B311=B95,H95, IF(B311=B102,H102, IF(B311=B109,H109, IF(B311=B116,H116, IF(B311=B123,H123, IF(B311=B130,H130, IF(B311=B137,H137, IF(B311=B144,H144, IF(B311=B151,H151, IF(B311=B158,H158, IF(B311=B165,H165, IF(B311=B172,H172, IF(B311=B179,H179, IF(B311=B186,H186, IF(B311=B193,H193, IF(B311=B200,H200, IF(B311=B207,H207, IF(B311=B214,H214, IF(B311=B221,H221, IF(B311=B228,H228, IF(B311=B235,H235, IF(B311=B242,H242, IF(B311=B249,H249,"" )))))))))))))))))))))))))))))))))))</f>
        <v>0</v>
      </c>
    </row>
    <row r="312" spans="1:8" ht="34.5" customHeight="1">
      <c r="A312" s="213"/>
      <c r="B312" s="208">
        <f t="shared" ref="B312:B315" si="39">$B$310</f>
        <v>42655</v>
      </c>
      <c r="C312" s="30" t="s">
        <v>10</v>
      </c>
      <c r="D312" s="206" t="str">
        <f t="shared" si="35"/>
        <v>Pommes Dauphine</v>
      </c>
      <c r="E312" s="210">
        <f t="shared" si="36"/>
        <v>0</v>
      </c>
      <c r="F312" s="30" t="s">
        <v>11</v>
      </c>
      <c r="G312" s="210" t="str">
        <f>IF(B312=B12,G12,IF(B312=B19,G19, IF(B312=B26,G26, IF(B312=B33,G33, IF(B312=B40,G40, IF(B312=B47,G47, IF(B312=B54,G54, IF(B312=B61,G61, IF(B312=B68,G68, IF(B312=B75,G75, IF(B312=B82,G82, IF(B312=B89,G89, IF(B312=B96,G96, IF(B312=B103,G103, IF(B312=B110,G110, IF(B312=B117,G117, IF(B312=B124,G124, IF(B312=B131,G131, IF(B312=B138,G138, IF(B312=B145,G145, IF(B312=B152,G152, IF(B312=B159,G159, IF(B312=B166,G166, IF(B312=B173,G173, IF(B312=B180,G180, IF(B312=B187,G187, IF(B312=B194,G194, IF(B312=B201,G201, IF(B312=B208,G208, IF(B312=B215,G215, IF(B312=B222,G222, IF(B312=B229,G229, IF(B312=B236,G236, IF(B312=B243,G243, IF(B312=B250,G250,"" )))))))))))))))))))))))))))))))))))</f>
        <v>Salade verte</v>
      </c>
      <c r="H312" s="205" t="str">
        <f t="shared" si="38"/>
        <v>X</v>
      </c>
    </row>
    <row r="313" spans="1:8" ht="34.5" customHeight="1">
      <c r="A313" s="213"/>
      <c r="B313" s="208">
        <f t="shared" si="39"/>
        <v>42655</v>
      </c>
      <c r="C313" s="30" t="s">
        <v>12</v>
      </c>
      <c r="D313" s="206" t="str">
        <f t="shared" si="35"/>
        <v>Choux de Bruxelles</v>
      </c>
      <c r="E313" s="210">
        <f t="shared" si="36"/>
        <v>0</v>
      </c>
      <c r="F313" s="30" t="s">
        <v>134</v>
      </c>
      <c r="G313" s="210">
        <f>IF(B313=B13,G13,IF(B313=B20,G20, IF(B313=B27,G27, IF(B313=B34,G34, IF(B313=B41,G41, IF(B313=B48,G48, IF(B313=B55,G55, IF(B313=B62,G62, IF(B313=B69,G69, IF(B313=B76,G76, IF(B313=B83,G83, IF(B313=B90,G90, IF(B313=B97,G97, IF(B313=B104,G104, IF(B313=B111,G111, IF(B313=B118,G118, IF(B313=B125,G125, IF(B313=B132,G132, IF(B313=B139,G139, IF(B313=B146,G146, IF(B313=B153,G153, IF(B313=B160,G160, IF(B313=B167,G167, IF(B313=B174,G174, IF(B313=B181,G181, IF(B313=B188,G188, IF(B313=B195,G195, IF(B313=B202,G202, IF(B313=B209,G209, IF(B313=B216,G216, IF(B313=B223,G223, IF(B313=B230,G230, IF(B313=B237,G237, IF(B313=B244,G244, IF(B313=B251,G251, )))))))))))))))))))))))))))))))))))</f>
        <v>0</v>
      </c>
      <c r="H313" s="205">
        <f t="shared" si="38"/>
        <v>0</v>
      </c>
    </row>
    <row r="314" spans="1:8" ht="34.5" customHeight="1">
      <c r="A314" s="213"/>
      <c r="B314" s="208">
        <f t="shared" si="39"/>
        <v>42655</v>
      </c>
      <c r="C314" s="30" t="s">
        <v>13</v>
      </c>
      <c r="D314" s="206" t="str">
        <f t="shared" si="35"/>
        <v>Plateau de Fromages ou laitages</v>
      </c>
      <c r="E314" s="210" t="str">
        <f t="shared" si="36"/>
        <v>X</v>
      </c>
      <c r="F314" s="30" t="s">
        <v>13</v>
      </c>
      <c r="G314" s="210" t="str">
        <f t="shared" si="37"/>
        <v>Plateau de Fromages ou laitages</v>
      </c>
      <c r="H314" s="205" t="str">
        <f t="shared" si="38"/>
        <v>X</v>
      </c>
    </row>
    <row r="315" spans="1:8" ht="34.5" customHeight="1">
      <c r="A315" s="213"/>
      <c r="B315" s="209">
        <f t="shared" si="39"/>
        <v>42655</v>
      </c>
      <c r="C315" s="30" t="s">
        <v>14</v>
      </c>
      <c r="D315" s="206" t="str">
        <f t="shared" si="35"/>
        <v>Fromage blanc au miel</v>
      </c>
      <c r="E315" s="210" t="str">
        <f t="shared" si="36"/>
        <v>X</v>
      </c>
      <c r="F315" s="30" t="s">
        <v>14</v>
      </c>
      <c r="G315" s="210" t="str">
        <f t="shared" si="37"/>
        <v>Mirabelles au sirop</v>
      </c>
      <c r="H315" s="205" t="str">
        <f t="shared" si="38"/>
        <v>X</v>
      </c>
    </row>
  </sheetData>
  <mergeCells count="13">
    <mergeCell ref="C306:H308"/>
    <mergeCell ref="A310:A315"/>
    <mergeCell ref="D7:E7"/>
    <mergeCell ref="G7:H7"/>
    <mergeCell ref="D5:H5"/>
    <mergeCell ref="D255:G255"/>
    <mergeCell ref="A257:A262"/>
    <mergeCell ref="A299:A304"/>
    <mergeCell ref="A264:A269"/>
    <mergeCell ref="A271:A276"/>
    <mergeCell ref="A278:A283"/>
    <mergeCell ref="A285:A290"/>
    <mergeCell ref="A292:A297"/>
  </mergeCells>
  <pageMargins left="0.7" right="0.7" top="0.75" bottom="0.75" header="0.3" footer="0.3"/>
  <pageSetup paperSize="9" orientation="portrait" horizontalDpi="360" verticalDpi="360" r:id="rId1"/>
  <ignoredErrors>
    <ignoredError sqref="B11:B15 D310:D315 H310:H315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theme="8" tint="-0.249977111117893"/>
  </sheetPr>
  <dimension ref="A1:H18"/>
  <sheetViews>
    <sheetView showZeros="0" zoomScale="60" zoomScaleNormal="60" workbookViewId="0">
      <selection activeCell="D47" sqref="D47"/>
    </sheetView>
  </sheetViews>
  <sheetFormatPr baseColWidth="10" defaultRowHeight="15"/>
  <cols>
    <col min="1" max="1" width="11.42578125" style="51"/>
    <col min="2" max="8" width="39.7109375" style="51" customWidth="1"/>
    <col min="9" max="11" width="55.7109375" style="51" customWidth="1"/>
    <col min="12" max="16384" width="11.42578125" style="51"/>
  </cols>
  <sheetData>
    <row r="1" spans="1:8" ht="90" customHeight="1">
      <c r="A1" s="49"/>
      <c r="B1" s="221"/>
      <c r="C1" s="222"/>
      <c r="D1" s="222"/>
      <c r="E1" s="222"/>
      <c r="F1" s="222"/>
      <c r="G1" s="188"/>
      <c r="H1" s="49"/>
    </row>
    <row r="2" spans="1:8" ht="90" customHeight="1">
      <c r="A2" s="49"/>
      <c r="B2" s="222"/>
      <c r="C2" s="222"/>
      <c r="D2" s="222"/>
      <c r="E2" s="222"/>
      <c r="F2" s="222"/>
      <c r="G2" s="180"/>
      <c r="H2" s="49"/>
    </row>
    <row r="3" spans="1:8" ht="57.75" customHeight="1">
      <c r="A3" s="178"/>
      <c r="B3" s="184">
        <f>ACCUEIL!B10</f>
        <v>42655</v>
      </c>
      <c r="C3" s="184">
        <f>B3+1</f>
        <v>42656</v>
      </c>
      <c r="D3" s="184">
        <f>B3+2</f>
        <v>42657</v>
      </c>
      <c r="E3" s="184">
        <f>B3+3</f>
        <v>42658</v>
      </c>
      <c r="F3" s="184">
        <f>B3+4</f>
        <v>42659</v>
      </c>
      <c r="G3" s="184">
        <f>B3+5</f>
        <v>42660</v>
      </c>
      <c r="H3" s="184">
        <f>B3+6</f>
        <v>42661</v>
      </c>
    </row>
    <row r="4" spans="1:8" ht="69.75" customHeight="1">
      <c r="A4" s="223" t="s">
        <v>2</v>
      </c>
      <c r="B4" s="196" t="str">
        <f>ACCUEIL!D10</f>
        <v>Duo de choux blanc et rouge</v>
      </c>
      <c r="C4" s="181" t="str">
        <f>ACCUEIL!D17</f>
        <v>Salade de lentilles aux oignons rouges</v>
      </c>
      <c r="D4" s="181">
        <f>ACCUEIL!D24</f>
        <v>0</v>
      </c>
      <c r="E4" s="181" t="str">
        <f>ACCUEIL!D31</f>
        <v>Salade d'endives au Bleu</v>
      </c>
      <c r="F4" s="181" t="str">
        <f>ACCUEIL!D38</f>
        <v>Salade de betteraves, maïs et pomme granny</v>
      </c>
      <c r="G4" s="181" t="str">
        <f>ACCUEIL!D45</f>
        <v>Cœurs de Palmier</v>
      </c>
      <c r="H4" s="181" t="str">
        <f>ACCUEIL!D52</f>
        <v>Terrine de saumon</v>
      </c>
    </row>
    <row r="5" spans="1:8" ht="69.75" customHeight="1">
      <c r="A5" s="224"/>
      <c r="B5" s="196" t="str">
        <f>ACCUEIL!D11</f>
        <v>Rôti de porc</v>
      </c>
      <c r="C5" s="181" t="str">
        <f>ACCUEIL!D18</f>
        <v>Emincé de bœuf au échalotes</v>
      </c>
      <c r="D5" s="181" t="str">
        <f>ACCUEIL!D25</f>
        <v>Couscous Poulet / merguez / Boulette</v>
      </c>
      <c r="E5" s="181" t="str">
        <f>ACCUEIL!D32</f>
        <v>Noix de joue de Porc confite à la bière</v>
      </c>
      <c r="F5" s="181" t="str">
        <f>ACCUEIL!D39</f>
        <v>Filet de colin, beurre blanc aux câpres</v>
      </c>
      <c r="G5" s="181" t="str">
        <f>ACCUEIL!D46</f>
        <v>Filet de poulet aux champignons</v>
      </c>
      <c r="H5" s="181" t="str">
        <f>ACCUEIL!D53</f>
        <v>Gigot d'agneau au romarin</v>
      </c>
    </row>
    <row r="6" spans="1:8" ht="69.75" customHeight="1">
      <c r="A6" s="224"/>
      <c r="B6" s="196" t="str">
        <f>ACCUEIL!D12</f>
        <v>Pommes Dauphine</v>
      </c>
      <c r="C6" s="181" t="str">
        <f>ACCUEIL!D19</f>
        <v>Pomme de terre</v>
      </c>
      <c r="D6" s="181" t="str">
        <f>ACCUEIL!D26</f>
        <v>Semoule</v>
      </c>
      <c r="E6" s="181" t="str">
        <f>ACCUEIL!D33</f>
        <v>Purée</v>
      </c>
      <c r="F6" s="181" t="str">
        <f>ACCUEIL!D40</f>
        <v>Riz</v>
      </c>
      <c r="G6" s="181" t="str">
        <f>ACCUEIL!D47</f>
        <v>Frites</v>
      </c>
      <c r="H6" s="181" t="str">
        <f>ACCUEIL!D54</f>
        <v>Flageolets</v>
      </c>
    </row>
    <row r="7" spans="1:8" ht="69.75" customHeight="1">
      <c r="A7" s="224"/>
      <c r="B7" s="196" t="str">
        <f>ACCUEIL!D13</f>
        <v>Choux de Bruxelles</v>
      </c>
      <c r="C7" s="181" t="str">
        <f>ACCUEIL!D20</f>
        <v>Carottes</v>
      </c>
      <c r="D7" s="181" t="str">
        <f>ACCUEIL!D27</f>
        <v>Légumes couscous</v>
      </c>
      <c r="E7" s="181" t="str">
        <f>ACCUEIL!D34</f>
        <v>Celeri Braisé</v>
      </c>
      <c r="F7" s="181" t="str">
        <f>ACCUEIL!D41</f>
        <v>Gratin de Brocolis et mozzarella</v>
      </c>
      <c r="G7" s="181" t="str">
        <f>ACCUEIL!D48</f>
        <v>Fagots de Haricots</v>
      </c>
      <c r="H7" s="181" t="str">
        <f>ACCUEIL!D55</f>
        <v>Tomate au four</v>
      </c>
    </row>
    <row r="8" spans="1:8" ht="69.75" customHeight="1">
      <c r="A8" s="224"/>
      <c r="B8" s="196" t="str">
        <f>ACCUEIL!D14</f>
        <v>Plateau de Fromages ou laitages</v>
      </c>
      <c r="C8" s="181" t="str">
        <f>ACCUEIL!D21</f>
        <v>Plateau de Fromages ou laitages</v>
      </c>
      <c r="D8" s="181" t="str">
        <f>ACCUEIL!D28</f>
        <v>Plateau de Fromages ou laitages</v>
      </c>
      <c r="E8" s="181" t="str">
        <f>ACCUEIL!D35</f>
        <v>Plateau de Fromages ou laitages</v>
      </c>
      <c r="F8" s="181" t="str">
        <f>ACCUEIL!D42</f>
        <v>Plateau de Fromages ou laitages</v>
      </c>
      <c r="G8" s="181" t="str">
        <f>ACCUEIL!D49</f>
        <v>Plateau de Fromages ou laitages</v>
      </c>
      <c r="H8" s="181" t="str">
        <f>ACCUEIL!D56</f>
        <v>Plateau de Fromages ou laitages</v>
      </c>
    </row>
    <row r="9" spans="1:8" ht="69.75" customHeight="1">
      <c r="A9" s="225"/>
      <c r="B9" s="196" t="str">
        <f>ACCUEIL!D15</f>
        <v>Fromage blanc au miel</v>
      </c>
      <c r="C9" s="181" t="str">
        <f>ACCUEIL!D22</f>
        <v>Poire aux amandes grillées</v>
      </c>
      <c r="D9" s="181" t="str">
        <f>ACCUEIL!D29</f>
        <v>Tarte à la crème</v>
      </c>
      <c r="E9" s="181" t="str">
        <f>ACCUEIL!D36</f>
        <v>Pomme rôtie à la gelée de groseille</v>
      </c>
      <c r="F9" s="181" t="str">
        <f>ACCUEIL!D43</f>
        <v>Clafoutis aux raisins</v>
      </c>
      <c r="G9" s="181" t="str">
        <f>ACCUEIL!D50</f>
        <v>Salade de fruits</v>
      </c>
      <c r="H9" s="181" t="str">
        <f>ACCUEIL!D57</f>
        <v>Vacherin</v>
      </c>
    </row>
    <row r="10" spans="1:8" ht="30" customHeight="1">
      <c r="A10" s="49"/>
      <c r="B10" s="183"/>
      <c r="C10" s="183"/>
      <c r="D10" s="183"/>
      <c r="E10" s="183"/>
      <c r="F10" s="183"/>
      <c r="G10" s="183"/>
      <c r="H10" s="183"/>
    </row>
    <row r="11" spans="1:8" ht="69.75" customHeight="1">
      <c r="A11" s="223" t="s">
        <v>3</v>
      </c>
      <c r="B11" s="196" t="str">
        <f>ACCUEIL!G10</f>
        <v>Crème de Céleri</v>
      </c>
      <c r="C11" s="181" t="str">
        <f>ACCUEIL!G17</f>
        <v>Velouté de Champignons</v>
      </c>
      <c r="D11" s="181" t="str">
        <f>ACCUEIL!G24</f>
        <v>Potage Parmentier</v>
      </c>
      <c r="E11" s="181" t="str">
        <f>ACCUEIL!G31</f>
        <v>Crème de Potiron</v>
      </c>
      <c r="F11" s="181" t="str">
        <f>ACCUEIL!G38</f>
        <v>Velouté à l'oseille</v>
      </c>
      <c r="G11" s="181" t="str">
        <f>ACCUEIL!G45</f>
        <v>Potage de légumes</v>
      </c>
      <c r="H11" s="181" t="str">
        <f>ACCUEIL!G52</f>
        <v>Potage crecy</v>
      </c>
    </row>
    <row r="12" spans="1:8" ht="69.75" customHeight="1">
      <c r="A12" s="224"/>
      <c r="B12" s="196" t="str">
        <f>ACCUEIL!G11</f>
        <v>Quiche Lorraine</v>
      </c>
      <c r="C12" s="181" t="str">
        <f>ACCUEIL!G18</f>
        <v>Gratin de poisson</v>
      </c>
      <c r="D12" s="181" t="str">
        <f>ACCUEIL!G25</f>
        <v>Filet de poulet</v>
      </c>
      <c r="E12" s="181" t="str">
        <f>ACCUEIL!G32</f>
        <v>Œufs gratinés à la béchamel</v>
      </c>
      <c r="F12" s="181" t="str">
        <f>ACCUEIL!G39</f>
        <v>Quenelles de volaille sauce Nantua</v>
      </c>
      <c r="G12" s="181" t="str">
        <f>ACCUEIL!G46</f>
        <v>Cannellonni gratinés</v>
      </c>
      <c r="H12" s="181" t="str">
        <f>ACCUEIL!G53</f>
        <v>Salade lyonnaise</v>
      </c>
    </row>
    <row r="13" spans="1:8" ht="69.75" customHeight="1">
      <c r="A13" s="224"/>
      <c r="B13" s="196" t="str">
        <f>ACCUEIL!G12</f>
        <v>Salade verte</v>
      </c>
      <c r="C13" s="181" t="str">
        <f>ACCUEIL!G19</f>
        <v>Fondu de Poireaux</v>
      </c>
      <c r="D13" s="181" t="str">
        <f>ACCUEIL!G26</f>
        <v>Blettes Braisées</v>
      </c>
      <c r="E13" s="181" t="str">
        <f>ACCUEIL!G33</f>
        <v>Epinard à la crème</v>
      </c>
      <c r="F13" s="181" t="str">
        <f>ACCUEIL!G40</f>
        <v>Pomme de terre</v>
      </c>
      <c r="G13" s="181">
        <f>ACCUEIL!G47</f>
        <v>0</v>
      </c>
      <c r="H13" s="181">
        <f>ACCUEIL!G54</f>
        <v>0</v>
      </c>
    </row>
    <row r="14" spans="1:8" ht="69.75" customHeight="1">
      <c r="A14" s="224"/>
      <c r="B14" s="196">
        <f>ACCUEIL!G13</f>
        <v>0</v>
      </c>
      <c r="C14" s="181">
        <f>ACCUEIL!G20</f>
        <v>0</v>
      </c>
      <c r="D14" s="181">
        <f>ACCUEIL!G27</f>
        <v>0</v>
      </c>
      <c r="E14" s="181">
        <f>ACCUEIL!G34</f>
        <v>0</v>
      </c>
      <c r="F14" s="181">
        <f>ACCUEIL!G41</f>
        <v>0</v>
      </c>
      <c r="G14" s="181">
        <f>ACCUEIL!G48</f>
        <v>0</v>
      </c>
      <c r="H14" s="181">
        <f>ACCUEIL!G55</f>
        <v>0</v>
      </c>
    </row>
    <row r="15" spans="1:8" ht="69.75" customHeight="1">
      <c r="A15" s="224"/>
      <c r="B15" s="196" t="str">
        <f>ACCUEIL!G14</f>
        <v>Plateau de Fromages ou laitages</v>
      </c>
      <c r="C15" s="181" t="str">
        <f>ACCUEIL!G21</f>
        <v>Plateau de Fromages ou laitages</v>
      </c>
      <c r="D15" s="181" t="str">
        <f>ACCUEIL!G28</f>
        <v>Plateau de Fromages ou laitages</v>
      </c>
      <c r="E15" s="181" t="str">
        <f>ACCUEIL!G35</f>
        <v>Plateau de Fromages ou laitages</v>
      </c>
      <c r="F15" s="181" t="str">
        <f>ACCUEIL!G42</f>
        <v>Plateau de Fromages ou laitages</v>
      </c>
      <c r="G15" s="181" t="str">
        <f>ACCUEIL!G49</f>
        <v>Plateau de Fromages ou laitages</v>
      </c>
      <c r="H15" s="181" t="str">
        <f>ACCUEIL!G56</f>
        <v>Plateau de Fromages ou laitages</v>
      </c>
    </row>
    <row r="16" spans="1:8" ht="69.75" customHeight="1">
      <c r="A16" s="225"/>
      <c r="B16" s="196" t="str">
        <f>ACCUEIL!G15</f>
        <v>Mirabelles au sirop</v>
      </c>
      <c r="C16" s="181" t="str">
        <f>ACCUEIL!G22</f>
        <v>Flan Pâtissier</v>
      </c>
      <c r="D16" s="181" t="str">
        <f>ACCUEIL!G29</f>
        <v>Compote d'ananas</v>
      </c>
      <c r="E16" s="181" t="str">
        <f>ACCUEIL!G36</f>
        <v>Semoule au lait au caramel</v>
      </c>
      <c r="F16" s="181" t="str">
        <f>ACCUEIL!G43</f>
        <v>Mousse citron</v>
      </c>
      <c r="G16" s="181" t="str">
        <f>ACCUEIL!G50</f>
        <v>Crème dessert café</v>
      </c>
      <c r="H16" s="181" t="str">
        <f>ACCUEIL!G57</f>
        <v>Gateau aux pommes</v>
      </c>
    </row>
    <row r="17" spans="2:8">
      <c r="B17" s="52"/>
      <c r="C17" s="52"/>
      <c r="D17" s="52"/>
      <c r="E17" s="52"/>
      <c r="F17" s="52"/>
      <c r="G17" s="52"/>
      <c r="H17" s="50"/>
    </row>
    <row r="18" spans="2:8">
      <c r="B18" s="52"/>
      <c r="C18" s="52"/>
      <c r="D18" s="52"/>
      <c r="E18" s="52"/>
      <c r="F18" s="52"/>
      <c r="G18" s="52"/>
      <c r="H18" s="50"/>
    </row>
  </sheetData>
  <mergeCells count="3">
    <mergeCell ref="B1:F2"/>
    <mergeCell ref="A4:A9"/>
    <mergeCell ref="A11:A16"/>
  </mergeCells>
  <pageMargins left="0.11811023622047245" right="0.11811023622047245" top="0.15748031496062992" bottom="0.15748031496062992" header="0.11811023622047245" footer="0.11811023622047245"/>
  <pageSetup paperSize="9" scale="50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>
    <tabColor theme="8" tint="-0.249977111117893"/>
  </sheetPr>
  <dimension ref="A1:H18"/>
  <sheetViews>
    <sheetView showZeros="0" zoomScale="60" zoomScaleNormal="60" workbookViewId="0">
      <selection activeCell="A3" sqref="A3"/>
    </sheetView>
  </sheetViews>
  <sheetFormatPr baseColWidth="10" defaultRowHeight="15"/>
  <cols>
    <col min="1" max="1" width="11.42578125" style="51"/>
    <col min="2" max="8" width="39.7109375" style="51" customWidth="1"/>
    <col min="9" max="11" width="55.7109375" style="51" customWidth="1"/>
    <col min="12" max="16384" width="11.42578125" style="51"/>
  </cols>
  <sheetData>
    <row r="1" spans="1:8" ht="90" customHeight="1">
      <c r="A1" s="54"/>
      <c r="B1" s="54"/>
      <c r="C1" s="54"/>
      <c r="D1" s="54"/>
      <c r="E1" s="54"/>
      <c r="F1" s="54"/>
      <c r="G1" s="54"/>
      <c r="H1" s="54"/>
    </row>
    <row r="2" spans="1:8" ht="90" customHeight="1">
      <c r="A2" s="49"/>
      <c r="B2" s="222"/>
      <c r="C2" s="222"/>
      <c r="D2" s="222"/>
      <c r="E2" s="222"/>
      <c r="F2" s="222"/>
      <c r="G2" s="180"/>
      <c r="H2" s="49"/>
    </row>
    <row r="3" spans="1:8" ht="57" customHeight="1">
      <c r="A3" s="179"/>
      <c r="B3" s="184">
        <f>ACCUEIL!B59</f>
        <v>42662</v>
      </c>
      <c r="C3" s="184">
        <f>B3+1</f>
        <v>42663</v>
      </c>
      <c r="D3" s="184">
        <f>B3+2</f>
        <v>42664</v>
      </c>
      <c r="E3" s="184">
        <f>B3+3</f>
        <v>42665</v>
      </c>
      <c r="F3" s="184">
        <f>B3+4</f>
        <v>42666</v>
      </c>
      <c r="G3" s="184">
        <f>B3+5</f>
        <v>42667</v>
      </c>
      <c r="H3" s="184">
        <f>B3+6</f>
        <v>42668</v>
      </c>
    </row>
    <row r="4" spans="1:8" ht="69.95" customHeight="1">
      <c r="A4" s="223" t="s">
        <v>2</v>
      </c>
      <c r="B4" s="181" t="str">
        <f>ACCUEIL!D59</f>
        <v>Salade Coleslaw</v>
      </c>
      <c r="C4" s="181" t="str">
        <f>ACCUEIL!D66</f>
        <v>Fond d'artichaud</v>
      </c>
      <c r="D4" s="181">
        <f>ACCUEIL!D73</f>
        <v>0</v>
      </c>
      <c r="E4" s="181" t="str">
        <f>ACCUEIL!D80</f>
        <v>Salade de betteraves et mâche</v>
      </c>
      <c r="F4" s="181" t="str">
        <f>ACCUEIL!D87</f>
        <v>Mousse de Canard sur lit de salade Verte</v>
      </c>
      <c r="G4" s="181" t="str">
        <f>ACCUEIL!D94</f>
        <v xml:space="preserve"> sardines</v>
      </c>
      <c r="H4" s="182" t="str">
        <f>ACCUEIL!D101</f>
        <v>Eventail d'avocat et crevettes</v>
      </c>
    </row>
    <row r="5" spans="1:8" ht="69.95" customHeight="1">
      <c r="A5" s="224"/>
      <c r="B5" s="181" t="str">
        <f>ACCUEIL!D60</f>
        <v>Emincé de dinde Colombo</v>
      </c>
      <c r="C5" s="181" t="str">
        <f>ACCUEIL!D67</f>
        <v>Palette à la diable</v>
      </c>
      <c r="D5" s="181" t="str">
        <f>ACCUEIL!D74</f>
        <v>Choucroute</v>
      </c>
      <c r="E5" s="181" t="str">
        <f>ACCUEIL!D81</f>
        <v>Blanquette de Veau à l'ancienne</v>
      </c>
      <c r="F5" s="181" t="str">
        <f>ACCUEIL!D88</f>
        <v>Filet de poisson sauce tartare</v>
      </c>
      <c r="G5" s="181" t="str">
        <f>ACCUEIL!D95</f>
        <v>Andouillette rôtie</v>
      </c>
      <c r="H5" s="182" t="str">
        <f>ACCUEIL!D102</f>
        <v>Rôti de bœuf au jus</v>
      </c>
    </row>
    <row r="6" spans="1:8" ht="69.95" customHeight="1">
      <c r="A6" s="224"/>
      <c r="B6" s="181" t="str">
        <f>ACCUEIL!D61</f>
        <v>Purée de Panais</v>
      </c>
      <c r="C6" s="181" t="str">
        <f>ACCUEIL!D68</f>
        <v>Frites</v>
      </c>
      <c r="D6" s="181" t="str">
        <f>ACCUEIL!D75</f>
        <v>Garnie</v>
      </c>
      <c r="E6" s="181" t="str">
        <f>ACCUEIL!D82</f>
        <v>Riz</v>
      </c>
      <c r="F6" s="181" t="str">
        <f>ACCUEIL!D89</f>
        <v>Pomme de terre</v>
      </c>
      <c r="G6" s="181" t="str">
        <f>ACCUEIL!D96</f>
        <v>Pennes</v>
      </c>
      <c r="H6" s="182" t="str">
        <f>ACCUEIL!D103</f>
        <v>Gratin Dauphinois</v>
      </c>
    </row>
    <row r="7" spans="1:8" ht="69.95" customHeight="1">
      <c r="A7" s="224"/>
      <c r="B7" s="181" t="str">
        <f>ACCUEIL!D62</f>
        <v>Purée de Carottes</v>
      </c>
      <c r="C7" s="181">
        <f>ACCUEIL!D69</f>
        <v>0</v>
      </c>
      <c r="D7" s="181">
        <f>ACCUEIL!D76</f>
        <v>0</v>
      </c>
      <c r="E7" s="181">
        <f>ACCUEIL!D83</f>
        <v>0</v>
      </c>
      <c r="F7" s="181" t="str">
        <f>ACCUEIL!D90</f>
        <v>Champignons Forestiers</v>
      </c>
      <c r="G7" s="181" t="str">
        <f>ACCUEIL!D97</f>
        <v>Choux de Bruxelles</v>
      </c>
      <c r="H7" s="182">
        <f>ACCUEIL!D104</f>
        <v>0</v>
      </c>
    </row>
    <row r="8" spans="1:8" ht="69.95" customHeight="1">
      <c r="A8" s="224"/>
      <c r="B8" s="181" t="str">
        <f>ACCUEIL!D63</f>
        <v>Plateau de Fromages ou laitages</v>
      </c>
      <c r="C8" s="181" t="str">
        <f>ACCUEIL!D70</f>
        <v>Plateau de Fromages ou laitages</v>
      </c>
      <c r="D8" s="181" t="str">
        <f>ACCUEIL!D77</f>
        <v>Plateau de Fromages ou laitages</v>
      </c>
      <c r="E8" s="181" t="str">
        <f>ACCUEIL!D84</f>
        <v>Plateau de Fromages ou laitages</v>
      </c>
      <c r="F8" s="181" t="str">
        <f>ACCUEIL!D91</f>
        <v>Plateau de Fromages ou laitages</v>
      </c>
      <c r="G8" s="181" t="str">
        <f>ACCUEIL!D98</f>
        <v>Plateau de Fromages ou laitages</v>
      </c>
      <c r="H8" s="182" t="str">
        <f>ACCUEIL!D105</f>
        <v>Plateau de Fromages ou laitages</v>
      </c>
    </row>
    <row r="9" spans="1:8" ht="69.95" customHeight="1">
      <c r="A9" s="225"/>
      <c r="B9" s="181" t="str">
        <f>ACCUEIL!D64</f>
        <v>Crème caramel</v>
      </c>
      <c r="C9" s="181" t="str">
        <f>ACCUEIL!D71</f>
        <v>Eventail de pommes</v>
      </c>
      <c r="D9" s="181" t="str">
        <f>ACCUEIL!D78</f>
        <v>Fondant au chocolat, Crème anglaise</v>
      </c>
      <c r="E9" s="181" t="str">
        <f>ACCUEIL!D85</f>
        <v>Duo de Raisins</v>
      </c>
      <c r="F9" s="181" t="str">
        <f>ACCUEIL!D92</f>
        <v>Pruneaux au thé</v>
      </c>
      <c r="G9" s="181" t="str">
        <f>ACCUEIL!D99</f>
        <v>Ile flottante</v>
      </c>
      <c r="H9" s="182" t="str">
        <f>ACCUEIL!D106</f>
        <v>Fôret Noire</v>
      </c>
    </row>
    <row r="10" spans="1:8" ht="30" customHeight="1">
      <c r="A10" s="49"/>
      <c r="B10" s="181">
        <f>ACCUEIL!D65</f>
        <v>0</v>
      </c>
      <c r="C10" s="183"/>
      <c r="D10" s="183"/>
      <c r="E10" s="183"/>
      <c r="F10" s="183"/>
      <c r="G10" s="183"/>
      <c r="H10" s="183"/>
    </row>
    <row r="11" spans="1:8" ht="69.95" customHeight="1">
      <c r="A11" s="223" t="s">
        <v>3</v>
      </c>
      <c r="B11" s="181" t="str">
        <f>ACCUEIL!G59</f>
        <v>Potage de légumes verts</v>
      </c>
      <c r="C11" s="181" t="str">
        <f>ACCUEIL!G66</f>
        <v>Potage Paysanne</v>
      </c>
      <c r="D11" s="181" t="str">
        <f>ACCUEIL!G73</f>
        <v>Potage de légumes</v>
      </c>
      <c r="E11" s="181" t="str">
        <f>ACCUEIL!G80</f>
        <v>Velouté de Navets</v>
      </c>
      <c r="F11" s="181" t="str">
        <f>ACCUEIL!G87</f>
        <v>Soupe de pois cassés</v>
      </c>
      <c r="G11" s="181" t="str">
        <f>ACCUEIL!G94</f>
        <v>Potage Parmentier</v>
      </c>
      <c r="H11" s="182" t="str">
        <f>ACCUEIL!G101</f>
        <v>Potage de légumes</v>
      </c>
    </row>
    <row r="12" spans="1:8" ht="69.95" customHeight="1">
      <c r="A12" s="224"/>
      <c r="B12" s="181" t="str">
        <f>ACCUEIL!G60</f>
        <v>Gratin de macaronis aux œufs</v>
      </c>
      <c r="C12" s="181" t="str">
        <f>ACCUEIL!G67</f>
        <v>Endives au jambon</v>
      </c>
      <c r="D12" s="181" t="str">
        <f>ACCUEIL!G74</f>
        <v>Quiche aux poireaux</v>
      </c>
      <c r="E12" s="181" t="str">
        <f>ACCUEIL!G81</f>
        <v>Parmentier de volaille</v>
      </c>
      <c r="F12" s="181" t="str">
        <f>ACCUEIL!G88</f>
        <v>Courgettes farcies</v>
      </c>
      <c r="G12" s="181" t="str">
        <f>ACCUEIL!G95</f>
        <v>Gratin de Courge à l'emmental</v>
      </c>
      <c r="H12" s="182" t="str">
        <f>ACCUEIL!G102</f>
        <v>Emincé de Porc</v>
      </c>
    </row>
    <row r="13" spans="1:8" ht="69.95" customHeight="1">
      <c r="A13" s="224"/>
      <c r="B13" s="181">
        <f>ACCUEIL!G61</f>
        <v>0</v>
      </c>
      <c r="C13" s="181">
        <f>ACCUEIL!G68</f>
        <v>0</v>
      </c>
      <c r="D13" s="181" t="str">
        <f>ACCUEIL!G75</f>
        <v>Salade Verte</v>
      </c>
      <c r="E13" s="181">
        <f>ACCUEIL!G82</f>
        <v>0</v>
      </c>
      <c r="F13" s="181" t="str">
        <f>ACCUEIL!G89</f>
        <v>Purée</v>
      </c>
      <c r="G13" s="181">
        <f>ACCUEIL!G96</f>
        <v>0</v>
      </c>
      <c r="H13" s="182" t="str">
        <f>ACCUEIL!G103</f>
        <v>Blettes à la provencale</v>
      </c>
    </row>
    <row r="14" spans="1:8" ht="69.95" customHeight="1">
      <c r="A14" s="224"/>
      <c r="B14" s="181">
        <f>ACCUEIL!G62</f>
        <v>0</v>
      </c>
      <c r="C14" s="181">
        <f>ACCUEIL!G69</f>
        <v>0</v>
      </c>
      <c r="D14" s="181">
        <f>ACCUEIL!G76</f>
        <v>0</v>
      </c>
      <c r="E14" s="181">
        <f>ACCUEIL!G83</f>
        <v>0</v>
      </c>
      <c r="F14" s="181">
        <f>ACCUEIL!G90</f>
        <v>0</v>
      </c>
      <c r="G14" s="181">
        <f>ACCUEIL!G97</f>
        <v>0</v>
      </c>
      <c r="H14" s="182">
        <f>ACCUEIL!G104</f>
        <v>0</v>
      </c>
    </row>
    <row r="15" spans="1:8" ht="69.95" customHeight="1">
      <c r="A15" s="224"/>
      <c r="B15" s="181" t="str">
        <f>ACCUEIL!G63</f>
        <v>Plateaux de fromages ou laitages</v>
      </c>
      <c r="C15" s="181" t="str">
        <f>ACCUEIL!G70</f>
        <v>Plateaux de fromages ou laitages</v>
      </c>
      <c r="D15" s="181" t="str">
        <f>ACCUEIL!G77</f>
        <v>Plateaux de fromages ou laitages</v>
      </c>
      <c r="E15" s="181" t="str">
        <f>ACCUEIL!G84</f>
        <v>Plateaux de fromages ou laitages</v>
      </c>
      <c r="F15" s="181" t="str">
        <f>ACCUEIL!G91</f>
        <v>Plateaux de fromages ou laitages</v>
      </c>
      <c r="G15" s="181" t="str">
        <f>ACCUEIL!G98</f>
        <v>Plateaux de fromages ou laitages</v>
      </c>
      <c r="H15" s="182" t="str">
        <f>ACCUEIL!G105</f>
        <v>Plateaux de fromages ou laitages</v>
      </c>
    </row>
    <row r="16" spans="1:8" ht="69.95" customHeight="1">
      <c r="A16" s="225"/>
      <c r="B16" s="181" t="str">
        <f>ACCUEIL!G64</f>
        <v>Salade de fruits frais</v>
      </c>
      <c r="C16" s="181" t="str">
        <f>ACCUEIL!G71</f>
        <v>Crumble aux fruits rouges</v>
      </c>
      <c r="D16" s="181" t="str">
        <f>ACCUEIL!G78</f>
        <v>Fromage blanc à la creme de marron</v>
      </c>
      <c r="E16" s="181" t="str">
        <f>ACCUEIL!G85</f>
        <v>Mousse au chocolat</v>
      </c>
      <c r="F16" s="181" t="str">
        <f>ACCUEIL!G92</f>
        <v>Des de poire au coulis de framboise</v>
      </c>
      <c r="G16" s="181" t="str">
        <f>ACCUEIL!G99</f>
        <v>Compote de pêche à la menthe</v>
      </c>
      <c r="H16" s="182" t="str">
        <f>ACCUEIL!G106</f>
        <v>Pommes caramelisées</v>
      </c>
    </row>
    <row r="17" spans="2:8">
      <c r="B17" s="52"/>
      <c r="C17" s="52"/>
      <c r="D17" s="52"/>
      <c r="E17" s="52"/>
      <c r="F17" s="52"/>
      <c r="G17" s="52"/>
      <c r="H17" s="50"/>
    </row>
    <row r="18" spans="2:8">
      <c r="B18" s="52"/>
      <c r="C18" s="52"/>
      <c r="D18" s="52"/>
      <c r="E18" s="52"/>
      <c r="F18" s="52"/>
      <c r="G18" s="52"/>
      <c r="H18" s="50"/>
    </row>
  </sheetData>
  <mergeCells count="3">
    <mergeCell ref="B2:F2"/>
    <mergeCell ref="A4:A9"/>
    <mergeCell ref="A11:A16"/>
  </mergeCells>
  <pageMargins left="0.11811023622047245" right="0.11811023622047245" top="0.15748031496062992" bottom="0.15748031496062992" header="0.11811023622047245" footer="0.11811023622047245"/>
  <pageSetup paperSize="9" scale="50" orientation="landscape" horizontalDpi="0" verticalDpi="0" r:id="rId1"/>
  <ignoredErrors>
    <ignoredError sqref="C11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9">
    <tabColor theme="8" tint="-0.249977111117893"/>
  </sheetPr>
  <dimension ref="A1:H18"/>
  <sheetViews>
    <sheetView showZeros="0" zoomScale="60" zoomScaleNormal="60" workbookViewId="0">
      <selection activeCell="B1" sqref="B1:F2"/>
    </sheetView>
  </sheetViews>
  <sheetFormatPr baseColWidth="10" defaultRowHeight="15"/>
  <cols>
    <col min="1" max="1" width="11.42578125" style="51"/>
    <col min="2" max="8" width="39.7109375" style="51" customWidth="1"/>
    <col min="9" max="11" width="55.7109375" style="51" customWidth="1"/>
    <col min="12" max="16384" width="11.42578125" style="51"/>
  </cols>
  <sheetData>
    <row r="1" spans="1:8" ht="90" customHeight="1">
      <c r="A1" s="49"/>
      <c r="B1" s="221"/>
      <c r="C1" s="222"/>
      <c r="D1" s="222"/>
      <c r="E1" s="222"/>
      <c r="F1" s="222"/>
      <c r="G1" s="185"/>
      <c r="H1" s="49"/>
    </row>
    <row r="2" spans="1:8" ht="90" customHeight="1">
      <c r="A2" s="49"/>
      <c r="B2" s="222"/>
      <c r="C2" s="222"/>
      <c r="D2" s="222"/>
      <c r="E2" s="222"/>
      <c r="F2" s="222"/>
      <c r="G2" s="180"/>
      <c r="H2" s="49"/>
    </row>
    <row r="3" spans="1:8" ht="48.75" customHeight="1">
      <c r="A3" s="178"/>
      <c r="B3" s="184">
        <f>ACCUEIL!B108</f>
        <v>42669</v>
      </c>
      <c r="C3" s="184">
        <f>B3+1</f>
        <v>42670</v>
      </c>
      <c r="D3" s="184">
        <f>B3+2</f>
        <v>42671</v>
      </c>
      <c r="E3" s="184">
        <f>B3+3</f>
        <v>42672</v>
      </c>
      <c r="F3" s="184">
        <f>B3+4</f>
        <v>42673</v>
      </c>
      <c r="G3" s="184">
        <f>B3+5</f>
        <v>42674</v>
      </c>
      <c r="H3" s="184">
        <f>B3+6</f>
        <v>42675</v>
      </c>
    </row>
    <row r="4" spans="1:8" ht="69.95" customHeight="1">
      <c r="A4" s="223" t="s">
        <v>2</v>
      </c>
      <c r="B4" s="186" t="str">
        <f>ACCUEIL!D108</f>
        <v>Salade Lyonnaise</v>
      </c>
      <c r="C4" s="182" t="str">
        <f>ACCUEIL!D115</f>
        <v>Betteraves rouges</v>
      </c>
      <c r="D4" s="182">
        <f>ACCUEIL!D122</f>
        <v>0</v>
      </c>
      <c r="E4" s="182" t="str">
        <f>ACCUEIL!D129</f>
        <v>Salade d'endives à la mimolette</v>
      </c>
      <c r="F4" s="182" t="str">
        <f>ACCUEIL!D136</f>
        <v>Carottes râpées au citron</v>
      </c>
      <c r="G4" s="182" t="str">
        <f>ACCUEIL!D143</f>
        <v>Terrine de poisson</v>
      </c>
      <c r="H4" s="182" t="str">
        <f>ACCUEIL!D150</f>
        <v>Pâté en croûte Richelieu</v>
      </c>
    </row>
    <row r="5" spans="1:8" ht="69.95" customHeight="1">
      <c r="A5" s="224"/>
      <c r="B5" s="186" t="str">
        <f>ACCUEIL!D109</f>
        <v>Escalope de volaille à la creme</v>
      </c>
      <c r="C5" s="182" t="str">
        <f>ACCUEIL!D116</f>
        <v>Boudin noir</v>
      </c>
      <c r="D5" s="182" t="str">
        <f>ACCUEIL!D123</f>
        <v xml:space="preserve">Cassoulet </v>
      </c>
      <c r="E5" s="182" t="str">
        <f>ACCUEIL!D130</f>
        <v>Pot au feu de bœuf</v>
      </c>
      <c r="F5" s="182" t="str">
        <f>ACCUEIL!D137</f>
        <v>Moules marinières</v>
      </c>
      <c r="G5" s="182" t="str">
        <f>ACCUEIL!D144</f>
        <v>Poulet rôti</v>
      </c>
      <c r="H5" s="182" t="str">
        <f>ACCUEIL!D151</f>
        <v>Rôti de veau à la Bordelaise</v>
      </c>
    </row>
    <row r="6" spans="1:8" ht="69.95" customHeight="1">
      <c r="A6" s="224"/>
      <c r="B6" s="186" t="str">
        <f>ACCUEIL!D110</f>
        <v>Riz au légumes</v>
      </c>
      <c r="C6" s="182" t="str">
        <f>ACCUEIL!D117</f>
        <v>Purée de pomme de terre</v>
      </c>
      <c r="D6" s="182">
        <f>ACCUEIL!D124</f>
        <v>0</v>
      </c>
      <c r="E6" s="182">
        <f>ACCUEIL!D131</f>
        <v>0</v>
      </c>
      <c r="F6" s="182" t="str">
        <f>ACCUEIL!D138</f>
        <v>Frites</v>
      </c>
      <c r="G6" s="182" t="str">
        <f>ACCUEIL!D145</f>
        <v>Riz</v>
      </c>
      <c r="H6" s="182" t="str">
        <f>ACCUEIL!D152</f>
        <v>Pommes Boulangères</v>
      </c>
    </row>
    <row r="7" spans="1:8" ht="69.95" customHeight="1">
      <c r="A7" s="224"/>
      <c r="B7" s="186" t="str">
        <f>ACCUEIL!D111</f>
        <v>Choux fleurs</v>
      </c>
      <c r="C7" s="182" t="str">
        <f>ACCUEIL!D118</f>
        <v>Compote de pommes</v>
      </c>
      <c r="D7" s="182">
        <f>ACCUEIL!D125</f>
        <v>0</v>
      </c>
      <c r="E7" s="182" t="str">
        <f>ACCUEIL!D132</f>
        <v>Légumes variés</v>
      </c>
      <c r="F7" s="182">
        <f>ACCUEIL!D139</f>
        <v>0</v>
      </c>
      <c r="G7" s="182" t="str">
        <f>ACCUEIL!D146</f>
        <v>Haricots plats</v>
      </c>
      <c r="H7" s="182" t="str">
        <f>ACCUEIL!D153</f>
        <v>Tomates rôties</v>
      </c>
    </row>
    <row r="8" spans="1:8" ht="69.95" customHeight="1">
      <c r="A8" s="224"/>
      <c r="B8" s="186" t="str">
        <f>ACCUEIL!D112</f>
        <v>Plateau de Fromages ou laitages</v>
      </c>
      <c r="C8" s="182" t="str">
        <f>ACCUEIL!D119</f>
        <v>Plateau de Fromages ou laitages</v>
      </c>
      <c r="D8" s="182" t="str">
        <f>ACCUEIL!D126</f>
        <v>Plateau de Fromages ou laitages</v>
      </c>
      <c r="E8" s="182" t="str">
        <f>ACCUEIL!D133</f>
        <v>Plateau de Fromages ou laitages</v>
      </c>
      <c r="F8" s="182" t="str">
        <f>ACCUEIL!D140</f>
        <v>Plateau de Fromages ou laitages</v>
      </c>
      <c r="G8" s="182" t="str">
        <f>ACCUEIL!D147</f>
        <v>Plateau de Fromages ou laitages</v>
      </c>
      <c r="H8" s="182" t="str">
        <f>ACCUEIL!D154</f>
        <v>Plateau de Fromages ou laitages</v>
      </c>
    </row>
    <row r="9" spans="1:8" ht="69.95" customHeight="1">
      <c r="A9" s="225"/>
      <c r="B9" s="186" t="str">
        <f>ACCUEIL!D113</f>
        <v>Creme vanille</v>
      </c>
      <c r="C9" s="182" t="str">
        <f>ACCUEIL!D120</f>
        <v>Salade de fruits</v>
      </c>
      <c r="D9" s="182" t="str">
        <f>ACCUEIL!D127</f>
        <v>Tarte aux poires</v>
      </c>
      <c r="E9" s="182" t="str">
        <f>ACCUEIL!D134</f>
        <v>Eclair au café</v>
      </c>
      <c r="F9" s="182" t="str">
        <f>ACCUEIL!D141</f>
        <v>Compote de Pommes</v>
      </c>
      <c r="G9" s="182" t="str">
        <f>ACCUEIL!D148</f>
        <v>Tarte au poires</v>
      </c>
      <c r="H9" s="182" t="str">
        <f>ACCUEIL!D155</f>
        <v>Profiteroles</v>
      </c>
    </row>
    <row r="10" spans="1:8" ht="30" customHeight="1">
      <c r="A10" s="187"/>
      <c r="B10" s="186"/>
      <c r="C10" s="183"/>
      <c r="D10" s="183"/>
      <c r="E10" s="183"/>
      <c r="F10" s="183"/>
      <c r="G10" s="183"/>
      <c r="H10" s="183"/>
    </row>
    <row r="11" spans="1:8" ht="69.95" customHeight="1">
      <c r="A11" s="223" t="s">
        <v>3</v>
      </c>
      <c r="B11" s="186" t="str">
        <f>ACCUEIL!G108</f>
        <v>Potage de légumes</v>
      </c>
      <c r="C11" s="182" t="str">
        <f>ACCUEIL!G115</f>
        <v>Crème de lentilles</v>
      </c>
      <c r="D11" s="182" t="str">
        <f>ACCUEIL!G122</f>
        <v>Potage de légumes</v>
      </c>
      <c r="E11" s="182" t="str">
        <f>ACCUEIL!G129</f>
        <v>Potage de légumes</v>
      </c>
      <c r="F11" s="182" t="str">
        <f>ACCUEIL!G136</f>
        <v>Velouté Dubarry</v>
      </c>
      <c r="G11" s="182" t="str">
        <f>ACCUEIL!G143</f>
        <v>Velouté de légumes</v>
      </c>
      <c r="H11" s="182" t="str">
        <f>ACCUEIL!G150</f>
        <v>Velouté de Courgettes</v>
      </c>
    </row>
    <row r="12" spans="1:8" ht="69.95" customHeight="1">
      <c r="A12" s="224"/>
      <c r="B12" s="186" t="str">
        <f>ACCUEIL!G109</f>
        <v>Brandade de poisson</v>
      </c>
      <c r="C12" s="182" t="str">
        <f>ACCUEIL!G116</f>
        <v>Croque Monsieur</v>
      </c>
      <c r="D12" s="182" t="str">
        <f>ACCUEIL!G123</f>
        <v>Crique de pomme de terre</v>
      </c>
      <c r="E12" s="182" t="str">
        <f>ACCUEIL!G130</f>
        <v>Filet de poulet provencale</v>
      </c>
      <c r="F12" s="182" t="str">
        <f>ACCUEIL!G137</f>
        <v>Omelette au fromage</v>
      </c>
      <c r="G12" s="182" t="str">
        <f>ACCUEIL!G144</f>
        <v>Pavé de saumon au beurre blanc</v>
      </c>
      <c r="H12" s="182" t="str">
        <f>ACCUEIL!G151</f>
        <v>Jambon</v>
      </c>
    </row>
    <row r="13" spans="1:8" ht="69.95" customHeight="1">
      <c r="A13" s="224"/>
      <c r="B13" s="186" t="str">
        <f>ACCUEIL!G110</f>
        <v>Salade verte</v>
      </c>
      <c r="C13" s="182" t="str">
        <f>ACCUEIL!G117</f>
        <v>Salade composée</v>
      </c>
      <c r="D13" s="182" t="str">
        <f>ACCUEIL!G124</f>
        <v>Julienne de légumes</v>
      </c>
      <c r="E13" s="182" t="str">
        <f>ACCUEIL!G131</f>
        <v>Gratin de pennes</v>
      </c>
      <c r="F13" s="182" t="str">
        <f>ACCUEIL!G138</f>
        <v>Salade</v>
      </c>
      <c r="G13" s="182" t="str">
        <f>ACCUEIL!G145</f>
        <v>Poelée de Gnocchi</v>
      </c>
      <c r="H13" s="182" t="str">
        <f>ACCUEIL!G152</f>
        <v>Purée de Pois cassés</v>
      </c>
    </row>
    <row r="14" spans="1:8" ht="69.95" customHeight="1">
      <c r="A14" s="224"/>
      <c r="B14" s="186">
        <f>ACCUEIL!G111</f>
        <v>0</v>
      </c>
      <c r="C14" s="182">
        <f>ACCUEIL!G118</f>
        <v>0</v>
      </c>
      <c r="D14" s="182">
        <f>ACCUEIL!G125</f>
        <v>0</v>
      </c>
      <c r="E14" s="182">
        <f>ACCUEIL!G132</f>
        <v>0</v>
      </c>
      <c r="F14" s="182">
        <f>ACCUEIL!G139</f>
        <v>0</v>
      </c>
      <c r="G14" s="182" t="str">
        <f>ACCUEIL!G146</f>
        <v>Epinard</v>
      </c>
      <c r="H14" s="182">
        <f>ACCUEIL!G153</f>
        <v>0</v>
      </c>
    </row>
    <row r="15" spans="1:8" ht="69.95" customHeight="1">
      <c r="A15" s="224"/>
      <c r="B15" s="186" t="str">
        <f>ACCUEIL!G112</f>
        <v>Plateau de Fromages ou laitages</v>
      </c>
      <c r="C15" s="182" t="str">
        <f>ACCUEIL!G119</f>
        <v>Plateau de Fromages ou laitages</v>
      </c>
      <c r="D15" s="182" t="str">
        <f>ACCUEIL!G126</f>
        <v>Plateau de Fromages ou laitages</v>
      </c>
      <c r="E15" s="182" t="str">
        <f>ACCUEIL!G133</f>
        <v>Plateau de Fromages ou laitages</v>
      </c>
      <c r="F15" s="182" t="str">
        <f>ACCUEIL!G140</f>
        <v>Plateau de Fromages ou laitages</v>
      </c>
      <c r="G15" s="182" t="str">
        <f>ACCUEIL!G147</f>
        <v>Plateau de Fromages ou laitages</v>
      </c>
      <c r="H15" s="182" t="str">
        <f>ACCUEIL!G154</f>
        <v>Plateau de Fromages ou laitages</v>
      </c>
    </row>
    <row r="16" spans="1:8" ht="69.95" customHeight="1">
      <c r="A16" s="225"/>
      <c r="B16" s="186" t="str">
        <f>ACCUEIL!G113</f>
        <v>Cocktail de fruits</v>
      </c>
      <c r="C16" s="182" t="str">
        <f>ACCUEIL!G120</f>
        <v>Pannacotta au coulis de pêche</v>
      </c>
      <c r="D16" s="182" t="str">
        <f>ACCUEIL!G127</f>
        <v>Pain perdu</v>
      </c>
      <c r="E16" s="182" t="str">
        <f>ACCUEIL!G134</f>
        <v>salade de fruit à la canelle</v>
      </c>
      <c r="F16" s="182" t="str">
        <f>ACCUEIL!G141</f>
        <v>Crème brulée</v>
      </c>
      <c r="G16" s="182" t="str">
        <f>ACCUEIL!G148</f>
        <v>Banane rôtie Chantilly</v>
      </c>
      <c r="H16" s="182" t="str">
        <f>ACCUEIL!G155</f>
        <v>Fruit frais coupés</v>
      </c>
    </row>
    <row r="17" spans="2:8">
      <c r="B17" s="52"/>
      <c r="C17" s="52"/>
      <c r="D17" s="52"/>
      <c r="E17" s="52"/>
      <c r="F17" s="52"/>
      <c r="G17" s="52"/>
      <c r="H17" s="50"/>
    </row>
    <row r="18" spans="2:8">
      <c r="B18" s="52"/>
      <c r="C18" s="52"/>
      <c r="D18" s="52"/>
      <c r="E18" s="52"/>
      <c r="F18" s="52"/>
      <c r="G18" s="52"/>
      <c r="H18" s="50"/>
    </row>
  </sheetData>
  <mergeCells count="3">
    <mergeCell ref="B1:F2"/>
    <mergeCell ref="A4:A9"/>
    <mergeCell ref="A11:A16"/>
  </mergeCells>
  <printOptions horizontalCentered="1" verticalCentered="1"/>
  <pageMargins left="0.11811023622047245" right="0.11811023622047245" top="0.15748031496062992" bottom="0.15748031496062992" header="0.11811023622047245" footer="0.11811023622047245"/>
  <pageSetup paperSize="9" scale="50" orientation="landscape" horizontalDpi="360" verticalDpi="360" r:id="rId1"/>
  <ignoredErrors>
    <ignoredError sqref="C4 C11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0">
    <tabColor theme="8" tint="-0.249977111117893"/>
  </sheetPr>
  <dimension ref="A1:H18"/>
  <sheetViews>
    <sheetView showZeros="0" zoomScale="60" zoomScaleNormal="60" workbookViewId="0">
      <selection sqref="A1:H16"/>
    </sheetView>
  </sheetViews>
  <sheetFormatPr baseColWidth="10" defaultRowHeight="15"/>
  <cols>
    <col min="1" max="1" width="11.42578125" style="51"/>
    <col min="2" max="8" width="39.7109375" style="51" customWidth="1"/>
    <col min="9" max="11" width="55.7109375" style="51" customWidth="1"/>
    <col min="12" max="16384" width="11.42578125" style="51"/>
  </cols>
  <sheetData>
    <row r="1" spans="1:8" ht="90" customHeight="1">
      <c r="A1" s="49"/>
      <c r="B1" s="221"/>
      <c r="C1" s="222"/>
      <c r="D1" s="222"/>
      <c r="E1" s="222"/>
      <c r="F1" s="222"/>
      <c r="G1" s="188"/>
      <c r="H1" s="49"/>
    </row>
    <row r="2" spans="1:8" ht="90" customHeight="1">
      <c r="A2" s="49"/>
      <c r="B2" s="222"/>
      <c r="C2" s="222"/>
      <c r="D2" s="222"/>
      <c r="E2" s="222"/>
      <c r="F2" s="222"/>
      <c r="G2" s="180"/>
      <c r="H2" s="49"/>
    </row>
    <row r="3" spans="1:8" ht="57.75" customHeight="1">
      <c r="A3" s="178"/>
      <c r="B3" s="184">
        <f>ACCUEIL!B157</f>
        <v>42676</v>
      </c>
      <c r="C3" s="184">
        <f>B3+1</f>
        <v>42677</v>
      </c>
      <c r="D3" s="184">
        <f>B3+2</f>
        <v>42678</v>
      </c>
      <c r="E3" s="184">
        <f>B3+3</f>
        <v>42679</v>
      </c>
      <c r="F3" s="184">
        <f>B3+4</f>
        <v>42680</v>
      </c>
      <c r="G3" s="184">
        <f>B3+5</f>
        <v>42681</v>
      </c>
      <c r="H3" s="184">
        <f>B3+6</f>
        <v>42682</v>
      </c>
    </row>
    <row r="4" spans="1:8" ht="69.75" customHeight="1">
      <c r="A4" s="223" t="s">
        <v>2</v>
      </c>
      <c r="B4" s="186" t="str">
        <f>ACCUEIL!D157</f>
        <v>Sardines à l'huile</v>
      </c>
      <c r="C4" s="182" t="str">
        <f>ACCUEIL!D164</f>
        <v>Salade de Haricots verts</v>
      </c>
      <c r="D4" s="182" t="str">
        <f>ACCUEIL!D171</f>
        <v>Betteraves au chèvre</v>
      </c>
      <c r="E4" s="182" t="str">
        <f>ACCUEIL!D178</f>
        <v>Macédoine</v>
      </c>
      <c r="F4" s="182" t="str">
        <f>ACCUEIL!D185</f>
        <v>Salade de PDT et oignons Rouges</v>
      </c>
      <c r="G4" s="182" t="str">
        <f>ACCUEIL!D192</f>
        <v>Carottes râpées</v>
      </c>
      <c r="H4" s="182" t="str">
        <f>ACCUEIL!D199</f>
        <v>Salade Niçoise</v>
      </c>
    </row>
    <row r="5" spans="1:8" ht="69.75" customHeight="1">
      <c r="A5" s="224"/>
      <c r="B5" s="186" t="str">
        <f>ACCUEIL!D158</f>
        <v>Rôti de porc à la Moutarde</v>
      </c>
      <c r="C5" s="182" t="str">
        <f>ACCUEIL!D165</f>
        <v>Sauté de Bœuf aux oignons</v>
      </c>
      <c r="D5" s="182" t="str">
        <f>ACCUEIL!D172</f>
        <v>Lard froid</v>
      </c>
      <c r="E5" s="182" t="str">
        <f>ACCUEIL!D179</f>
        <v>Tajine de veau au citron</v>
      </c>
      <c r="F5" s="182" t="str">
        <f>ACCUEIL!D186</f>
        <v>Pavé de Saumon au beurre blanc</v>
      </c>
      <c r="G5" s="182" t="str">
        <f>ACCUEIL!D193</f>
        <v>Petit salé</v>
      </c>
      <c r="H5" s="182" t="str">
        <f>ACCUEIL!D200</f>
        <v>Cuisse de pintade au cidre</v>
      </c>
    </row>
    <row r="6" spans="1:8" ht="69.75" customHeight="1">
      <c r="A6" s="224"/>
      <c r="B6" s="186" t="str">
        <f>ACCUEIL!D159</f>
        <v>Pommes sautées</v>
      </c>
      <c r="C6" s="182" t="str">
        <f>ACCUEIL!D166</f>
        <v>Pâtes</v>
      </c>
      <c r="D6" s="182" t="str">
        <f>ACCUEIL!D173</f>
        <v>Frites</v>
      </c>
      <c r="E6" s="182" t="str">
        <f>ACCUEIL!D180</f>
        <v>Semoule</v>
      </c>
      <c r="F6" s="182" t="str">
        <f>ACCUEIL!D187</f>
        <v>Riz</v>
      </c>
      <c r="G6" s="182" t="str">
        <f>ACCUEIL!D194</f>
        <v>Lentilles</v>
      </c>
      <c r="H6" s="182" t="str">
        <f>ACCUEIL!D201</f>
        <v>Pommes dauphines</v>
      </c>
    </row>
    <row r="7" spans="1:8" ht="69.75" customHeight="1">
      <c r="A7" s="224"/>
      <c r="B7" s="186" t="str">
        <f>ACCUEIL!D160</f>
        <v>Endives Braisées</v>
      </c>
      <c r="C7" s="182" t="str">
        <f>ACCUEIL!D167</f>
        <v>Carottes à l'étuvée</v>
      </c>
      <c r="D7" s="182" t="str">
        <f>ACCUEIL!D174</f>
        <v>Salade verte</v>
      </c>
      <c r="E7" s="182" t="str">
        <f>ACCUEIL!D181</f>
        <v>Légumes Tajine</v>
      </c>
      <c r="F7" s="182" t="str">
        <f>ACCUEIL!D188</f>
        <v>Fondue de Poireaux</v>
      </c>
      <c r="G7" s="182">
        <f>ACCUEIL!D195</f>
        <v>0</v>
      </c>
      <c r="H7" s="182" t="str">
        <f>ACCUEIL!D202</f>
        <v>Salsifis persillés</v>
      </c>
    </row>
    <row r="8" spans="1:8" ht="69.75" customHeight="1">
      <c r="A8" s="224"/>
      <c r="B8" s="186" t="str">
        <f>ACCUEIL!D161</f>
        <v>Plateau de Fromages ou laitages</v>
      </c>
      <c r="C8" s="182" t="str">
        <f>ACCUEIL!D168</f>
        <v>Plateau de Fromages ou laitages</v>
      </c>
      <c r="D8" s="182" t="str">
        <f>ACCUEIL!D175</f>
        <v>Plateau de Fromages ou laitages</v>
      </c>
      <c r="E8" s="182" t="str">
        <f>ACCUEIL!D182</f>
        <v>Plateau de Fromages ou laitages</v>
      </c>
      <c r="F8" s="182" t="str">
        <f>ACCUEIL!D189</f>
        <v>Plateau de Fromages ou laitages</v>
      </c>
      <c r="G8" s="182" t="str">
        <f>ACCUEIL!D196</f>
        <v>Plateau de Fromages ou laitages</v>
      </c>
      <c r="H8" s="182" t="str">
        <f>ACCUEIL!D203</f>
        <v>Plateau de Fromages ou laitages</v>
      </c>
    </row>
    <row r="9" spans="1:8" ht="69.75" customHeight="1">
      <c r="A9" s="225"/>
      <c r="B9" s="186" t="str">
        <f>ACCUEIL!D162</f>
        <v>Salade de fruits</v>
      </c>
      <c r="C9" s="182" t="str">
        <f>ACCUEIL!D169</f>
        <v>Liegeois Vanille</v>
      </c>
      <c r="D9" s="182" t="str">
        <f>ACCUEIL!D176</f>
        <v>Baba au rhum</v>
      </c>
      <c r="E9" s="182" t="str">
        <f>ACCUEIL!D183</f>
        <v>Crème Caramel</v>
      </c>
      <c r="F9" s="182" t="str">
        <f>ACCUEIL!D190</f>
        <v>Fromage blanc au cassis</v>
      </c>
      <c r="G9" s="182" t="str">
        <f>ACCUEIL!D197</f>
        <v>Flan pâtissier</v>
      </c>
      <c r="H9" s="182" t="str">
        <f>ACCUEIL!D204</f>
        <v>Bavarois aux Fruits Rouges</v>
      </c>
    </row>
    <row r="10" spans="1:8" ht="30" customHeight="1">
      <c r="A10" s="49"/>
      <c r="B10" s="186"/>
      <c r="C10" s="183"/>
      <c r="D10" s="183"/>
      <c r="E10" s="183"/>
      <c r="F10" s="183"/>
      <c r="G10" s="183"/>
      <c r="H10" s="183"/>
    </row>
    <row r="11" spans="1:8" ht="69.75" customHeight="1">
      <c r="A11" s="223" t="s">
        <v>3</v>
      </c>
      <c r="B11" s="186" t="str">
        <f>ACCUEIL!G157</f>
        <v>Potage Parmentier</v>
      </c>
      <c r="C11" s="182" t="str">
        <f>ACCUEIL!G164</f>
        <v>Crème de Potiron</v>
      </c>
      <c r="D11" s="182" t="str">
        <f>ACCUEIL!G171</f>
        <v>Potage de légumes</v>
      </c>
      <c r="E11" s="182" t="str">
        <f>ACCUEIL!G178</f>
        <v>Potage St Germain</v>
      </c>
      <c r="F11" s="182" t="str">
        <f>ACCUEIL!G185</f>
        <v>Soupe à l'oignon</v>
      </c>
      <c r="G11" s="182" t="str">
        <f>ACCUEIL!G192</f>
        <v>Potage de légumes</v>
      </c>
      <c r="H11" s="182" t="str">
        <f>ACCUEIL!G199</f>
        <v>Velouté de Tomates</v>
      </c>
    </row>
    <row r="12" spans="1:8" ht="69.75" customHeight="1">
      <c r="A12" s="224"/>
      <c r="B12" s="186" t="str">
        <f>ACCUEIL!G158</f>
        <v>Escalope de volaille à la crème</v>
      </c>
      <c r="C12" s="182" t="str">
        <f>ACCUEIL!G165</f>
        <v>Rougaille de saucisse fumée</v>
      </c>
      <c r="D12" s="182" t="str">
        <f>ACCUEIL!G172</f>
        <v>Tarte au Maroilles</v>
      </c>
      <c r="E12" s="182" t="str">
        <f>ACCUEIL!G179</f>
        <v>Œufs brouillés au chorizo</v>
      </c>
      <c r="F12" s="182" t="str">
        <f>ACCUEIL!G186</f>
        <v>Moussaka</v>
      </c>
      <c r="G12" s="182" t="str">
        <f>ACCUEIL!G193</f>
        <v>Fricassée de Volaille à l'ancienne</v>
      </c>
      <c r="H12" s="182" t="str">
        <f>ACCUEIL!G200</f>
        <v>Vol au vent de quenelles aux champignons</v>
      </c>
    </row>
    <row r="13" spans="1:8" ht="69.75" customHeight="1">
      <c r="A13" s="224"/>
      <c r="B13" s="186" t="str">
        <f>ACCUEIL!G159</f>
        <v>Poêlée de Brocolis</v>
      </c>
      <c r="C13" s="182" t="str">
        <f>ACCUEIL!G166</f>
        <v>Purée de PDT</v>
      </c>
      <c r="D13" s="182" t="str">
        <f>ACCUEIL!G173</f>
        <v>Salade verte</v>
      </c>
      <c r="E13" s="182" t="str">
        <f>ACCUEIL!G180</f>
        <v>Epinard à la crème</v>
      </c>
      <c r="F13" s="182">
        <f>ACCUEIL!G187</f>
        <v>0</v>
      </c>
      <c r="G13" s="182" t="str">
        <f>ACCUEIL!G194</f>
        <v>Pommes de terre</v>
      </c>
      <c r="H13" s="182" t="str">
        <f>ACCUEIL!G201</f>
        <v>Riz</v>
      </c>
    </row>
    <row r="14" spans="1:8" ht="69.75" customHeight="1">
      <c r="A14" s="224"/>
      <c r="B14" s="186">
        <f>ACCUEIL!G160</f>
        <v>0</v>
      </c>
      <c r="C14" s="182">
        <f>ACCUEIL!G167</f>
        <v>0</v>
      </c>
      <c r="D14" s="182">
        <f>ACCUEIL!G174</f>
        <v>0</v>
      </c>
      <c r="E14" s="182">
        <f>ACCUEIL!G181</f>
        <v>0</v>
      </c>
      <c r="F14" s="182">
        <f>ACCUEIL!G188</f>
        <v>0</v>
      </c>
      <c r="G14" s="182" t="str">
        <f>ACCUEIL!G195</f>
        <v>Blettes sautées</v>
      </c>
      <c r="H14" s="182">
        <f>ACCUEIL!G202</f>
        <v>0</v>
      </c>
    </row>
    <row r="15" spans="1:8" ht="69.75" customHeight="1">
      <c r="A15" s="224"/>
      <c r="B15" s="186" t="str">
        <f>ACCUEIL!G161</f>
        <v>Plateau de Fromages ou laitages</v>
      </c>
      <c r="C15" s="182" t="str">
        <f>ACCUEIL!G168</f>
        <v>Plateau de Fromages ou laitages</v>
      </c>
      <c r="D15" s="182" t="str">
        <f>ACCUEIL!G175</f>
        <v>Plateau de Fromages ou laitages</v>
      </c>
      <c r="E15" s="182" t="str">
        <f>ACCUEIL!G182</f>
        <v>Plateau de Fromages ou laitages</v>
      </c>
      <c r="F15" s="182" t="str">
        <f>ACCUEIL!G189</f>
        <v>Plateau de Fromages ou laitages</v>
      </c>
      <c r="G15" s="182" t="str">
        <f>ACCUEIL!G196</f>
        <v>Plateau de Fromages ou laitages</v>
      </c>
      <c r="H15" s="182" t="str">
        <f>ACCUEIL!G203</f>
        <v>Plateau de Fromages ou laitages</v>
      </c>
    </row>
    <row r="16" spans="1:8" ht="69.75" customHeight="1">
      <c r="A16" s="225"/>
      <c r="B16" s="186" t="str">
        <f>ACCUEIL!G162</f>
        <v>Entremet praliné</v>
      </c>
      <c r="C16" s="182" t="str">
        <f>ACCUEIL!G169</f>
        <v>Ananas frais</v>
      </c>
      <c r="D16" s="182" t="str">
        <f>ACCUEIL!G176</f>
        <v>Gâteau de riz au caramel</v>
      </c>
      <c r="E16" s="182" t="str">
        <f>ACCUEIL!G183</f>
        <v>Coupe de banane , pêche et kiwi</v>
      </c>
      <c r="F16" s="182" t="str">
        <f>ACCUEIL!G190</f>
        <v>Poire aux amandes grillées</v>
      </c>
      <c r="G16" s="182" t="str">
        <f>ACCUEIL!G197</f>
        <v>Pomme cuite à la vanille</v>
      </c>
      <c r="H16" s="182" t="str">
        <f>ACCUEIL!G204</f>
        <v>Salade d'agrumes au miel</v>
      </c>
    </row>
    <row r="17" spans="2:8">
      <c r="B17" s="52"/>
      <c r="C17" s="52"/>
      <c r="D17" s="52"/>
      <c r="E17" s="52"/>
      <c r="F17" s="52"/>
      <c r="G17" s="52"/>
      <c r="H17" s="50"/>
    </row>
    <row r="18" spans="2:8">
      <c r="B18" s="52"/>
      <c r="C18" s="52"/>
      <c r="D18" s="52"/>
      <c r="E18" s="52"/>
      <c r="F18" s="52"/>
      <c r="G18" s="52"/>
      <c r="H18" s="50"/>
    </row>
  </sheetData>
  <mergeCells count="3">
    <mergeCell ref="B1:F2"/>
    <mergeCell ref="A4:A9"/>
    <mergeCell ref="A11:A16"/>
  </mergeCells>
  <pageMargins left="0.11811023622047245" right="0.11811023622047245" top="0.15748031496062992" bottom="0.15748031496062992" header="0.11811023622047245" footer="0.11811023622047245"/>
  <pageSetup paperSize="9" scale="50" orientation="landscape" horizontalDpi="0" verticalDpi="0" r:id="rId1"/>
  <ignoredErrors>
    <ignoredError sqref="C4 C11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1">
    <tabColor theme="8" tint="-0.249977111117893"/>
  </sheetPr>
  <dimension ref="A1:H18"/>
  <sheetViews>
    <sheetView showZeros="0" zoomScale="60" zoomScaleNormal="60" workbookViewId="0">
      <selection activeCell="B1" sqref="B1:F2"/>
    </sheetView>
  </sheetViews>
  <sheetFormatPr baseColWidth="10" defaultRowHeight="15"/>
  <cols>
    <col min="1" max="1" width="11.42578125" style="51"/>
    <col min="2" max="8" width="39.7109375" style="51" customWidth="1"/>
    <col min="9" max="11" width="55.7109375" style="51" customWidth="1"/>
    <col min="12" max="16384" width="11.42578125" style="51"/>
  </cols>
  <sheetData>
    <row r="1" spans="1:8" ht="90" customHeight="1">
      <c r="A1" s="49"/>
      <c r="B1" s="221"/>
      <c r="C1" s="222"/>
      <c r="D1" s="222"/>
      <c r="E1" s="222"/>
      <c r="F1" s="222"/>
      <c r="G1" s="188"/>
      <c r="H1" s="49"/>
    </row>
    <row r="2" spans="1:8" ht="90" customHeight="1">
      <c r="A2" s="49"/>
      <c r="B2" s="222"/>
      <c r="C2" s="222"/>
      <c r="D2" s="222"/>
      <c r="E2" s="222"/>
      <c r="F2" s="222"/>
      <c r="G2" s="180"/>
      <c r="H2" s="49"/>
    </row>
    <row r="3" spans="1:8" ht="57.75" customHeight="1">
      <c r="A3" s="178"/>
      <c r="B3" s="184">
        <f>ACCUEIL!B206</f>
        <v>42683</v>
      </c>
      <c r="C3" s="184">
        <f>B3+1</f>
        <v>42684</v>
      </c>
      <c r="D3" s="184">
        <f>B3+2</f>
        <v>42685</v>
      </c>
      <c r="E3" s="184">
        <f>B3+3</f>
        <v>42686</v>
      </c>
      <c r="F3" s="184">
        <f>B3+4</f>
        <v>42687</v>
      </c>
      <c r="G3" s="184">
        <f>B3+5</f>
        <v>42688</v>
      </c>
      <c r="H3" s="184">
        <f>B3+6</f>
        <v>42689</v>
      </c>
    </row>
    <row r="4" spans="1:8" ht="69.75" customHeight="1">
      <c r="A4" s="223" t="s">
        <v>2</v>
      </c>
      <c r="B4" s="186" t="str">
        <f>ACCUEIL!D206</f>
        <v>Duo de Saucissons</v>
      </c>
      <c r="C4" s="182" t="str">
        <f>ACCUEIL!D213</f>
        <v>Filet de maquereaux et mâche</v>
      </c>
      <c r="D4" s="182" t="str">
        <f>ACCUEIL!D220</f>
        <v>Bouillon vermicelle</v>
      </c>
      <c r="E4" s="182" t="str">
        <f>ACCUEIL!D227</f>
        <v>Celeri remoulade</v>
      </c>
      <c r="F4" s="182" t="str">
        <f>ACCUEIL!D234</f>
        <v>Rillettes sur toast</v>
      </c>
      <c r="G4" s="182" t="str">
        <f>ACCUEIL!D241</f>
        <v>Carottes râpées aux raisins</v>
      </c>
      <c r="H4" s="182" t="str">
        <f>ACCUEIL!D248</f>
        <v>Salade d'avocats</v>
      </c>
    </row>
    <row r="5" spans="1:8" ht="69.75" customHeight="1">
      <c r="A5" s="224"/>
      <c r="B5" s="186" t="str">
        <f>ACCUEIL!D207</f>
        <v>Langue de Bœuf sauce piquante</v>
      </c>
      <c r="C5" s="182" t="str">
        <f>ACCUEIL!D214</f>
        <v>Choucroute</v>
      </c>
      <c r="D5" s="182" t="str">
        <f>ACCUEIL!D221</f>
        <v>Poule au pot</v>
      </c>
      <c r="E5" s="182" t="str">
        <f>ACCUEIL!D228</f>
        <v>Osso bucco de dinde</v>
      </c>
      <c r="F5" s="182" t="str">
        <f>ACCUEIL!D235</f>
        <v>Merlu rôti au citron vert</v>
      </c>
      <c r="G5" s="182" t="str">
        <f>ACCUEIL!D242</f>
        <v>Emincé de Veau au thym</v>
      </c>
      <c r="H5" s="182" t="str">
        <f>ACCUEIL!D249</f>
        <v>Poulet rôti</v>
      </c>
    </row>
    <row r="6" spans="1:8" ht="69.75" customHeight="1">
      <c r="A6" s="224"/>
      <c r="B6" s="186" t="str">
        <f>ACCUEIL!D208</f>
        <v>Pomme de terre</v>
      </c>
      <c r="C6" s="182" t="str">
        <f>ACCUEIL!D215</f>
        <v>Garnie</v>
      </c>
      <c r="D6" s="182">
        <f>ACCUEIL!D222</f>
        <v>0</v>
      </c>
      <c r="E6" s="182" t="str">
        <f>ACCUEIL!D229</f>
        <v>PDT au four</v>
      </c>
      <c r="F6" s="182" t="str">
        <f>ACCUEIL!D236</f>
        <v>Haricots blanc</v>
      </c>
      <c r="G6" s="182" t="str">
        <f>ACCUEIL!D243</f>
        <v>Pennes</v>
      </c>
      <c r="H6" s="182" t="str">
        <f>ACCUEIL!D250</f>
        <v>Pomme Noisette</v>
      </c>
    </row>
    <row r="7" spans="1:8" ht="69.75" customHeight="1">
      <c r="A7" s="224"/>
      <c r="B7" s="186" t="str">
        <f>ACCUEIL!D209</f>
        <v>Poêlée de carottes</v>
      </c>
      <c r="C7" s="182">
        <f>ACCUEIL!D216</f>
        <v>0</v>
      </c>
      <c r="D7" s="182" t="str">
        <f>ACCUEIL!D223</f>
        <v>Légumes variés</v>
      </c>
      <c r="E7" s="182" t="str">
        <f>ACCUEIL!D230</f>
        <v>Navets glacés</v>
      </c>
      <c r="F7" s="182" t="str">
        <f>ACCUEIL!D237</f>
        <v>Fenouil Braisé</v>
      </c>
      <c r="G7" s="182" t="str">
        <f>ACCUEIL!D244</f>
        <v>Blettes à la tomate</v>
      </c>
      <c r="H7" s="182" t="str">
        <f>ACCUEIL!D251</f>
        <v>Champignons</v>
      </c>
    </row>
    <row r="8" spans="1:8" ht="69.75" customHeight="1">
      <c r="A8" s="224"/>
      <c r="B8" s="186" t="str">
        <f>ACCUEIL!D210</f>
        <v>Plateau de Fromages ou laitages</v>
      </c>
      <c r="C8" s="182" t="str">
        <f>ACCUEIL!D217</f>
        <v>Plateau de Fromages ou laitages</v>
      </c>
      <c r="D8" s="182" t="str">
        <f>ACCUEIL!D224</f>
        <v>Plateau de Fromages ou laitages</v>
      </c>
      <c r="E8" s="182" t="str">
        <f>ACCUEIL!D231</f>
        <v>Plateau de Fromages ou laitages</v>
      </c>
      <c r="F8" s="182" t="str">
        <f>ACCUEIL!D238</f>
        <v>Plateau de Fromages ou laitages</v>
      </c>
      <c r="G8" s="182" t="str">
        <f>ACCUEIL!D245</f>
        <v>Plateau de Fromages ou laitages</v>
      </c>
      <c r="H8" s="182" t="str">
        <f>ACCUEIL!D252</f>
        <v>Plateau de Fromages ou laitages</v>
      </c>
    </row>
    <row r="9" spans="1:8" ht="69.75" customHeight="1">
      <c r="A9" s="225"/>
      <c r="B9" s="186" t="str">
        <f>ACCUEIL!D211</f>
        <v>Coupe de Ananas Kiwi coco</v>
      </c>
      <c r="C9" s="182" t="str">
        <f>ACCUEIL!D218</f>
        <v>Crumble aux pommes</v>
      </c>
      <c r="D9" s="182" t="str">
        <f>ACCUEIL!D225</f>
        <v>Choux à la crème</v>
      </c>
      <c r="E9" s="182" t="str">
        <f>ACCUEIL!D232</f>
        <v>Tarte poire bourdaloue</v>
      </c>
      <c r="F9" s="182" t="str">
        <f>ACCUEIL!D239</f>
        <v>Salade de fruits</v>
      </c>
      <c r="G9" s="182" t="str">
        <f>ACCUEIL!D246</f>
        <v>Banane au caramel</v>
      </c>
      <c r="H9" s="182" t="str">
        <f>ACCUEIL!D253</f>
        <v>Tarte Tatin, glace vanille</v>
      </c>
    </row>
    <row r="10" spans="1:8" ht="30" customHeight="1">
      <c r="A10" s="49"/>
      <c r="B10" s="186">
        <f>ACCUEIL!D212</f>
        <v>0</v>
      </c>
      <c r="C10" s="183"/>
      <c r="D10" s="183"/>
      <c r="E10" s="183"/>
      <c r="F10" s="183"/>
      <c r="G10" s="183"/>
      <c r="H10" s="183"/>
    </row>
    <row r="11" spans="1:8" ht="69.75" customHeight="1">
      <c r="A11" s="223" t="s">
        <v>3</v>
      </c>
      <c r="B11" s="186" t="str">
        <f>ACCUEIL!G206</f>
        <v>Crème d'Asperges</v>
      </c>
      <c r="C11" s="182" t="str">
        <f>ACCUEIL!G213</f>
        <v>Potage de légumes</v>
      </c>
      <c r="D11" s="182" t="str">
        <f>ACCUEIL!G220</f>
        <v>Potage de Lentilles</v>
      </c>
      <c r="E11" s="182" t="str">
        <f>ACCUEIL!G227</f>
        <v>Crème Dubarry</v>
      </c>
      <c r="F11" s="182" t="str">
        <f>ACCUEIL!G234</f>
        <v>Potage de légumes</v>
      </c>
      <c r="G11" s="182" t="str">
        <f>ACCUEIL!G241</f>
        <v>Crème de Légumes</v>
      </c>
      <c r="H11" s="182" t="str">
        <f>ACCUEIL!G248</f>
        <v>Potage Cresson</v>
      </c>
    </row>
    <row r="12" spans="1:8" ht="69.75" customHeight="1">
      <c r="A12" s="224"/>
      <c r="B12" s="186" t="str">
        <f>ACCUEIL!G207</f>
        <v>Omelette aux herbes</v>
      </c>
      <c r="C12" s="182" t="str">
        <f>ACCUEIL!G214</f>
        <v>Chipolatas aux herbes</v>
      </c>
      <c r="D12" s="182" t="str">
        <f>ACCUEIL!G221</f>
        <v>Tarte au thon et tomate</v>
      </c>
      <c r="E12" s="182" t="str">
        <f>ACCUEIL!G228</f>
        <v>Petits farcis</v>
      </c>
      <c r="F12" s="182" t="str">
        <f>ACCUEIL!G235</f>
        <v>Spaghetti</v>
      </c>
      <c r="G12" s="182" t="str">
        <f>ACCUEIL!G242</f>
        <v>Hachis parmentier</v>
      </c>
      <c r="H12" s="182" t="str">
        <f>ACCUEIL!G249</f>
        <v>Jambon Blanc</v>
      </c>
    </row>
    <row r="13" spans="1:8" ht="69.75" customHeight="1">
      <c r="A13" s="224"/>
      <c r="B13" s="186" t="str">
        <f>ACCUEIL!G208</f>
        <v>Purée de PDT</v>
      </c>
      <c r="C13" s="182" t="str">
        <f>ACCUEIL!G215</f>
        <v>Purée gratinée</v>
      </c>
      <c r="D13" s="182" t="str">
        <f>ACCUEIL!G222</f>
        <v>Salade verte</v>
      </c>
      <c r="E13" s="182" t="str">
        <f>ACCUEIL!G229</f>
        <v>Riz Pilaf</v>
      </c>
      <c r="F13" s="182" t="str">
        <f>ACCUEIL!G236</f>
        <v>Carbonnara</v>
      </c>
      <c r="G13" s="182">
        <f>ACCUEIL!G243</f>
        <v>0</v>
      </c>
      <c r="H13" s="182" t="str">
        <f>ACCUEIL!G250</f>
        <v>Brocolis à la béchamel</v>
      </c>
    </row>
    <row r="14" spans="1:8" ht="69.75" customHeight="1">
      <c r="A14" s="224"/>
      <c r="B14" s="186" t="str">
        <f>ACCUEIL!G209</f>
        <v>Purée de Potiron</v>
      </c>
      <c r="C14" s="182">
        <f>ACCUEIL!G216</f>
        <v>0</v>
      </c>
      <c r="D14" s="182">
        <f>ACCUEIL!G223</f>
        <v>0</v>
      </c>
      <c r="E14" s="182">
        <f>ACCUEIL!G230</f>
        <v>0</v>
      </c>
      <c r="F14" s="182">
        <f>ACCUEIL!G237</f>
        <v>0</v>
      </c>
      <c r="G14" s="182">
        <f>ACCUEIL!G244</f>
        <v>0</v>
      </c>
      <c r="H14" s="182">
        <f>ACCUEIL!G251</f>
        <v>0</v>
      </c>
    </row>
    <row r="15" spans="1:8" ht="69.75" customHeight="1">
      <c r="A15" s="224"/>
      <c r="B15" s="186" t="str">
        <f>ACCUEIL!G210</f>
        <v>Plateau de Fromages ou laitages</v>
      </c>
      <c r="C15" s="182" t="str">
        <f>ACCUEIL!G217</f>
        <v>Plateau de Fromages ou laitages</v>
      </c>
      <c r="D15" s="182" t="str">
        <f>ACCUEIL!G224</f>
        <v>Plateau de Fromages ou laitages</v>
      </c>
      <c r="E15" s="182" t="str">
        <f>ACCUEIL!G231</f>
        <v>Plateau de Fromages ou laitages</v>
      </c>
      <c r="F15" s="182" t="str">
        <f>ACCUEIL!G238</f>
        <v>Plateau de Fromages ou laitages</v>
      </c>
      <c r="G15" s="182" t="str">
        <f>ACCUEIL!G245</f>
        <v>Plateau de Fromages ou laitages</v>
      </c>
      <c r="H15" s="182" t="str">
        <f>ACCUEIL!G252</f>
        <v>Plateau de Fromages ou laitages</v>
      </c>
    </row>
    <row r="16" spans="1:8" ht="69.75" customHeight="1">
      <c r="A16" s="225"/>
      <c r="B16" s="186" t="str">
        <f>ACCUEIL!G211</f>
        <v>Pannacotta au fruits rouges</v>
      </c>
      <c r="C16" s="182" t="str">
        <f>ACCUEIL!G218</f>
        <v>Salade de fruits frais</v>
      </c>
      <c r="D16" s="182" t="str">
        <f>ACCUEIL!G225</f>
        <v>Crème à la pistache</v>
      </c>
      <c r="E16" s="182" t="str">
        <f>ACCUEIL!G232</f>
        <v>Ananas rôti à la vanille</v>
      </c>
      <c r="F16" s="182" t="str">
        <f>ACCUEIL!G239</f>
        <v>Compote de pommes</v>
      </c>
      <c r="G16" s="182" t="str">
        <f>ACCUEIL!G246</f>
        <v>Entremet café</v>
      </c>
      <c r="H16" s="182" t="str">
        <f>ACCUEIL!G253</f>
        <v>Mousse au fruits rouges</v>
      </c>
    </row>
    <row r="17" spans="2:8">
      <c r="B17" s="52"/>
      <c r="C17" s="52"/>
      <c r="D17" s="52"/>
      <c r="E17" s="52"/>
      <c r="F17" s="52"/>
      <c r="G17" s="52"/>
      <c r="H17" s="50"/>
    </row>
    <row r="18" spans="2:8">
      <c r="B18" s="52"/>
      <c r="C18" s="52"/>
      <c r="D18" s="52"/>
      <c r="E18" s="52"/>
      <c r="F18" s="52"/>
      <c r="G18" s="52"/>
      <c r="H18" s="50"/>
    </row>
  </sheetData>
  <mergeCells count="3">
    <mergeCell ref="B1:F2"/>
    <mergeCell ref="A4:A9"/>
    <mergeCell ref="A11:A16"/>
  </mergeCells>
  <pageMargins left="0.11811023622047245" right="0.11811023622047245" top="0.15748031496062992" bottom="0.15748031496062992" header="0.11811023622047245" footer="0.11811023622047245"/>
  <pageSetup paperSize="9" scale="50" orientation="landscape" horizontalDpi="0" verticalDpi="0" r:id="rId1"/>
  <ignoredErrors>
    <ignoredError sqref="C4 C11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2">
    <tabColor theme="9" tint="-0.249977111117893"/>
  </sheetPr>
  <dimension ref="A2:T19"/>
  <sheetViews>
    <sheetView showZeros="0" view="pageBreakPreview" zoomScale="60" zoomScaleNormal="40" workbookViewId="0">
      <selection activeCell="E24" sqref="E24"/>
    </sheetView>
  </sheetViews>
  <sheetFormatPr baseColWidth="10" defaultRowHeight="15"/>
  <cols>
    <col min="1" max="1" width="2.42578125" customWidth="1"/>
    <col min="2" max="2" width="81.7109375" customWidth="1"/>
    <col min="3" max="4" width="2.28515625" customWidth="1"/>
    <col min="5" max="5" width="81.7109375" customWidth="1"/>
    <col min="6" max="7" width="2.28515625" customWidth="1"/>
    <col min="8" max="8" width="81.7109375" customWidth="1"/>
    <col min="9" max="10" width="2.28515625" customWidth="1"/>
    <col min="11" max="11" width="81.7109375" customWidth="1"/>
    <col min="12" max="13" width="2.28515625" customWidth="1"/>
    <col min="14" max="14" width="81.7109375" customWidth="1"/>
    <col min="15" max="16" width="2.28515625" customWidth="1"/>
    <col min="17" max="17" width="81.7109375" customWidth="1"/>
    <col min="18" max="19" width="2.28515625" customWidth="1"/>
    <col min="20" max="20" width="81.7109375" customWidth="1"/>
  </cols>
  <sheetData>
    <row r="2" spans="1:20" ht="33.75">
      <c r="A2" s="33"/>
      <c r="B2" s="141">
        <f>'SEM 1 HEBDO'!B3</f>
        <v>42655</v>
      </c>
      <c r="C2" s="40"/>
      <c r="D2" s="41"/>
      <c r="E2" s="39">
        <f>B2+1</f>
        <v>42656</v>
      </c>
      <c r="F2" s="40"/>
      <c r="G2" s="41"/>
      <c r="H2" s="39">
        <f>B2+2</f>
        <v>42657</v>
      </c>
      <c r="I2" s="40"/>
      <c r="J2" s="41"/>
      <c r="K2" s="39">
        <f>B2+3</f>
        <v>42658</v>
      </c>
      <c r="L2" s="40"/>
      <c r="M2" s="41"/>
      <c r="N2" s="39">
        <f>B2+4</f>
        <v>42659</v>
      </c>
      <c r="O2" s="42"/>
      <c r="P2" s="43"/>
      <c r="Q2" s="39">
        <f>B2+5</f>
        <v>42660</v>
      </c>
      <c r="R2" s="43"/>
      <c r="S2" s="43"/>
      <c r="T2" s="39">
        <f>B2+6</f>
        <v>42661</v>
      </c>
    </row>
    <row r="3" spans="1:20" ht="34.5" customHeight="1">
      <c r="A3" s="31"/>
      <c r="B3" s="35" t="s">
        <v>62</v>
      </c>
      <c r="C3" s="153"/>
      <c r="D3" s="31"/>
      <c r="E3" s="35" t="s">
        <v>62</v>
      </c>
      <c r="F3" s="40"/>
      <c r="G3" s="41"/>
      <c r="H3" s="35" t="s">
        <v>62</v>
      </c>
      <c r="I3" s="40"/>
      <c r="J3" s="41"/>
      <c r="K3" s="35" t="s">
        <v>62</v>
      </c>
      <c r="L3" s="40"/>
      <c r="M3" s="41"/>
      <c r="N3" s="35" t="s">
        <v>62</v>
      </c>
      <c r="O3" s="42"/>
      <c r="P3" s="43"/>
      <c r="Q3" s="35" t="s">
        <v>62</v>
      </c>
      <c r="R3" s="43"/>
      <c r="S3" s="43"/>
      <c r="T3" s="35" t="s">
        <v>62</v>
      </c>
    </row>
    <row r="4" spans="1:20" ht="49.5">
      <c r="A4" s="31"/>
      <c r="B4" s="157" t="str">
        <f>'SEM 1 HEBDO'!B4</f>
        <v>Duo de choux blanc et rouge</v>
      </c>
      <c r="C4" s="154"/>
      <c r="D4" s="152"/>
      <c r="E4" s="145" t="str">
        <f>'SEM 1 HEBDO'!C4</f>
        <v>Salade de lentilles aux oignons rouges</v>
      </c>
      <c r="F4" s="148"/>
      <c r="G4" s="149"/>
      <c r="H4" s="147">
        <f>'SEM 1 HEBDO'!D4</f>
        <v>0</v>
      </c>
      <c r="I4" s="148"/>
      <c r="J4" s="149"/>
      <c r="K4" s="147" t="str">
        <f>'SEM 1 HEBDO'!E4</f>
        <v>Salade d'endives au Bleu</v>
      </c>
      <c r="L4" s="148"/>
      <c r="M4" s="149"/>
      <c r="N4" s="147" t="str">
        <f>'SEM 1 HEBDO'!F4</f>
        <v>Salade de betteraves, maïs et pomme granny</v>
      </c>
      <c r="O4" s="148"/>
      <c r="P4" s="150"/>
      <c r="Q4" s="147" t="str">
        <f>'SEM 1 HEBDO'!G4</f>
        <v>Cœurs de Palmier</v>
      </c>
      <c r="R4" s="144"/>
      <c r="S4" s="144"/>
      <c r="T4" s="151" t="str">
        <f>'SEM 1 HEBDO'!H4</f>
        <v>Terrine de saumon</v>
      </c>
    </row>
    <row r="5" spans="1:20" ht="26.25">
      <c r="A5" s="31"/>
      <c r="B5" s="157" t="str">
        <f>'SEM 1 HEBDO'!B5</f>
        <v>Rôti de porc</v>
      </c>
      <c r="C5" s="154"/>
      <c r="D5" s="152"/>
      <c r="E5" s="145" t="str">
        <f>'SEM 1 HEBDO'!C5</f>
        <v>Emincé de bœuf au échalotes</v>
      </c>
      <c r="F5" s="148"/>
      <c r="G5" s="149"/>
      <c r="H5" s="155" t="str">
        <f>'SEM 1 HEBDO'!D5</f>
        <v>Couscous Poulet / merguez / Boulette</v>
      </c>
      <c r="I5" s="148"/>
      <c r="J5" s="149"/>
      <c r="K5" s="155" t="str">
        <f>'SEM 1 HEBDO'!E5</f>
        <v>Noix de joue de Porc confite à la bière</v>
      </c>
      <c r="L5" s="148"/>
      <c r="M5" s="149"/>
      <c r="N5" s="155" t="str">
        <f>'SEM 1 HEBDO'!F5</f>
        <v>Filet de colin, beurre blanc aux câpres</v>
      </c>
      <c r="O5" s="148"/>
      <c r="P5" s="150"/>
      <c r="Q5" s="155" t="str">
        <f>'SEM 1 HEBDO'!G5</f>
        <v>Filet de poulet aux champignons</v>
      </c>
      <c r="R5" s="144"/>
      <c r="S5" s="144"/>
      <c r="T5" s="156" t="str">
        <f>'SEM 1 HEBDO'!H5</f>
        <v>Gigot d'agneau au romarin</v>
      </c>
    </row>
    <row r="6" spans="1:20" ht="26.25">
      <c r="A6" s="31"/>
      <c r="B6" s="157" t="str">
        <f>'SEM 1 HEBDO'!B6</f>
        <v>Pommes Dauphine</v>
      </c>
      <c r="C6" s="154"/>
      <c r="D6" s="152"/>
      <c r="E6" s="145" t="str">
        <f>'SEM 1 HEBDO'!C6</f>
        <v>Pomme de terre</v>
      </c>
      <c r="F6" s="148"/>
      <c r="G6" s="149"/>
      <c r="H6" s="155" t="str">
        <f>'SEM 1 HEBDO'!D6</f>
        <v>Semoule</v>
      </c>
      <c r="I6" s="148"/>
      <c r="J6" s="149"/>
      <c r="K6" s="155" t="str">
        <f>'SEM 1 HEBDO'!E6</f>
        <v>Purée</v>
      </c>
      <c r="L6" s="148"/>
      <c r="M6" s="149"/>
      <c r="N6" s="155" t="str">
        <f>'SEM 1 HEBDO'!F6</f>
        <v>Riz</v>
      </c>
      <c r="O6" s="148"/>
      <c r="P6" s="150"/>
      <c r="Q6" s="155" t="str">
        <f>'SEM 1 HEBDO'!G6</f>
        <v>Frites</v>
      </c>
      <c r="R6" s="144"/>
      <c r="S6" s="144"/>
      <c r="T6" s="156" t="str">
        <f>'SEM 1 HEBDO'!H6</f>
        <v>Flageolets</v>
      </c>
    </row>
    <row r="7" spans="1:20" ht="26.25">
      <c r="A7" s="31"/>
      <c r="B7" s="157" t="str">
        <f>'SEM 1 HEBDO'!B7</f>
        <v>Choux de Bruxelles</v>
      </c>
      <c r="C7" s="154"/>
      <c r="D7" s="152"/>
      <c r="E7" s="145" t="str">
        <f>'SEM 1 HEBDO'!C7</f>
        <v>Carottes</v>
      </c>
      <c r="F7" s="148"/>
      <c r="G7" s="149"/>
      <c r="H7" s="155" t="str">
        <f>'SEM 1 HEBDO'!D7</f>
        <v>Légumes couscous</v>
      </c>
      <c r="I7" s="148"/>
      <c r="J7" s="149"/>
      <c r="K7" s="155" t="str">
        <f>'SEM 1 HEBDO'!E7</f>
        <v>Celeri Braisé</v>
      </c>
      <c r="L7" s="148"/>
      <c r="M7" s="149"/>
      <c r="N7" s="155" t="str">
        <f>'SEM 1 HEBDO'!F7</f>
        <v>Gratin de Brocolis et mozzarella</v>
      </c>
      <c r="O7" s="148"/>
      <c r="P7" s="150"/>
      <c r="Q7" s="155" t="str">
        <f>'SEM 1 HEBDO'!G7</f>
        <v>Fagots de Haricots</v>
      </c>
      <c r="R7" s="144"/>
      <c r="S7" s="144"/>
      <c r="T7" s="156" t="str">
        <f>'SEM 1 HEBDO'!H7</f>
        <v>Tomate au four</v>
      </c>
    </row>
    <row r="8" spans="1:20" ht="26.25">
      <c r="A8" s="31"/>
      <c r="B8" s="157" t="str">
        <f>'SEM 1 HEBDO'!B8</f>
        <v>Plateau de Fromages ou laitages</v>
      </c>
      <c r="C8" s="154"/>
      <c r="D8" s="152"/>
      <c r="E8" s="145" t="str">
        <f>'SEM 1 HEBDO'!C8</f>
        <v>Plateau de Fromages ou laitages</v>
      </c>
      <c r="F8" s="148"/>
      <c r="G8" s="149"/>
      <c r="H8" s="155" t="str">
        <f>'SEM 1 HEBDO'!D8</f>
        <v>Plateau de Fromages ou laitages</v>
      </c>
      <c r="I8" s="148"/>
      <c r="J8" s="149"/>
      <c r="K8" s="155" t="str">
        <f>'SEM 1 HEBDO'!E8</f>
        <v>Plateau de Fromages ou laitages</v>
      </c>
      <c r="L8" s="148"/>
      <c r="M8" s="149"/>
      <c r="N8" s="155" t="str">
        <f>'SEM 1 HEBDO'!F8</f>
        <v>Plateau de Fromages ou laitages</v>
      </c>
      <c r="O8" s="148"/>
      <c r="P8" s="150"/>
      <c r="Q8" s="155" t="str">
        <f>'SEM 1 HEBDO'!G8</f>
        <v>Plateau de Fromages ou laitages</v>
      </c>
      <c r="R8" s="144"/>
      <c r="S8" s="144"/>
      <c r="T8" s="156" t="str">
        <f>'SEM 1 HEBDO'!H8</f>
        <v>Plateau de Fromages ou laitages</v>
      </c>
    </row>
    <row r="9" spans="1:20" ht="26.25">
      <c r="A9" s="31"/>
      <c r="B9" s="157" t="str">
        <f>'SEM 1 HEBDO'!B9</f>
        <v>Fromage blanc au miel</v>
      </c>
      <c r="C9" s="154"/>
      <c r="D9" s="152"/>
      <c r="E9" s="145" t="str">
        <f>'SEM 1 HEBDO'!C9</f>
        <v>Poire aux amandes grillées</v>
      </c>
      <c r="F9" s="148"/>
      <c r="G9" s="149"/>
      <c r="H9" s="155" t="str">
        <f>'SEM 1 HEBDO'!D9</f>
        <v>Tarte à la crème</v>
      </c>
      <c r="I9" s="148"/>
      <c r="J9" s="149"/>
      <c r="K9" s="155" t="str">
        <f>'SEM 1 HEBDO'!E9</f>
        <v>Pomme rôtie à la gelée de groseille</v>
      </c>
      <c r="L9" s="148"/>
      <c r="M9" s="149"/>
      <c r="N9" s="155" t="str">
        <f>'SEM 1 HEBDO'!F9</f>
        <v>Clafoutis aux raisins</v>
      </c>
      <c r="O9" s="148"/>
      <c r="P9" s="150"/>
      <c r="Q9" s="155" t="str">
        <f>'SEM 1 HEBDO'!G9</f>
        <v>Salade de fruits</v>
      </c>
      <c r="R9" s="144"/>
      <c r="S9" s="144"/>
      <c r="T9" s="156" t="str">
        <f>'SEM 1 HEBDO'!H9</f>
        <v>Vacherin</v>
      </c>
    </row>
    <row r="10" spans="1:20" ht="33.75" customHeight="1">
      <c r="A10" s="37"/>
      <c r="B10" s="35" t="s">
        <v>64</v>
      </c>
      <c r="C10" s="142"/>
      <c r="D10" s="142"/>
      <c r="E10" s="35" t="s">
        <v>64</v>
      </c>
      <c r="F10" s="40"/>
      <c r="G10" s="41"/>
      <c r="H10" s="35" t="s">
        <v>64</v>
      </c>
      <c r="I10" s="40"/>
      <c r="J10" s="41"/>
      <c r="K10" s="35" t="s">
        <v>64</v>
      </c>
      <c r="L10" s="40"/>
      <c r="M10" s="41"/>
      <c r="N10" s="35" t="s">
        <v>64</v>
      </c>
      <c r="O10" s="42"/>
      <c r="P10" s="143"/>
      <c r="Q10" s="35" t="s">
        <v>64</v>
      </c>
      <c r="R10" s="143"/>
      <c r="S10" s="143"/>
      <c r="T10" s="35" t="s">
        <v>64</v>
      </c>
    </row>
    <row r="11" spans="1:20" ht="33.75">
      <c r="A11" s="37"/>
      <c r="B11" s="157" t="str">
        <f>'SEM 1 HEBDO'!B11</f>
        <v>Crème de Céleri</v>
      </c>
      <c r="C11" s="146"/>
      <c r="D11" s="146"/>
      <c r="E11" s="145" t="str">
        <f>'SEM 1 HEBDO'!C11</f>
        <v>Velouté de Champignons</v>
      </c>
      <c r="F11" s="148"/>
      <c r="G11" s="149"/>
      <c r="H11" s="147" t="str">
        <f>'SEM 1 HEBDO'!D11</f>
        <v>Potage Parmentier</v>
      </c>
      <c r="I11" s="148"/>
      <c r="J11" s="149"/>
      <c r="K11" s="147" t="str">
        <f>'SEM 1 HEBDO'!E11</f>
        <v>Crème de Potiron</v>
      </c>
      <c r="L11" s="148"/>
      <c r="M11" s="149"/>
      <c r="N11" s="147" t="str">
        <f>'SEM 1 HEBDO'!F11</f>
        <v>Velouté à l'oseille</v>
      </c>
      <c r="O11" s="148"/>
      <c r="P11" s="150"/>
      <c r="Q11" s="147" t="str">
        <f>'SEM 1 HEBDO'!G11</f>
        <v>Potage de légumes</v>
      </c>
      <c r="R11" s="144"/>
      <c r="S11" s="144"/>
      <c r="T11" s="151" t="str">
        <f>'SEM 1 HEBDO'!H11</f>
        <v>Potage crecy</v>
      </c>
    </row>
    <row r="12" spans="1:20" ht="33.75">
      <c r="A12" s="37"/>
      <c r="B12" s="157" t="str">
        <f>'SEM 1 HEBDO'!B12</f>
        <v>Quiche Lorraine</v>
      </c>
      <c r="C12" s="146"/>
      <c r="D12" s="146"/>
      <c r="E12" s="145" t="str">
        <f>'SEM 1 HEBDO'!C12</f>
        <v>Gratin de poisson</v>
      </c>
      <c r="F12" s="148"/>
      <c r="G12" s="149"/>
      <c r="H12" s="155" t="str">
        <f>'SEM 1 HEBDO'!D12</f>
        <v>Filet de poulet</v>
      </c>
      <c r="I12" s="148"/>
      <c r="J12" s="149"/>
      <c r="K12" s="155" t="str">
        <f>'SEM 1 HEBDO'!E12</f>
        <v>Œufs gratinés à la béchamel</v>
      </c>
      <c r="L12" s="148"/>
      <c r="M12" s="149"/>
      <c r="N12" s="155" t="str">
        <f>'SEM 1 HEBDO'!F12</f>
        <v>Quenelles de volaille sauce Nantua</v>
      </c>
      <c r="O12" s="148"/>
      <c r="P12" s="150"/>
      <c r="Q12" s="155" t="str">
        <f>'SEM 1 HEBDO'!G12</f>
        <v>Cannellonni gratinés</v>
      </c>
      <c r="R12" s="144"/>
      <c r="S12" s="144"/>
      <c r="T12" s="156" t="str">
        <f>'SEM 1 HEBDO'!H12</f>
        <v>Salade lyonnaise</v>
      </c>
    </row>
    <row r="13" spans="1:20" ht="33.75">
      <c r="A13" s="37"/>
      <c r="B13" s="157" t="str">
        <f>'SEM 1 HEBDO'!B13</f>
        <v>Salade verte</v>
      </c>
      <c r="C13" s="146"/>
      <c r="D13" s="146"/>
      <c r="E13" s="145" t="str">
        <f>'SEM 1 HEBDO'!C13</f>
        <v>Fondu de Poireaux</v>
      </c>
      <c r="F13" s="148"/>
      <c r="G13" s="149"/>
      <c r="H13" s="155" t="str">
        <f>'SEM 1 HEBDO'!D13</f>
        <v>Blettes Braisées</v>
      </c>
      <c r="I13" s="148"/>
      <c r="J13" s="149"/>
      <c r="K13" s="155" t="str">
        <f>'SEM 1 HEBDO'!E13</f>
        <v>Epinard à la crème</v>
      </c>
      <c r="L13" s="148"/>
      <c r="M13" s="149"/>
      <c r="N13" s="155" t="str">
        <f>'SEM 1 HEBDO'!F13</f>
        <v>Pomme de terre</v>
      </c>
      <c r="O13" s="148"/>
      <c r="P13" s="150"/>
      <c r="Q13" s="155">
        <f>'SEM 1 HEBDO'!G13</f>
        <v>0</v>
      </c>
      <c r="R13" s="144"/>
      <c r="S13" s="144"/>
      <c r="T13" s="156">
        <f>'SEM 1 HEBDO'!H13</f>
        <v>0</v>
      </c>
    </row>
    <row r="14" spans="1:20" ht="33.75">
      <c r="A14" s="37"/>
      <c r="B14" s="157">
        <f>'SEM 1 HEBDO'!B14</f>
        <v>0</v>
      </c>
      <c r="C14" s="146"/>
      <c r="D14" s="146"/>
      <c r="E14" s="145">
        <f>'SEM 1 HEBDO'!C14</f>
        <v>0</v>
      </c>
      <c r="F14" s="148"/>
      <c r="G14" s="149"/>
      <c r="H14" s="155">
        <f>'SEM 1 HEBDO'!D14</f>
        <v>0</v>
      </c>
      <c r="I14" s="148"/>
      <c r="J14" s="149"/>
      <c r="K14" s="155">
        <f>'SEM 1 HEBDO'!E14</f>
        <v>0</v>
      </c>
      <c r="L14" s="148"/>
      <c r="M14" s="149"/>
      <c r="N14" s="155">
        <f>'SEM 1 HEBDO'!F14</f>
        <v>0</v>
      </c>
      <c r="O14" s="148"/>
      <c r="P14" s="150"/>
      <c r="Q14" s="155">
        <f>'SEM 1 HEBDO'!G14</f>
        <v>0</v>
      </c>
      <c r="R14" s="144"/>
      <c r="S14" s="144"/>
      <c r="T14" s="156">
        <f>'SEM 1 HEBDO'!H14</f>
        <v>0</v>
      </c>
    </row>
    <row r="15" spans="1:20" ht="33.75">
      <c r="A15" s="37"/>
      <c r="B15" s="157" t="str">
        <f>'SEM 1 HEBDO'!B15</f>
        <v>Plateau de Fromages ou laitages</v>
      </c>
      <c r="C15" s="146"/>
      <c r="D15" s="146"/>
      <c r="E15" s="145" t="str">
        <f>'SEM 1 HEBDO'!C15</f>
        <v>Plateau de Fromages ou laitages</v>
      </c>
      <c r="F15" s="148"/>
      <c r="G15" s="149"/>
      <c r="H15" s="155" t="str">
        <f>'SEM 1 HEBDO'!D15</f>
        <v>Plateau de Fromages ou laitages</v>
      </c>
      <c r="I15" s="148"/>
      <c r="J15" s="149"/>
      <c r="K15" s="155" t="str">
        <f>'SEM 1 HEBDO'!E15</f>
        <v>Plateau de Fromages ou laitages</v>
      </c>
      <c r="L15" s="148"/>
      <c r="M15" s="149"/>
      <c r="N15" s="155" t="str">
        <f>'SEM 1 HEBDO'!F15</f>
        <v>Plateau de Fromages ou laitages</v>
      </c>
      <c r="O15" s="148"/>
      <c r="P15" s="150"/>
      <c r="Q15" s="155" t="str">
        <f>'SEM 1 HEBDO'!G15</f>
        <v>Plateau de Fromages ou laitages</v>
      </c>
      <c r="R15" s="144"/>
      <c r="S15" s="144"/>
      <c r="T15" s="156" t="str">
        <f>'SEM 1 HEBDO'!H15</f>
        <v>Plateau de Fromages ou laitages</v>
      </c>
    </row>
    <row r="16" spans="1:20" ht="33.75">
      <c r="A16" s="37"/>
      <c r="B16" s="157" t="str">
        <f>'SEM 1 HEBDO'!B16</f>
        <v>Mirabelles au sirop</v>
      </c>
      <c r="C16" s="146"/>
      <c r="D16" s="146"/>
      <c r="E16" s="145" t="str">
        <f>'SEM 1 HEBDO'!C16</f>
        <v>Flan Pâtissier</v>
      </c>
      <c r="F16" s="148"/>
      <c r="G16" s="149"/>
      <c r="H16" s="155" t="str">
        <f>'SEM 1 HEBDO'!D16</f>
        <v>Compote d'ananas</v>
      </c>
      <c r="I16" s="148"/>
      <c r="J16" s="149"/>
      <c r="K16" s="155" t="str">
        <f>'SEM 1 HEBDO'!E16</f>
        <v>Semoule au lait au caramel</v>
      </c>
      <c r="L16" s="148"/>
      <c r="M16" s="149"/>
      <c r="N16" s="155" t="str">
        <f>'SEM 1 HEBDO'!F16</f>
        <v>Mousse citron</v>
      </c>
      <c r="O16" s="148"/>
      <c r="P16" s="150"/>
      <c r="Q16" s="155" t="str">
        <f>'SEM 1 HEBDO'!G16</f>
        <v>Crème dessert café</v>
      </c>
      <c r="R16" s="144"/>
      <c r="S16" s="144"/>
      <c r="T16" s="156" t="str">
        <f>'SEM 1 HEBDO'!H16</f>
        <v>Gateau aux pommes</v>
      </c>
    </row>
    <row r="17" spans="1:20" ht="43.5" customHeight="1">
      <c r="A17" s="37"/>
      <c r="B17" s="36" t="s">
        <v>63</v>
      </c>
      <c r="C17" s="44"/>
      <c r="D17" s="44"/>
      <c r="E17" s="36" t="s">
        <v>63</v>
      </c>
      <c r="F17" s="44"/>
      <c r="G17" s="44"/>
      <c r="H17" s="36" t="s">
        <v>63</v>
      </c>
      <c r="I17" s="44"/>
      <c r="J17" s="44"/>
      <c r="K17" s="36" t="s">
        <v>63</v>
      </c>
      <c r="L17" s="44"/>
      <c r="M17" s="44"/>
      <c r="N17" s="36" t="s">
        <v>63</v>
      </c>
      <c r="O17" s="44"/>
      <c r="P17" s="43"/>
      <c r="Q17" s="36" t="s">
        <v>63</v>
      </c>
      <c r="R17" s="43"/>
      <c r="S17" s="43"/>
      <c r="T17" s="36" t="s">
        <v>63</v>
      </c>
    </row>
    <row r="18" spans="1:20" ht="80.099999999999994" customHeight="1">
      <c r="A18" s="37"/>
      <c r="B18" s="138"/>
      <c r="C18" s="139"/>
      <c r="D18" s="139"/>
      <c r="E18" s="138"/>
      <c r="F18" s="139"/>
      <c r="G18" s="139"/>
      <c r="H18" s="138"/>
      <c r="I18" s="139"/>
      <c r="J18" s="139"/>
      <c r="K18" s="138"/>
      <c r="L18" s="139"/>
      <c r="M18" s="139"/>
      <c r="N18" s="138"/>
      <c r="O18" s="139"/>
      <c r="P18" s="140"/>
      <c r="Q18" s="138"/>
      <c r="R18" s="140"/>
      <c r="S18" s="140"/>
      <c r="T18" s="138"/>
    </row>
    <row r="19" spans="1:20" ht="33.75" customHeight="1"/>
  </sheetData>
  <printOptions horizontalCentered="1" verticalCentered="1"/>
  <pageMargins left="0.70866141732283472" right="0.70866141732283472" top="0.39370078740157483" bottom="0.39370078740157483" header="0.11811023622047245" footer="0.11811023622047245"/>
  <pageSetup paperSize="9" orientation="portrait" horizontalDpi="360" verticalDpi="36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3">
    <tabColor theme="9" tint="-0.249977111117893"/>
  </sheetPr>
  <dimension ref="A2:T19"/>
  <sheetViews>
    <sheetView showZeros="0" view="pageBreakPreview" topLeftCell="O1" zoomScale="60" zoomScaleNormal="40" workbookViewId="0">
      <selection activeCell="T1" activeCellId="6" sqref="B1:B1048576 E1:E1048576 H1:H1048576 K1:K1048576 N1:N1048576 Q1:Q1048576 T1:T1048576"/>
    </sheetView>
  </sheetViews>
  <sheetFormatPr baseColWidth="10" defaultRowHeight="15"/>
  <cols>
    <col min="1" max="1" width="2.42578125" customWidth="1"/>
    <col min="2" max="2" width="81.7109375" customWidth="1"/>
    <col min="3" max="4" width="2.28515625" customWidth="1"/>
    <col min="5" max="5" width="81.7109375" customWidth="1"/>
    <col min="6" max="7" width="2.28515625" customWidth="1"/>
    <col min="8" max="8" width="81.7109375" customWidth="1"/>
    <col min="9" max="10" width="2.28515625" customWidth="1"/>
    <col min="11" max="11" width="81.7109375" customWidth="1"/>
    <col min="12" max="13" width="2.28515625" customWidth="1"/>
    <col min="14" max="14" width="81.7109375" customWidth="1"/>
    <col min="15" max="16" width="2.28515625" customWidth="1"/>
    <col min="17" max="17" width="81.7109375" customWidth="1"/>
    <col min="18" max="19" width="2.28515625" customWidth="1"/>
    <col min="20" max="20" width="81.7109375" customWidth="1"/>
  </cols>
  <sheetData>
    <row r="2" spans="1:20" ht="33.75">
      <c r="A2" s="33"/>
      <c r="B2" s="141">
        <f>'SEM 2 HEBDO '!B3</f>
        <v>42662</v>
      </c>
      <c r="C2" s="40"/>
      <c r="D2" s="41"/>
      <c r="E2" s="39">
        <f>B2+1</f>
        <v>42663</v>
      </c>
      <c r="F2" s="40"/>
      <c r="G2" s="41"/>
      <c r="H2" s="39">
        <f>B2+2</f>
        <v>42664</v>
      </c>
      <c r="I2" s="40"/>
      <c r="J2" s="41"/>
      <c r="K2" s="39">
        <f>B2+3</f>
        <v>42665</v>
      </c>
      <c r="L2" s="40"/>
      <c r="M2" s="41"/>
      <c r="N2" s="39">
        <f>B2+4</f>
        <v>42666</v>
      </c>
      <c r="O2" s="42"/>
      <c r="P2" s="43"/>
      <c r="Q2" s="39">
        <f>B2+5</f>
        <v>42667</v>
      </c>
      <c r="R2" s="43"/>
      <c r="S2" s="43"/>
      <c r="T2" s="39">
        <f>B2+6</f>
        <v>42668</v>
      </c>
    </row>
    <row r="3" spans="1:20" ht="34.5" customHeight="1">
      <c r="A3" s="31"/>
      <c r="B3" s="35" t="s">
        <v>62</v>
      </c>
      <c r="C3" s="153"/>
      <c r="D3" s="31"/>
      <c r="E3" s="35" t="s">
        <v>62</v>
      </c>
      <c r="F3" s="40"/>
      <c r="G3" s="41"/>
      <c r="H3" s="35" t="s">
        <v>62</v>
      </c>
      <c r="I3" s="40"/>
      <c r="J3" s="41"/>
      <c r="K3" s="35" t="s">
        <v>62</v>
      </c>
      <c r="L3" s="40"/>
      <c r="M3" s="41"/>
      <c r="N3" s="35" t="s">
        <v>62</v>
      </c>
      <c r="O3" s="42"/>
      <c r="P3" s="43"/>
      <c r="Q3" s="35" t="s">
        <v>62</v>
      </c>
      <c r="R3" s="43"/>
      <c r="S3" s="43"/>
      <c r="T3" s="35" t="s">
        <v>62</v>
      </c>
    </row>
    <row r="4" spans="1:20" ht="49.5">
      <c r="A4" s="31"/>
      <c r="B4" s="145" t="str">
        <f>'SEM 2 HEBDO '!B4</f>
        <v>Salade Coleslaw</v>
      </c>
      <c r="C4" s="154"/>
      <c r="D4" s="152"/>
      <c r="E4" s="145" t="str">
        <f>'SEM 2 HEBDO '!C4</f>
        <v>Fond d'artichaud</v>
      </c>
      <c r="F4" s="148"/>
      <c r="G4" s="149"/>
      <c r="H4" s="147">
        <f>'SEM 2 HEBDO '!D4</f>
        <v>0</v>
      </c>
      <c r="I4" s="148"/>
      <c r="J4" s="149"/>
      <c r="K4" s="147" t="str">
        <f>'SEM 2 HEBDO '!E4</f>
        <v>Salade de betteraves et mâche</v>
      </c>
      <c r="L4" s="148"/>
      <c r="M4" s="149"/>
      <c r="N4" s="147" t="str">
        <f>'SEM 2 HEBDO '!F4</f>
        <v>Mousse de Canard sur lit de salade Verte</v>
      </c>
      <c r="O4" s="148"/>
      <c r="P4" s="150"/>
      <c r="Q4" s="147" t="str">
        <f>'SEM 2 HEBDO '!G4</f>
        <v xml:space="preserve"> sardines</v>
      </c>
      <c r="R4" s="144"/>
      <c r="S4" s="144"/>
      <c r="T4" s="151" t="str">
        <f>'SEM 2 HEBDO '!H4</f>
        <v>Eventail d'avocat et crevettes</v>
      </c>
    </row>
    <row r="5" spans="1:20" ht="26.25">
      <c r="A5" s="31"/>
      <c r="B5" s="145" t="str">
        <f>'SEM 2 HEBDO '!B5</f>
        <v>Emincé de dinde Colombo</v>
      </c>
      <c r="C5" s="154"/>
      <c r="D5" s="152"/>
      <c r="E5" s="145" t="str">
        <f>'SEM 2 HEBDO '!C5</f>
        <v>Palette à la diable</v>
      </c>
      <c r="F5" s="148"/>
      <c r="G5" s="149"/>
      <c r="H5" s="155" t="str">
        <f>'SEM 2 HEBDO '!D5</f>
        <v>Choucroute</v>
      </c>
      <c r="I5" s="148"/>
      <c r="J5" s="149"/>
      <c r="K5" s="155" t="str">
        <f>'SEM 2 HEBDO '!E5</f>
        <v>Blanquette de Veau à l'ancienne</v>
      </c>
      <c r="L5" s="148"/>
      <c r="M5" s="149"/>
      <c r="N5" s="155" t="str">
        <f>'SEM 2 HEBDO '!F5</f>
        <v>Filet de poisson sauce tartare</v>
      </c>
      <c r="O5" s="148"/>
      <c r="P5" s="150"/>
      <c r="Q5" s="155" t="str">
        <f>'SEM 2 HEBDO '!G5</f>
        <v>Andouillette rôtie</v>
      </c>
      <c r="R5" s="144"/>
      <c r="S5" s="144"/>
      <c r="T5" s="156" t="str">
        <f>'SEM 2 HEBDO '!H5</f>
        <v>Rôti de bœuf au jus</v>
      </c>
    </row>
    <row r="6" spans="1:20" ht="26.25">
      <c r="A6" s="31"/>
      <c r="B6" s="145" t="str">
        <f>'SEM 2 HEBDO '!B6</f>
        <v>Purée de Panais</v>
      </c>
      <c r="C6" s="154"/>
      <c r="D6" s="152"/>
      <c r="E6" s="145" t="str">
        <f>'SEM 2 HEBDO '!C6</f>
        <v>Frites</v>
      </c>
      <c r="F6" s="148"/>
      <c r="G6" s="149"/>
      <c r="H6" s="155" t="str">
        <f>'SEM 2 HEBDO '!D6</f>
        <v>Garnie</v>
      </c>
      <c r="I6" s="148"/>
      <c r="J6" s="149"/>
      <c r="K6" s="155" t="str">
        <f>'SEM 2 HEBDO '!E6</f>
        <v>Riz</v>
      </c>
      <c r="L6" s="148"/>
      <c r="M6" s="149"/>
      <c r="N6" s="155" t="str">
        <f>'SEM 2 HEBDO '!F6</f>
        <v>Pomme de terre</v>
      </c>
      <c r="O6" s="148"/>
      <c r="P6" s="150"/>
      <c r="Q6" s="155" t="str">
        <f>'SEM 2 HEBDO '!G6</f>
        <v>Pennes</v>
      </c>
      <c r="R6" s="144"/>
      <c r="S6" s="144"/>
      <c r="T6" s="156" t="str">
        <f>'SEM 2 HEBDO '!H6</f>
        <v>Gratin Dauphinois</v>
      </c>
    </row>
    <row r="7" spans="1:20" ht="26.25">
      <c r="A7" s="31"/>
      <c r="B7" s="145" t="str">
        <f>'SEM 2 HEBDO '!B7</f>
        <v>Purée de Carottes</v>
      </c>
      <c r="C7" s="154"/>
      <c r="D7" s="152"/>
      <c r="E7" s="145">
        <f>'SEM 2 HEBDO '!C7</f>
        <v>0</v>
      </c>
      <c r="F7" s="148"/>
      <c r="G7" s="149"/>
      <c r="H7" s="155">
        <f>'SEM 2 HEBDO '!D7</f>
        <v>0</v>
      </c>
      <c r="I7" s="148"/>
      <c r="J7" s="149"/>
      <c r="K7" s="155">
        <f>'SEM 2 HEBDO '!E7</f>
        <v>0</v>
      </c>
      <c r="L7" s="148"/>
      <c r="M7" s="149"/>
      <c r="N7" s="155" t="str">
        <f>'SEM 2 HEBDO '!F7</f>
        <v>Champignons Forestiers</v>
      </c>
      <c r="O7" s="148"/>
      <c r="P7" s="150"/>
      <c r="Q7" s="155" t="str">
        <f>'SEM 2 HEBDO '!G7</f>
        <v>Choux de Bruxelles</v>
      </c>
      <c r="R7" s="144"/>
      <c r="S7" s="144"/>
      <c r="T7" s="156">
        <f>'SEM 2 HEBDO '!H7</f>
        <v>0</v>
      </c>
    </row>
    <row r="8" spans="1:20" ht="26.25">
      <c r="A8" s="31"/>
      <c r="B8" s="145" t="str">
        <f>'SEM 2 HEBDO '!B8</f>
        <v>Plateau de Fromages ou laitages</v>
      </c>
      <c r="C8" s="154"/>
      <c r="D8" s="152"/>
      <c r="E8" s="145" t="str">
        <f>'SEM 2 HEBDO '!C8</f>
        <v>Plateau de Fromages ou laitages</v>
      </c>
      <c r="F8" s="148"/>
      <c r="G8" s="149"/>
      <c r="H8" s="155" t="str">
        <f>'SEM 2 HEBDO '!D8</f>
        <v>Plateau de Fromages ou laitages</v>
      </c>
      <c r="I8" s="148"/>
      <c r="J8" s="149"/>
      <c r="K8" s="155" t="str">
        <f>'SEM 2 HEBDO '!E8</f>
        <v>Plateau de Fromages ou laitages</v>
      </c>
      <c r="L8" s="148"/>
      <c r="M8" s="149"/>
      <c r="N8" s="155" t="str">
        <f>'SEM 2 HEBDO '!F8</f>
        <v>Plateau de Fromages ou laitages</v>
      </c>
      <c r="O8" s="148"/>
      <c r="P8" s="150"/>
      <c r="Q8" s="155" t="str">
        <f>'SEM 2 HEBDO '!G8</f>
        <v>Plateau de Fromages ou laitages</v>
      </c>
      <c r="R8" s="144"/>
      <c r="S8" s="144"/>
      <c r="T8" s="156" t="str">
        <f>'SEM 2 HEBDO '!H8</f>
        <v>Plateau de Fromages ou laitages</v>
      </c>
    </row>
    <row r="9" spans="1:20" ht="26.25">
      <c r="A9" s="31"/>
      <c r="B9" s="145" t="str">
        <f>'SEM 2 HEBDO '!B9</f>
        <v>Crème caramel</v>
      </c>
      <c r="C9" s="154"/>
      <c r="D9" s="152"/>
      <c r="E9" s="145" t="str">
        <f>'SEM 2 HEBDO '!C9</f>
        <v>Eventail de pommes</v>
      </c>
      <c r="F9" s="148"/>
      <c r="G9" s="149"/>
      <c r="H9" s="155" t="str">
        <f>'SEM 2 HEBDO '!D9</f>
        <v>Fondant au chocolat, Crème anglaise</v>
      </c>
      <c r="I9" s="148"/>
      <c r="J9" s="149"/>
      <c r="K9" s="155" t="str">
        <f>'SEM 2 HEBDO '!E9</f>
        <v>Duo de Raisins</v>
      </c>
      <c r="L9" s="148"/>
      <c r="M9" s="149"/>
      <c r="N9" s="155" t="str">
        <f>'SEM 2 HEBDO '!F9</f>
        <v>Pruneaux au thé</v>
      </c>
      <c r="O9" s="148"/>
      <c r="P9" s="150"/>
      <c r="Q9" s="155" t="str">
        <f>'SEM 2 HEBDO '!G9</f>
        <v>Ile flottante</v>
      </c>
      <c r="R9" s="144"/>
      <c r="S9" s="144"/>
      <c r="T9" s="156" t="str">
        <f>'SEM 2 HEBDO '!H9</f>
        <v>Fôret Noire</v>
      </c>
    </row>
    <row r="10" spans="1:20" ht="33.75" customHeight="1">
      <c r="A10" s="37"/>
      <c r="B10" s="35" t="s">
        <v>64</v>
      </c>
      <c r="C10" s="142"/>
      <c r="D10" s="142"/>
      <c r="E10" s="35" t="s">
        <v>64</v>
      </c>
      <c r="F10" s="40"/>
      <c r="G10" s="41"/>
      <c r="H10" s="35" t="s">
        <v>64</v>
      </c>
      <c r="I10" s="40"/>
      <c r="J10" s="41"/>
      <c r="K10" s="35" t="s">
        <v>64</v>
      </c>
      <c r="L10" s="40"/>
      <c r="M10" s="41"/>
      <c r="N10" s="35" t="s">
        <v>64</v>
      </c>
      <c r="O10" s="42"/>
      <c r="P10" s="143"/>
      <c r="Q10" s="35" t="s">
        <v>64</v>
      </c>
      <c r="R10" s="143"/>
      <c r="S10" s="143"/>
      <c r="T10" s="35" t="s">
        <v>64</v>
      </c>
    </row>
    <row r="11" spans="1:20" ht="33.75">
      <c r="A11" s="37"/>
      <c r="B11" s="145" t="str">
        <f>'SEM 2 HEBDO '!B11</f>
        <v>Potage de légumes verts</v>
      </c>
      <c r="C11" s="146"/>
      <c r="D11" s="146"/>
      <c r="E11" s="145" t="str">
        <f>'SEM 2 HEBDO '!C11</f>
        <v>Potage Paysanne</v>
      </c>
      <c r="F11" s="148"/>
      <c r="G11" s="149"/>
      <c r="H11" s="147" t="str">
        <f>'SEM 2 HEBDO '!D11</f>
        <v>Potage de légumes</v>
      </c>
      <c r="I11" s="148"/>
      <c r="J11" s="149"/>
      <c r="K11" s="147" t="str">
        <f>'SEM 2 HEBDO '!E11</f>
        <v>Velouté de Navets</v>
      </c>
      <c r="L11" s="148"/>
      <c r="M11" s="149"/>
      <c r="N11" s="147" t="str">
        <f>'SEM 2 HEBDO '!F11</f>
        <v>Soupe de pois cassés</v>
      </c>
      <c r="O11" s="148"/>
      <c r="P11" s="150"/>
      <c r="Q11" s="147" t="str">
        <f>'SEM 2 HEBDO '!G11</f>
        <v>Potage Parmentier</v>
      </c>
      <c r="R11" s="144"/>
      <c r="S11" s="144"/>
      <c r="T11" s="151" t="str">
        <f>'SEM 2 HEBDO '!H11</f>
        <v>Potage de légumes</v>
      </c>
    </row>
    <row r="12" spans="1:20" ht="33.75">
      <c r="A12" s="37"/>
      <c r="B12" s="145" t="str">
        <f>'SEM 2 HEBDO '!B12</f>
        <v>Gratin de macaronis aux œufs</v>
      </c>
      <c r="C12" s="146"/>
      <c r="D12" s="146"/>
      <c r="E12" s="145" t="str">
        <f>'SEM 2 HEBDO '!C12</f>
        <v>Endives au jambon</v>
      </c>
      <c r="F12" s="148"/>
      <c r="G12" s="149"/>
      <c r="H12" s="155" t="str">
        <f>'SEM 2 HEBDO '!D12</f>
        <v>Quiche aux poireaux</v>
      </c>
      <c r="I12" s="148"/>
      <c r="J12" s="149"/>
      <c r="K12" s="155" t="str">
        <f>'SEM 2 HEBDO '!E12</f>
        <v>Parmentier de volaille</v>
      </c>
      <c r="L12" s="148"/>
      <c r="M12" s="149"/>
      <c r="N12" s="155" t="str">
        <f>'SEM 2 HEBDO '!F12</f>
        <v>Courgettes farcies</v>
      </c>
      <c r="O12" s="148"/>
      <c r="P12" s="150"/>
      <c r="Q12" s="155" t="str">
        <f>'SEM 2 HEBDO '!G12</f>
        <v>Gratin de Courge à l'emmental</v>
      </c>
      <c r="R12" s="144"/>
      <c r="S12" s="144"/>
      <c r="T12" s="156" t="str">
        <f>'SEM 2 HEBDO '!H12</f>
        <v>Emincé de Porc</v>
      </c>
    </row>
    <row r="13" spans="1:20" ht="33.75">
      <c r="A13" s="37"/>
      <c r="B13" s="145">
        <f>'SEM 2 HEBDO '!B13</f>
        <v>0</v>
      </c>
      <c r="C13" s="146"/>
      <c r="D13" s="146"/>
      <c r="E13" s="145">
        <f>'SEM 2 HEBDO '!C13</f>
        <v>0</v>
      </c>
      <c r="F13" s="148"/>
      <c r="G13" s="149"/>
      <c r="H13" s="155" t="str">
        <f>'SEM 2 HEBDO '!D13</f>
        <v>Salade Verte</v>
      </c>
      <c r="I13" s="148"/>
      <c r="J13" s="149"/>
      <c r="K13" s="155">
        <f>'SEM 2 HEBDO '!E13</f>
        <v>0</v>
      </c>
      <c r="L13" s="148"/>
      <c r="M13" s="149"/>
      <c r="N13" s="155" t="str">
        <f>'SEM 2 HEBDO '!F13</f>
        <v>Purée</v>
      </c>
      <c r="O13" s="148"/>
      <c r="P13" s="150"/>
      <c r="Q13" s="155">
        <f>'SEM 2 HEBDO '!G13</f>
        <v>0</v>
      </c>
      <c r="R13" s="144"/>
      <c r="S13" s="144"/>
      <c r="T13" s="156" t="str">
        <f>'SEM 2 HEBDO '!H13</f>
        <v>Blettes à la provencale</v>
      </c>
    </row>
    <row r="14" spans="1:20" ht="33.75">
      <c r="A14" s="37"/>
      <c r="B14" s="145">
        <f>'SEM 2 HEBDO '!B14</f>
        <v>0</v>
      </c>
      <c r="C14" s="146"/>
      <c r="D14" s="146"/>
      <c r="E14" s="145">
        <f>'SEM 2 HEBDO '!C14</f>
        <v>0</v>
      </c>
      <c r="F14" s="148"/>
      <c r="G14" s="149"/>
      <c r="H14" s="155">
        <f>'SEM 2 HEBDO '!D14</f>
        <v>0</v>
      </c>
      <c r="I14" s="148"/>
      <c r="J14" s="149"/>
      <c r="K14" s="155">
        <f>'SEM 2 HEBDO '!E14</f>
        <v>0</v>
      </c>
      <c r="L14" s="148"/>
      <c r="M14" s="149"/>
      <c r="N14" s="155">
        <f>'SEM 2 HEBDO '!F14</f>
        <v>0</v>
      </c>
      <c r="O14" s="148"/>
      <c r="P14" s="150"/>
      <c r="Q14" s="155">
        <f>'SEM 2 HEBDO '!G14</f>
        <v>0</v>
      </c>
      <c r="R14" s="144"/>
      <c r="S14" s="144"/>
      <c r="T14" s="156">
        <f>'SEM 2 HEBDO '!H14</f>
        <v>0</v>
      </c>
    </row>
    <row r="15" spans="1:20" ht="33.75">
      <c r="A15" s="37"/>
      <c r="B15" s="145" t="str">
        <f>'SEM 2 HEBDO '!B15</f>
        <v>Plateaux de fromages ou laitages</v>
      </c>
      <c r="C15" s="146"/>
      <c r="D15" s="146"/>
      <c r="E15" s="145" t="str">
        <f>'SEM 2 HEBDO '!C15</f>
        <v>Plateaux de fromages ou laitages</v>
      </c>
      <c r="F15" s="148"/>
      <c r="G15" s="149"/>
      <c r="H15" s="155" t="str">
        <f>'SEM 2 HEBDO '!D15</f>
        <v>Plateaux de fromages ou laitages</v>
      </c>
      <c r="I15" s="148"/>
      <c r="J15" s="149"/>
      <c r="K15" s="155" t="str">
        <f>'SEM 2 HEBDO '!E15</f>
        <v>Plateaux de fromages ou laitages</v>
      </c>
      <c r="L15" s="148"/>
      <c r="M15" s="149"/>
      <c r="N15" s="155" t="str">
        <f>'SEM 2 HEBDO '!F15</f>
        <v>Plateaux de fromages ou laitages</v>
      </c>
      <c r="O15" s="148"/>
      <c r="P15" s="150"/>
      <c r="Q15" s="155" t="str">
        <f>'SEM 2 HEBDO '!G15</f>
        <v>Plateaux de fromages ou laitages</v>
      </c>
      <c r="R15" s="144"/>
      <c r="S15" s="144"/>
      <c r="T15" s="156" t="str">
        <f>'SEM 2 HEBDO '!H15</f>
        <v>Plateaux de fromages ou laitages</v>
      </c>
    </row>
    <row r="16" spans="1:20" ht="33.75">
      <c r="A16" s="37"/>
      <c r="B16" s="145" t="str">
        <f>'SEM 2 HEBDO '!B16</f>
        <v>Salade de fruits frais</v>
      </c>
      <c r="C16" s="146"/>
      <c r="D16" s="146"/>
      <c r="E16" s="145" t="str">
        <f>'SEM 2 HEBDO '!C16</f>
        <v>Crumble aux fruits rouges</v>
      </c>
      <c r="F16" s="148"/>
      <c r="G16" s="149"/>
      <c r="H16" s="155" t="str">
        <f>'SEM 2 HEBDO '!D16</f>
        <v>Fromage blanc à la creme de marron</v>
      </c>
      <c r="I16" s="148"/>
      <c r="J16" s="149"/>
      <c r="K16" s="155" t="str">
        <f>'SEM 2 HEBDO '!E16</f>
        <v>Mousse au chocolat</v>
      </c>
      <c r="L16" s="148"/>
      <c r="M16" s="149"/>
      <c r="N16" s="155" t="str">
        <f>'SEM 2 HEBDO '!F16</f>
        <v>Des de poire au coulis de framboise</v>
      </c>
      <c r="O16" s="148"/>
      <c r="P16" s="150"/>
      <c r="Q16" s="155" t="str">
        <f>'SEM 2 HEBDO '!G16</f>
        <v>Compote de pêche à la menthe</v>
      </c>
      <c r="R16" s="144"/>
      <c r="S16" s="144"/>
      <c r="T16" s="156" t="str">
        <f>'SEM 2 HEBDO '!H16</f>
        <v>Pommes caramelisées</v>
      </c>
    </row>
    <row r="17" spans="1:20" ht="43.5" customHeight="1">
      <c r="A17" s="37"/>
      <c r="B17" s="36" t="s">
        <v>63</v>
      </c>
      <c r="C17" s="44"/>
      <c r="D17" s="44"/>
      <c r="E17" s="36" t="s">
        <v>63</v>
      </c>
      <c r="F17" s="44"/>
      <c r="G17" s="44"/>
      <c r="H17" s="36" t="s">
        <v>63</v>
      </c>
      <c r="I17" s="44"/>
      <c r="J17" s="44"/>
      <c r="K17" s="36" t="s">
        <v>63</v>
      </c>
      <c r="L17" s="44"/>
      <c r="M17" s="44"/>
      <c r="N17" s="36" t="s">
        <v>63</v>
      </c>
      <c r="O17" s="44"/>
      <c r="P17" s="43"/>
      <c r="Q17" s="36" t="s">
        <v>63</v>
      </c>
      <c r="R17" s="43"/>
      <c r="S17" s="43"/>
      <c r="T17" s="36" t="s">
        <v>63</v>
      </c>
    </row>
    <row r="18" spans="1:20" ht="80.099999999999994" customHeight="1">
      <c r="A18" s="37"/>
      <c r="B18" s="138"/>
      <c r="C18" s="139"/>
      <c r="D18" s="139"/>
      <c r="E18" s="138"/>
      <c r="F18" s="139"/>
      <c r="G18" s="139"/>
      <c r="H18" s="138"/>
      <c r="I18" s="139"/>
      <c r="J18" s="139"/>
      <c r="K18" s="138"/>
      <c r="L18" s="139"/>
      <c r="M18" s="139"/>
      <c r="N18" s="138"/>
      <c r="O18" s="139"/>
      <c r="P18" s="140"/>
      <c r="Q18" s="138"/>
      <c r="R18" s="140"/>
      <c r="S18" s="140"/>
      <c r="T18" s="138"/>
    </row>
    <row r="19" spans="1:20" ht="33.75" customHeight="1"/>
  </sheetData>
  <printOptions horizontalCentered="1" verticalCentered="1"/>
  <pageMargins left="0.70866141732283472" right="0.70866141732283472" top="0.39370078740157483" bottom="0.39370078740157483" header="0.11811023622047245" footer="0.11811023622047245"/>
  <pageSetup paperSize="9" orientation="portrait" horizontalDpi="360" verticalDpi="36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4">
    <tabColor theme="9" tint="-0.249977111117893"/>
  </sheetPr>
  <dimension ref="A2:T19"/>
  <sheetViews>
    <sheetView showZeros="0" view="pageBreakPreview" zoomScale="60" zoomScaleNormal="40" workbookViewId="0">
      <selection activeCell="B1" activeCellId="6" sqref="E1:E1048576 H1:H1048576 K1:K1048576 N1:N1048576 Q1:Q1048576 T1:T1048576 B1:B1048576"/>
    </sheetView>
  </sheetViews>
  <sheetFormatPr baseColWidth="10" defaultRowHeight="15"/>
  <cols>
    <col min="1" max="1" width="2.42578125" customWidth="1"/>
    <col min="2" max="2" width="81.7109375" customWidth="1"/>
    <col min="3" max="4" width="2.28515625" customWidth="1"/>
    <col min="5" max="5" width="81.7109375" customWidth="1"/>
    <col min="6" max="7" width="2.28515625" customWidth="1"/>
    <col min="8" max="8" width="81.7109375" customWidth="1"/>
    <col min="9" max="10" width="2.28515625" customWidth="1"/>
    <col min="11" max="11" width="81.7109375" customWidth="1"/>
    <col min="12" max="13" width="2.28515625" customWidth="1"/>
    <col min="14" max="14" width="81.7109375" customWidth="1"/>
    <col min="15" max="16" width="2.28515625" customWidth="1"/>
    <col min="17" max="17" width="81.7109375" customWidth="1"/>
    <col min="18" max="19" width="2.28515625" customWidth="1"/>
    <col min="20" max="20" width="81.7109375" customWidth="1"/>
  </cols>
  <sheetData>
    <row r="2" spans="1:20" ht="33.75">
      <c r="A2" s="33"/>
      <c r="B2" s="141">
        <f>'SEM 3 HEBDO'!B3</f>
        <v>42669</v>
      </c>
      <c r="C2" s="40"/>
      <c r="D2" s="41"/>
      <c r="E2" s="39">
        <f>B2+1</f>
        <v>42670</v>
      </c>
      <c r="F2" s="40"/>
      <c r="G2" s="41"/>
      <c r="H2" s="39">
        <f>B2+2</f>
        <v>42671</v>
      </c>
      <c r="I2" s="40"/>
      <c r="J2" s="41"/>
      <c r="K2" s="39">
        <f>B2+3</f>
        <v>42672</v>
      </c>
      <c r="L2" s="40"/>
      <c r="M2" s="41"/>
      <c r="N2" s="39">
        <f>B2+4</f>
        <v>42673</v>
      </c>
      <c r="O2" s="42"/>
      <c r="P2" s="43"/>
      <c r="Q2" s="39">
        <f>B2+5</f>
        <v>42674</v>
      </c>
      <c r="R2" s="43"/>
      <c r="S2" s="43"/>
      <c r="T2" s="39">
        <f>B2+6</f>
        <v>42675</v>
      </c>
    </row>
    <row r="3" spans="1:20" ht="34.5" customHeight="1">
      <c r="A3" s="31"/>
      <c r="B3" s="35" t="s">
        <v>62</v>
      </c>
      <c r="C3" s="153"/>
      <c r="D3" s="31"/>
      <c r="E3" s="35" t="s">
        <v>62</v>
      </c>
      <c r="F3" s="40"/>
      <c r="G3" s="41"/>
      <c r="H3" s="35" t="s">
        <v>62</v>
      </c>
      <c r="I3" s="40"/>
      <c r="J3" s="41"/>
      <c r="K3" s="35" t="s">
        <v>62</v>
      </c>
      <c r="L3" s="40"/>
      <c r="M3" s="41"/>
      <c r="N3" s="35" t="s">
        <v>62</v>
      </c>
      <c r="O3" s="42"/>
      <c r="P3" s="43"/>
      <c r="Q3" s="35" t="s">
        <v>62</v>
      </c>
      <c r="R3" s="43"/>
      <c r="S3" s="43"/>
      <c r="T3" s="35" t="s">
        <v>62</v>
      </c>
    </row>
    <row r="4" spans="1:20" ht="26.25">
      <c r="A4" s="31"/>
      <c r="B4" s="158" t="str">
        <f>'SEM 3 HEBDO'!B4</f>
        <v>Salade Lyonnaise</v>
      </c>
      <c r="C4" s="154"/>
      <c r="D4" s="152"/>
      <c r="E4" s="159" t="str">
        <f>'SEM 3 HEBDO'!C4</f>
        <v>Betteraves rouges</v>
      </c>
      <c r="F4" s="148"/>
      <c r="G4" s="149"/>
      <c r="H4" s="151">
        <f>'SEM 3 HEBDO'!D4</f>
        <v>0</v>
      </c>
      <c r="I4" s="148"/>
      <c r="J4" s="149"/>
      <c r="K4" s="151" t="str">
        <f>'SEM 3 HEBDO'!E4</f>
        <v>Salade d'endives à la mimolette</v>
      </c>
      <c r="L4" s="148"/>
      <c r="M4" s="149"/>
      <c r="N4" s="151" t="str">
        <f>'SEM 3 HEBDO'!F4</f>
        <v>Carottes râpées au citron</v>
      </c>
      <c r="O4" s="148"/>
      <c r="P4" s="150"/>
      <c r="Q4" s="151" t="str">
        <f>'SEM 3 HEBDO'!G4</f>
        <v>Terrine de poisson</v>
      </c>
      <c r="R4" s="144"/>
      <c r="S4" s="144"/>
      <c r="T4" s="151" t="str">
        <f>'SEM 3 HEBDO'!H4</f>
        <v>Pâté en croûte Richelieu</v>
      </c>
    </row>
    <row r="5" spans="1:20" ht="26.25">
      <c r="A5" s="31"/>
      <c r="B5" s="160" t="str">
        <f>'SEM 3 HEBDO'!B5</f>
        <v>Escalope de volaille à la creme</v>
      </c>
      <c r="C5" s="154"/>
      <c r="D5" s="152"/>
      <c r="E5" s="159" t="str">
        <f>'SEM 3 HEBDO'!C5</f>
        <v>Boudin noir</v>
      </c>
      <c r="F5" s="148"/>
      <c r="G5" s="149"/>
      <c r="H5" s="156" t="str">
        <f>'SEM 3 HEBDO'!D5</f>
        <v xml:space="preserve">Cassoulet </v>
      </c>
      <c r="I5" s="148"/>
      <c r="J5" s="149"/>
      <c r="K5" s="156" t="str">
        <f>'SEM 3 HEBDO'!E5</f>
        <v>Pot au feu de bœuf</v>
      </c>
      <c r="L5" s="148"/>
      <c r="M5" s="149"/>
      <c r="N5" s="156" t="str">
        <f>'SEM 3 HEBDO'!F5</f>
        <v>Moules marinières</v>
      </c>
      <c r="O5" s="148"/>
      <c r="P5" s="150"/>
      <c r="Q5" s="156" t="str">
        <f>'SEM 3 HEBDO'!G5</f>
        <v>Poulet rôti</v>
      </c>
      <c r="R5" s="144"/>
      <c r="S5" s="144"/>
      <c r="T5" s="156" t="str">
        <f>'SEM 3 HEBDO'!H5</f>
        <v>Rôti de veau à la Bordelaise</v>
      </c>
    </row>
    <row r="6" spans="1:20" ht="26.25">
      <c r="A6" s="31"/>
      <c r="B6" s="160" t="str">
        <f>'SEM 3 HEBDO'!B6</f>
        <v>Riz au légumes</v>
      </c>
      <c r="C6" s="154"/>
      <c r="D6" s="152"/>
      <c r="E6" s="159" t="str">
        <f>'SEM 3 HEBDO'!C6</f>
        <v>Purée de pomme de terre</v>
      </c>
      <c r="F6" s="148"/>
      <c r="G6" s="149"/>
      <c r="H6" s="156">
        <f>'SEM 3 HEBDO'!D6</f>
        <v>0</v>
      </c>
      <c r="I6" s="148"/>
      <c r="J6" s="149"/>
      <c r="K6" s="156">
        <f>'SEM 3 HEBDO'!E6</f>
        <v>0</v>
      </c>
      <c r="L6" s="148"/>
      <c r="M6" s="149"/>
      <c r="N6" s="156" t="str">
        <f>'SEM 3 HEBDO'!F6</f>
        <v>Frites</v>
      </c>
      <c r="O6" s="148"/>
      <c r="P6" s="150"/>
      <c r="Q6" s="156" t="str">
        <f>'SEM 3 HEBDO'!G6</f>
        <v>Riz</v>
      </c>
      <c r="R6" s="144"/>
      <c r="S6" s="144"/>
      <c r="T6" s="156" t="str">
        <f>'SEM 3 HEBDO'!H6</f>
        <v>Pommes Boulangères</v>
      </c>
    </row>
    <row r="7" spans="1:20" ht="26.25">
      <c r="A7" s="31"/>
      <c r="B7" s="160" t="str">
        <f>'SEM 3 HEBDO'!B7</f>
        <v>Choux fleurs</v>
      </c>
      <c r="C7" s="154"/>
      <c r="D7" s="152"/>
      <c r="E7" s="159" t="str">
        <f>'SEM 3 HEBDO'!C7</f>
        <v>Compote de pommes</v>
      </c>
      <c r="F7" s="148"/>
      <c r="G7" s="149"/>
      <c r="H7" s="156">
        <f>'SEM 3 HEBDO'!D7</f>
        <v>0</v>
      </c>
      <c r="I7" s="148"/>
      <c r="J7" s="149"/>
      <c r="K7" s="156" t="str">
        <f>'SEM 3 HEBDO'!E7</f>
        <v>Légumes variés</v>
      </c>
      <c r="L7" s="148"/>
      <c r="M7" s="149"/>
      <c r="N7" s="156">
        <f>'SEM 3 HEBDO'!F7</f>
        <v>0</v>
      </c>
      <c r="O7" s="148"/>
      <c r="P7" s="150"/>
      <c r="Q7" s="156" t="str">
        <f>'SEM 3 HEBDO'!G7</f>
        <v>Haricots plats</v>
      </c>
      <c r="R7" s="144"/>
      <c r="S7" s="144"/>
      <c r="T7" s="156" t="str">
        <f>'SEM 3 HEBDO'!H7</f>
        <v>Tomates rôties</v>
      </c>
    </row>
    <row r="8" spans="1:20" ht="26.25">
      <c r="A8" s="31"/>
      <c r="B8" s="160" t="str">
        <f>'SEM 3 HEBDO'!B8</f>
        <v>Plateau de Fromages ou laitages</v>
      </c>
      <c r="C8" s="154"/>
      <c r="D8" s="152"/>
      <c r="E8" s="159" t="str">
        <f>'SEM 3 HEBDO'!C8</f>
        <v>Plateau de Fromages ou laitages</v>
      </c>
      <c r="F8" s="148"/>
      <c r="G8" s="149"/>
      <c r="H8" s="156" t="str">
        <f>'SEM 3 HEBDO'!D8</f>
        <v>Plateau de Fromages ou laitages</v>
      </c>
      <c r="I8" s="148"/>
      <c r="J8" s="149"/>
      <c r="K8" s="156" t="str">
        <f>'SEM 3 HEBDO'!E8</f>
        <v>Plateau de Fromages ou laitages</v>
      </c>
      <c r="L8" s="148"/>
      <c r="M8" s="149"/>
      <c r="N8" s="156" t="str">
        <f>'SEM 3 HEBDO'!F8</f>
        <v>Plateau de Fromages ou laitages</v>
      </c>
      <c r="O8" s="148"/>
      <c r="P8" s="150"/>
      <c r="Q8" s="156" t="str">
        <f>'SEM 3 HEBDO'!G8</f>
        <v>Plateau de Fromages ou laitages</v>
      </c>
      <c r="R8" s="144"/>
      <c r="S8" s="144"/>
      <c r="T8" s="156" t="str">
        <f>'SEM 3 HEBDO'!H8</f>
        <v>Plateau de Fromages ou laitages</v>
      </c>
    </row>
    <row r="9" spans="1:20" ht="26.25">
      <c r="A9" s="31"/>
      <c r="B9" s="160" t="str">
        <f>'SEM 3 HEBDO'!B9</f>
        <v>Creme vanille</v>
      </c>
      <c r="C9" s="154"/>
      <c r="D9" s="152"/>
      <c r="E9" s="159" t="str">
        <f>'SEM 3 HEBDO'!C9</f>
        <v>Salade de fruits</v>
      </c>
      <c r="F9" s="148"/>
      <c r="G9" s="149"/>
      <c r="H9" s="156" t="str">
        <f>'SEM 3 HEBDO'!D9</f>
        <v>Tarte aux poires</v>
      </c>
      <c r="I9" s="148"/>
      <c r="J9" s="149"/>
      <c r="K9" s="156" t="str">
        <f>'SEM 3 HEBDO'!E9</f>
        <v>Eclair au café</v>
      </c>
      <c r="L9" s="148"/>
      <c r="M9" s="149"/>
      <c r="N9" s="156" t="str">
        <f>'SEM 3 HEBDO'!F9</f>
        <v>Compote de Pommes</v>
      </c>
      <c r="O9" s="148"/>
      <c r="P9" s="150"/>
      <c r="Q9" s="156" t="str">
        <f>'SEM 3 HEBDO'!G9</f>
        <v>Tarte au poires</v>
      </c>
      <c r="R9" s="144"/>
      <c r="S9" s="144"/>
      <c r="T9" s="156" t="str">
        <f>'SEM 3 HEBDO'!H9</f>
        <v>Profiteroles</v>
      </c>
    </row>
    <row r="10" spans="1:20" ht="33.75" customHeight="1">
      <c r="A10" s="37"/>
      <c r="B10" s="35" t="s">
        <v>64</v>
      </c>
      <c r="C10" s="142"/>
      <c r="D10" s="142"/>
      <c r="E10" s="35" t="s">
        <v>64</v>
      </c>
      <c r="F10" s="40"/>
      <c r="G10" s="41"/>
      <c r="H10" s="35" t="s">
        <v>64</v>
      </c>
      <c r="I10" s="40"/>
      <c r="J10" s="41"/>
      <c r="K10" s="35" t="s">
        <v>64</v>
      </c>
      <c r="L10" s="40"/>
      <c r="M10" s="41"/>
      <c r="N10" s="35" t="s">
        <v>64</v>
      </c>
      <c r="O10" s="42"/>
      <c r="P10" s="143"/>
      <c r="Q10" s="35" t="s">
        <v>64</v>
      </c>
      <c r="R10" s="143"/>
      <c r="S10" s="143"/>
      <c r="T10" s="35" t="s">
        <v>64</v>
      </c>
    </row>
    <row r="11" spans="1:20" ht="33.75">
      <c r="A11" s="37"/>
      <c r="B11" s="158" t="str">
        <f>'SEM 3 HEBDO'!B11</f>
        <v>Potage de légumes</v>
      </c>
      <c r="C11" s="146"/>
      <c r="D11" s="146"/>
      <c r="E11" s="159" t="str">
        <f>'SEM 3 HEBDO'!C11</f>
        <v>Crème de lentilles</v>
      </c>
      <c r="F11" s="148"/>
      <c r="G11" s="149"/>
      <c r="H11" s="156" t="str">
        <f>'SEM 3 HEBDO'!D11</f>
        <v>Potage de légumes</v>
      </c>
      <c r="I11" s="148"/>
      <c r="J11" s="149"/>
      <c r="K11" s="156" t="str">
        <f>'SEM 3 HEBDO'!E11</f>
        <v>Potage de légumes</v>
      </c>
      <c r="L11" s="148"/>
      <c r="M11" s="149"/>
      <c r="N11" s="156" t="str">
        <f>'SEM 3 HEBDO'!F11</f>
        <v>Velouté Dubarry</v>
      </c>
      <c r="O11" s="148"/>
      <c r="P11" s="150"/>
      <c r="Q11" s="156" t="str">
        <f>'SEM 3 HEBDO'!G11</f>
        <v>Velouté de légumes</v>
      </c>
      <c r="R11" s="144"/>
      <c r="S11" s="144"/>
      <c r="T11" s="156" t="str">
        <f>'SEM 3 HEBDO'!H11</f>
        <v>Velouté de Courgettes</v>
      </c>
    </row>
    <row r="12" spans="1:20" ht="33.75">
      <c r="A12" s="37"/>
      <c r="B12" s="160" t="str">
        <f>'SEM 3 HEBDO'!B12</f>
        <v>Brandade de poisson</v>
      </c>
      <c r="C12" s="146"/>
      <c r="D12" s="146"/>
      <c r="E12" s="159" t="str">
        <f>'SEM 3 HEBDO'!C12</f>
        <v>Croque Monsieur</v>
      </c>
      <c r="F12" s="148"/>
      <c r="G12" s="149"/>
      <c r="H12" s="156" t="str">
        <f>'SEM 3 HEBDO'!D12</f>
        <v>Crique de pomme de terre</v>
      </c>
      <c r="I12" s="148"/>
      <c r="J12" s="149"/>
      <c r="K12" s="156" t="str">
        <f>'SEM 3 HEBDO'!E12</f>
        <v>Filet de poulet provencale</v>
      </c>
      <c r="L12" s="148"/>
      <c r="M12" s="149"/>
      <c r="N12" s="156" t="str">
        <f>'SEM 3 HEBDO'!F12</f>
        <v>Omelette au fromage</v>
      </c>
      <c r="O12" s="148"/>
      <c r="P12" s="150"/>
      <c r="Q12" s="156" t="str">
        <f>'SEM 3 HEBDO'!G12</f>
        <v>Pavé de saumon au beurre blanc</v>
      </c>
      <c r="R12" s="144"/>
      <c r="S12" s="144"/>
      <c r="T12" s="156" t="str">
        <f>'SEM 3 HEBDO'!H12</f>
        <v>Jambon</v>
      </c>
    </row>
    <row r="13" spans="1:20" ht="33.75">
      <c r="A13" s="37"/>
      <c r="B13" s="160" t="str">
        <f>'SEM 3 HEBDO'!B13</f>
        <v>Salade verte</v>
      </c>
      <c r="C13" s="146"/>
      <c r="D13" s="146"/>
      <c r="E13" s="159" t="str">
        <f>'SEM 3 HEBDO'!C13</f>
        <v>Salade composée</v>
      </c>
      <c r="F13" s="148"/>
      <c r="G13" s="149"/>
      <c r="H13" s="156" t="str">
        <f>'SEM 3 HEBDO'!D13</f>
        <v>Julienne de légumes</v>
      </c>
      <c r="I13" s="148"/>
      <c r="J13" s="149"/>
      <c r="K13" s="156" t="str">
        <f>'SEM 3 HEBDO'!E13</f>
        <v>Gratin de pennes</v>
      </c>
      <c r="L13" s="148"/>
      <c r="M13" s="149"/>
      <c r="N13" s="156" t="str">
        <f>'SEM 3 HEBDO'!F13</f>
        <v>Salade</v>
      </c>
      <c r="O13" s="148"/>
      <c r="P13" s="150"/>
      <c r="Q13" s="156" t="str">
        <f>'SEM 3 HEBDO'!G13</f>
        <v>Poelée de Gnocchi</v>
      </c>
      <c r="R13" s="144"/>
      <c r="S13" s="144"/>
      <c r="T13" s="156" t="str">
        <f>'SEM 3 HEBDO'!H13</f>
        <v>Purée de Pois cassés</v>
      </c>
    </row>
    <row r="14" spans="1:20" ht="33.75">
      <c r="A14" s="37"/>
      <c r="B14" s="160">
        <f>'SEM 3 HEBDO'!B14</f>
        <v>0</v>
      </c>
      <c r="C14" s="146"/>
      <c r="D14" s="146"/>
      <c r="E14" s="159">
        <f>'SEM 3 HEBDO'!C14</f>
        <v>0</v>
      </c>
      <c r="F14" s="148"/>
      <c r="G14" s="149"/>
      <c r="H14" s="156">
        <f>'SEM 3 HEBDO'!D14</f>
        <v>0</v>
      </c>
      <c r="I14" s="148"/>
      <c r="J14" s="149"/>
      <c r="K14" s="156">
        <f>'SEM 3 HEBDO'!E14</f>
        <v>0</v>
      </c>
      <c r="L14" s="148"/>
      <c r="M14" s="149"/>
      <c r="N14" s="156">
        <f>'SEM 3 HEBDO'!F14</f>
        <v>0</v>
      </c>
      <c r="O14" s="148"/>
      <c r="P14" s="150"/>
      <c r="Q14" s="156" t="str">
        <f>'SEM 3 HEBDO'!G14</f>
        <v>Epinard</v>
      </c>
      <c r="R14" s="144"/>
      <c r="S14" s="144"/>
      <c r="T14" s="156">
        <f>'SEM 3 HEBDO'!H14</f>
        <v>0</v>
      </c>
    </row>
    <row r="15" spans="1:20" ht="33.75">
      <c r="A15" s="37"/>
      <c r="B15" s="160" t="str">
        <f>'SEM 3 HEBDO'!B15</f>
        <v>Plateau de Fromages ou laitages</v>
      </c>
      <c r="C15" s="146"/>
      <c r="D15" s="146"/>
      <c r="E15" s="159" t="str">
        <f>'SEM 3 HEBDO'!C15</f>
        <v>Plateau de Fromages ou laitages</v>
      </c>
      <c r="F15" s="148"/>
      <c r="G15" s="149"/>
      <c r="H15" s="156" t="str">
        <f>'SEM 3 HEBDO'!D15</f>
        <v>Plateau de Fromages ou laitages</v>
      </c>
      <c r="I15" s="148"/>
      <c r="J15" s="149"/>
      <c r="K15" s="156" t="str">
        <f>'SEM 3 HEBDO'!E15</f>
        <v>Plateau de Fromages ou laitages</v>
      </c>
      <c r="L15" s="148"/>
      <c r="M15" s="149"/>
      <c r="N15" s="156" t="str">
        <f>'SEM 3 HEBDO'!F15</f>
        <v>Plateau de Fromages ou laitages</v>
      </c>
      <c r="O15" s="148"/>
      <c r="P15" s="150"/>
      <c r="Q15" s="156" t="str">
        <f>'SEM 3 HEBDO'!G15</f>
        <v>Plateau de Fromages ou laitages</v>
      </c>
      <c r="R15" s="144"/>
      <c r="S15" s="144"/>
      <c r="T15" s="156" t="str">
        <f>'SEM 3 HEBDO'!H15</f>
        <v>Plateau de Fromages ou laitages</v>
      </c>
    </row>
    <row r="16" spans="1:20" ht="33.75">
      <c r="A16" s="37"/>
      <c r="B16" s="160" t="str">
        <f>'SEM 3 HEBDO'!B16</f>
        <v>Cocktail de fruits</v>
      </c>
      <c r="C16" s="146"/>
      <c r="D16" s="146"/>
      <c r="E16" s="159" t="str">
        <f>'SEM 3 HEBDO'!C16</f>
        <v>Pannacotta au coulis de pêche</v>
      </c>
      <c r="F16" s="148"/>
      <c r="G16" s="149"/>
      <c r="H16" s="156" t="str">
        <f>'SEM 3 HEBDO'!D16</f>
        <v>Pain perdu</v>
      </c>
      <c r="I16" s="148"/>
      <c r="J16" s="149"/>
      <c r="K16" s="156" t="str">
        <f>'SEM 3 HEBDO'!E16</f>
        <v>salade de fruit à la canelle</v>
      </c>
      <c r="L16" s="148"/>
      <c r="M16" s="149"/>
      <c r="N16" s="156" t="str">
        <f>'SEM 3 HEBDO'!F16</f>
        <v>Crème brulée</v>
      </c>
      <c r="O16" s="148"/>
      <c r="P16" s="150"/>
      <c r="Q16" s="156" t="str">
        <f>'SEM 3 HEBDO'!G16</f>
        <v>Banane rôtie Chantilly</v>
      </c>
      <c r="R16" s="144"/>
      <c r="S16" s="144"/>
      <c r="T16" s="156" t="str">
        <f>'SEM 3 HEBDO'!H16</f>
        <v>Fruit frais coupés</v>
      </c>
    </row>
    <row r="17" spans="1:20" ht="43.5" customHeight="1">
      <c r="A17" s="37"/>
      <c r="B17" s="36" t="s">
        <v>63</v>
      </c>
      <c r="C17" s="44"/>
      <c r="D17" s="44"/>
      <c r="E17" s="36" t="s">
        <v>63</v>
      </c>
      <c r="F17" s="44"/>
      <c r="G17" s="44"/>
      <c r="H17" s="36" t="s">
        <v>63</v>
      </c>
      <c r="I17" s="44"/>
      <c r="J17" s="44"/>
      <c r="K17" s="36" t="s">
        <v>63</v>
      </c>
      <c r="L17" s="44"/>
      <c r="M17" s="44"/>
      <c r="N17" s="36" t="s">
        <v>63</v>
      </c>
      <c r="O17" s="44"/>
      <c r="P17" s="43"/>
      <c r="Q17" s="36" t="s">
        <v>63</v>
      </c>
      <c r="R17" s="43"/>
      <c r="S17" s="43"/>
      <c r="T17" s="36" t="s">
        <v>63</v>
      </c>
    </row>
    <row r="18" spans="1:20" ht="80.099999999999994" customHeight="1">
      <c r="A18" s="37"/>
      <c r="B18" s="138"/>
      <c r="C18" s="139"/>
      <c r="D18" s="139"/>
      <c r="E18" s="138"/>
      <c r="F18" s="139"/>
      <c r="G18" s="139"/>
      <c r="H18" s="138"/>
      <c r="I18" s="139"/>
      <c r="J18" s="139"/>
      <c r="K18" s="138"/>
      <c r="L18" s="139"/>
      <c r="M18" s="139"/>
      <c r="N18" s="138"/>
      <c r="O18" s="139"/>
      <c r="P18" s="140"/>
      <c r="Q18" s="138"/>
      <c r="R18" s="140"/>
      <c r="S18" s="140"/>
      <c r="T18" s="138"/>
    </row>
    <row r="19" spans="1:20" ht="33.75" customHeight="1"/>
  </sheetData>
  <printOptions horizontalCentered="1" verticalCentered="1"/>
  <pageMargins left="0.70866141732283472" right="0.70866141732283472" top="0.39370078740157483" bottom="0.39370078740157483" header="0.11811023622047245" footer="0.11811023622047245"/>
  <pageSetup paperSize="9" orientation="portrait" horizontalDpi="360" verticalDpi="36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5">
    <tabColor theme="9" tint="-0.249977111117893"/>
  </sheetPr>
  <dimension ref="A2:T19"/>
  <sheetViews>
    <sheetView showZeros="0" view="pageBreakPreview" topLeftCell="O1" zoomScale="60" zoomScaleNormal="40" workbookViewId="0">
      <selection activeCell="T1" activeCellId="7" sqref="N26 B1:B1048576 E1:E1048576 H1:H1048576 K1:K1048576 N1:N1048576 Q1:Q1048576 T1:T1048576"/>
    </sheetView>
  </sheetViews>
  <sheetFormatPr baseColWidth="10" defaultRowHeight="15"/>
  <cols>
    <col min="1" max="1" width="2.42578125" customWidth="1"/>
    <col min="2" max="2" width="81.7109375" customWidth="1"/>
    <col min="3" max="4" width="2.28515625" customWidth="1"/>
    <col min="5" max="5" width="81.7109375" customWidth="1"/>
    <col min="6" max="7" width="2.28515625" customWidth="1"/>
    <col min="8" max="8" width="81.7109375" customWidth="1"/>
    <col min="9" max="10" width="2.28515625" customWidth="1"/>
    <col min="11" max="11" width="81.7109375" customWidth="1"/>
    <col min="12" max="13" width="2.28515625" customWidth="1"/>
    <col min="14" max="14" width="81.7109375" customWidth="1"/>
    <col min="15" max="16" width="2.28515625" customWidth="1"/>
    <col min="17" max="17" width="81.7109375" customWidth="1"/>
    <col min="18" max="19" width="2.28515625" customWidth="1"/>
    <col min="20" max="20" width="81.7109375" customWidth="1"/>
  </cols>
  <sheetData>
    <row r="2" spans="1:20" ht="33.75">
      <c r="A2" s="33"/>
      <c r="B2" s="141">
        <f>'SEM 4 HEBDO '!B3</f>
        <v>42676</v>
      </c>
      <c r="C2" s="40"/>
      <c r="D2" s="41"/>
      <c r="E2" s="39">
        <f>B2+1</f>
        <v>42677</v>
      </c>
      <c r="F2" s="40"/>
      <c r="G2" s="41"/>
      <c r="H2" s="39">
        <f>B2+2</f>
        <v>42678</v>
      </c>
      <c r="I2" s="40"/>
      <c r="J2" s="41"/>
      <c r="K2" s="39">
        <f>B2+3</f>
        <v>42679</v>
      </c>
      <c r="L2" s="40"/>
      <c r="M2" s="41"/>
      <c r="N2" s="39">
        <f>B2+4</f>
        <v>42680</v>
      </c>
      <c r="O2" s="42"/>
      <c r="P2" s="43"/>
      <c r="Q2" s="39">
        <f>B2+5</f>
        <v>42681</v>
      </c>
      <c r="R2" s="43"/>
      <c r="S2" s="43"/>
      <c r="T2" s="39">
        <f>B2+6</f>
        <v>42682</v>
      </c>
    </row>
    <row r="3" spans="1:20" ht="34.5" customHeight="1">
      <c r="A3" s="31"/>
      <c r="B3" s="35" t="s">
        <v>62</v>
      </c>
      <c r="C3" s="153"/>
      <c r="D3" s="31"/>
      <c r="E3" s="35" t="s">
        <v>62</v>
      </c>
      <c r="F3" s="40"/>
      <c r="G3" s="41"/>
      <c r="H3" s="35" t="s">
        <v>62</v>
      </c>
      <c r="I3" s="40"/>
      <c r="J3" s="41"/>
      <c r="K3" s="35" t="s">
        <v>62</v>
      </c>
      <c r="L3" s="40"/>
      <c r="M3" s="41"/>
      <c r="N3" s="35" t="s">
        <v>62</v>
      </c>
      <c r="O3" s="42"/>
      <c r="P3" s="43"/>
      <c r="Q3" s="35" t="s">
        <v>62</v>
      </c>
      <c r="R3" s="43"/>
      <c r="S3" s="43"/>
      <c r="T3" s="35" t="s">
        <v>62</v>
      </c>
    </row>
    <row r="4" spans="1:20" ht="26.25">
      <c r="A4" s="31"/>
      <c r="B4" s="158" t="str">
        <f>'SEM 4 HEBDO '!B4</f>
        <v>Sardines à l'huile</v>
      </c>
      <c r="C4" s="154"/>
      <c r="D4" s="152"/>
      <c r="E4" s="159" t="str">
        <f>'SEM 4 HEBDO '!C4</f>
        <v>Salade de Haricots verts</v>
      </c>
      <c r="F4" s="148"/>
      <c r="G4" s="149"/>
      <c r="H4" s="151" t="str">
        <f>'SEM 4 HEBDO '!D4</f>
        <v>Betteraves au chèvre</v>
      </c>
      <c r="I4" s="148"/>
      <c r="J4" s="149"/>
      <c r="K4" s="151" t="str">
        <f>'SEM 4 HEBDO '!E4</f>
        <v>Macédoine</v>
      </c>
      <c r="L4" s="148"/>
      <c r="M4" s="149"/>
      <c r="N4" s="151" t="str">
        <f>'SEM 4 HEBDO '!F4</f>
        <v>Salade de PDT et oignons Rouges</v>
      </c>
      <c r="O4" s="148"/>
      <c r="P4" s="150"/>
      <c r="Q4" s="151" t="str">
        <f>'SEM 4 HEBDO '!G4</f>
        <v>Carottes râpées</v>
      </c>
      <c r="R4" s="144"/>
      <c r="S4" s="144"/>
      <c r="T4" s="151" t="str">
        <f>'SEM 4 HEBDO '!H4</f>
        <v>Salade Niçoise</v>
      </c>
    </row>
    <row r="5" spans="1:20" ht="26.25">
      <c r="A5" s="31"/>
      <c r="B5" s="160" t="str">
        <f>'SEM 4 HEBDO '!B5</f>
        <v>Rôti de porc à la Moutarde</v>
      </c>
      <c r="C5" s="154"/>
      <c r="D5" s="152"/>
      <c r="E5" s="159" t="str">
        <f>'SEM 4 HEBDO '!C5</f>
        <v>Sauté de Bœuf aux oignons</v>
      </c>
      <c r="F5" s="148"/>
      <c r="G5" s="149"/>
      <c r="H5" s="156" t="str">
        <f>'SEM 4 HEBDO '!D5</f>
        <v>Lard froid</v>
      </c>
      <c r="I5" s="148"/>
      <c r="J5" s="149"/>
      <c r="K5" s="156" t="str">
        <f>'SEM 4 HEBDO '!E5</f>
        <v>Tajine de veau au citron</v>
      </c>
      <c r="L5" s="148"/>
      <c r="M5" s="149"/>
      <c r="N5" s="156" t="str">
        <f>'SEM 4 HEBDO '!F5</f>
        <v>Pavé de Saumon au beurre blanc</v>
      </c>
      <c r="O5" s="148"/>
      <c r="P5" s="150"/>
      <c r="Q5" s="156" t="str">
        <f>'SEM 4 HEBDO '!G5</f>
        <v>Petit salé</v>
      </c>
      <c r="R5" s="144"/>
      <c r="S5" s="144"/>
      <c r="T5" s="156" t="str">
        <f>'SEM 4 HEBDO '!H5</f>
        <v>Cuisse de pintade au cidre</v>
      </c>
    </row>
    <row r="6" spans="1:20" ht="26.25">
      <c r="A6" s="31"/>
      <c r="B6" s="160" t="str">
        <f>'SEM 4 HEBDO '!B6</f>
        <v>Pommes sautées</v>
      </c>
      <c r="C6" s="154"/>
      <c r="D6" s="152"/>
      <c r="E6" s="159" t="str">
        <f>'SEM 4 HEBDO '!C6</f>
        <v>Pâtes</v>
      </c>
      <c r="F6" s="148"/>
      <c r="G6" s="149"/>
      <c r="H6" s="156" t="str">
        <f>'SEM 4 HEBDO '!D6</f>
        <v>Frites</v>
      </c>
      <c r="I6" s="148"/>
      <c r="J6" s="149"/>
      <c r="K6" s="156" t="str">
        <f>'SEM 4 HEBDO '!E6</f>
        <v>Semoule</v>
      </c>
      <c r="L6" s="148"/>
      <c r="M6" s="149"/>
      <c r="N6" s="156" t="str">
        <f>'SEM 4 HEBDO '!F6</f>
        <v>Riz</v>
      </c>
      <c r="O6" s="148"/>
      <c r="P6" s="150"/>
      <c r="Q6" s="156" t="str">
        <f>'SEM 4 HEBDO '!G6</f>
        <v>Lentilles</v>
      </c>
      <c r="R6" s="144"/>
      <c r="S6" s="144"/>
      <c r="T6" s="156" t="str">
        <f>'SEM 4 HEBDO '!H6</f>
        <v>Pommes dauphines</v>
      </c>
    </row>
    <row r="7" spans="1:20" ht="26.25">
      <c r="A7" s="31"/>
      <c r="B7" s="160" t="str">
        <f>'SEM 4 HEBDO '!B7</f>
        <v>Endives Braisées</v>
      </c>
      <c r="C7" s="154"/>
      <c r="D7" s="152"/>
      <c r="E7" s="159" t="str">
        <f>'SEM 4 HEBDO '!C7</f>
        <v>Carottes à l'étuvée</v>
      </c>
      <c r="F7" s="148"/>
      <c r="G7" s="149"/>
      <c r="H7" s="156" t="str">
        <f>'SEM 4 HEBDO '!D7</f>
        <v>Salade verte</v>
      </c>
      <c r="I7" s="148"/>
      <c r="J7" s="149"/>
      <c r="K7" s="156" t="str">
        <f>'SEM 4 HEBDO '!E7</f>
        <v>Légumes Tajine</v>
      </c>
      <c r="L7" s="148"/>
      <c r="M7" s="149"/>
      <c r="N7" s="156" t="str">
        <f>'SEM 4 HEBDO '!F7</f>
        <v>Fondue de Poireaux</v>
      </c>
      <c r="O7" s="148"/>
      <c r="P7" s="150"/>
      <c r="Q7" s="156">
        <f>'SEM 4 HEBDO '!G7</f>
        <v>0</v>
      </c>
      <c r="R7" s="144"/>
      <c r="S7" s="144"/>
      <c r="T7" s="156" t="str">
        <f>'SEM 4 HEBDO '!H7</f>
        <v>Salsifis persillés</v>
      </c>
    </row>
    <row r="8" spans="1:20" ht="26.25">
      <c r="A8" s="31"/>
      <c r="B8" s="160" t="str">
        <f>'SEM 4 HEBDO '!B8</f>
        <v>Plateau de Fromages ou laitages</v>
      </c>
      <c r="C8" s="154"/>
      <c r="D8" s="152"/>
      <c r="E8" s="159" t="str">
        <f>'SEM 4 HEBDO '!C8</f>
        <v>Plateau de Fromages ou laitages</v>
      </c>
      <c r="F8" s="148"/>
      <c r="G8" s="149"/>
      <c r="H8" s="156" t="str">
        <f>'SEM 4 HEBDO '!D8</f>
        <v>Plateau de Fromages ou laitages</v>
      </c>
      <c r="I8" s="148"/>
      <c r="J8" s="149"/>
      <c r="K8" s="156" t="str">
        <f>'SEM 4 HEBDO '!E8</f>
        <v>Plateau de Fromages ou laitages</v>
      </c>
      <c r="L8" s="148"/>
      <c r="M8" s="149"/>
      <c r="N8" s="156" t="str">
        <f>'SEM 4 HEBDO '!F8</f>
        <v>Plateau de Fromages ou laitages</v>
      </c>
      <c r="O8" s="148"/>
      <c r="P8" s="150"/>
      <c r="Q8" s="156" t="str">
        <f>'SEM 4 HEBDO '!G8</f>
        <v>Plateau de Fromages ou laitages</v>
      </c>
      <c r="R8" s="144"/>
      <c r="S8" s="144"/>
      <c r="T8" s="156" t="str">
        <f>'SEM 4 HEBDO '!H8</f>
        <v>Plateau de Fromages ou laitages</v>
      </c>
    </row>
    <row r="9" spans="1:20" ht="26.25">
      <c r="A9" s="31"/>
      <c r="B9" s="160" t="str">
        <f>'SEM 4 HEBDO '!B9</f>
        <v>Salade de fruits</v>
      </c>
      <c r="C9" s="154"/>
      <c r="D9" s="152"/>
      <c r="E9" s="159" t="str">
        <f>'SEM 4 HEBDO '!C9</f>
        <v>Liegeois Vanille</v>
      </c>
      <c r="F9" s="148"/>
      <c r="G9" s="149"/>
      <c r="H9" s="156" t="str">
        <f>'SEM 4 HEBDO '!D9</f>
        <v>Baba au rhum</v>
      </c>
      <c r="I9" s="148"/>
      <c r="J9" s="149"/>
      <c r="K9" s="156" t="str">
        <f>'SEM 4 HEBDO '!E9</f>
        <v>Crème Caramel</v>
      </c>
      <c r="L9" s="148"/>
      <c r="M9" s="149"/>
      <c r="N9" s="156" t="str">
        <f>'SEM 4 HEBDO '!F9</f>
        <v>Fromage blanc au cassis</v>
      </c>
      <c r="O9" s="148"/>
      <c r="P9" s="150"/>
      <c r="Q9" s="156" t="str">
        <f>'SEM 4 HEBDO '!G9</f>
        <v>Flan pâtissier</v>
      </c>
      <c r="R9" s="144"/>
      <c r="S9" s="144"/>
      <c r="T9" s="156" t="str">
        <f>'SEM 4 HEBDO '!H9</f>
        <v>Bavarois aux Fruits Rouges</v>
      </c>
    </row>
    <row r="10" spans="1:20" ht="33.75" customHeight="1">
      <c r="A10" s="37"/>
      <c r="B10" s="35" t="s">
        <v>64</v>
      </c>
      <c r="C10" s="142"/>
      <c r="D10" s="142"/>
      <c r="E10" s="35" t="s">
        <v>64</v>
      </c>
      <c r="F10" s="40"/>
      <c r="G10" s="41"/>
      <c r="H10" s="35" t="s">
        <v>64</v>
      </c>
      <c r="I10" s="40"/>
      <c r="J10" s="41"/>
      <c r="K10" s="35" t="s">
        <v>64</v>
      </c>
      <c r="L10" s="40"/>
      <c r="M10" s="41"/>
      <c r="N10" s="35" t="s">
        <v>64</v>
      </c>
      <c r="O10" s="42"/>
      <c r="P10" s="143"/>
      <c r="Q10" s="35" t="s">
        <v>64</v>
      </c>
      <c r="R10" s="143"/>
      <c r="S10" s="143"/>
      <c r="T10" s="35" t="s">
        <v>64</v>
      </c>
    </row>
    <row r="11" spans="1:20" ht="33.75">
      <c r="A11" s="37"/>
      <c r="B11" s="158" t="str">
        <f>'SEM 4 HEBDO '!B11</f>
        <v>Potage Parmentier</v>
      </c>
      <c r="C11" s="146"/>
      <c r="D11" s="146"/>
      <c r="E11" s="159" t="str">
        <f>'SEM 4 HEBDO '!C11</f>
        <v>Crème de Potiron</v>
      </c>
      <c r="F11" s="148"/>
      <c r="G11" s="149"/>
      <c r="H11" s="156" t="str">
        <f>'SEM 4 HEBDO '!D11</f>
        <v>Potage de légumes</v>
      </c>
      <c r="I11" s="148"/>
      <c r="J11" s="149"/>
      <c r="K11" s="156" t="str">
        <f>'SEM 4 HEBDO '!E11</f>
        <v>Potage St Germain</v>
      </c>
      <c r="L11" s="148"/>
      <c r="M11" s="149"/>
      <c r="N11" s="156" t="str">
        <f>'SEM 4 HEBDO '!F11</f>
        <v>Soupe à l'oignon</v>
      </c>
      <c r="O11" s="148"/>
      <c r="P11" s="150"/>
      <c r="Q11" s="156" t="str">
        <f>'SEM 4 HEBDO '!G11</f>
        <v>Potage de légumes</v>
      </c>
      <c r="R11" s="144"/>
      <c r="S11" s="144"/>
      <c r="T11" s="156" t="str">
        <f>'SEM 4 HEBDO '!H11</f>
        <v>Velouté de Tomates</v>
      </c>
    </row>
    <row r="12" spans="1:20" ht="49.5">
      <c r="A12" s="37"/>
      <c r="B12" s="160" t="str">
        <f>'SEM 4 HEBDO '!B12</f>
        <v>Escalope de volaille à la crème</v>
      </c>
      <c r="C12" s="146"/>
      <c r="D12" s="146"/>
      <c r="E12" s="159" t="str">
        <f>'SEM 4 HEBDO '!C12</f>
        <v>Rougaille de saucisse fumée</v>
      </c>
      <c r="F12" s="148"/>
      <c r="G12" s="149"/>
      <c r="H12" s="156" t="str">
        <f>'SEM 4 HEBDO '!D12</f>
        <v>Tarte au Maroilles</v>
      </c>
      <c r="I12" s="148"/>
      <c r="J12" s="149"/>
      <c r="K12" s="156" t="str">
        <f>'SEM 4 HEBDO '!E12</f>
        <v>Œufs brouillés au chorizo</v>
      </c>
      <c r="L12" s="148"/>
      <c r="M12" s="149"/>
      <c r="N12" s="156" t="str">
        <f>'SEM 4 HEBDO '!F12</f>
        <v>Moussaka</v>
      </c>
      <c r="O12" s="148"/>
      <c r="P12" s="150"/>
      <c r="Q12" s="156" t="str">
        <f>'SEM 4 HEBDO '!G12</f>
        <v>Fricassée de Volaille à l'ancienne</v>
      </c>
      <c r="R12" s="144"/>
      <c r="S12" s="144"/>
      <c r="T12" s="156" t="str">
        <f>'SEM 4 HEBDO '!H12</f>
        <v>Vol au vent de quenelles aux champignons</v>
      </c>
    </row>
    <row r="13" spans="1:20" ht="33.75">
      <c r="A13" s="37"/>
      <c r="B13" s="160" t="str">
        <f>'SEM 4 HEBDO '!B13</f>
        <v>Poêlée de Brocolis</v>
      </c>
      <c r="C13" s="146"/>
      <c r="D13" s="146"/>
      <c r="E13" s="159" t="str">
        <f>'SEM 4 HEBDO '!C13</f>
        <v>Purée de PDT</v>
      </c>
      <c r="F13" s="148"/>
      <c r="G13" s="149"/>
      <c r="H13" s="156" t="str">
        <f>'SEM 4 HEBDO '!D13</f>
        <v>Salade verte</v>
      </c>
      <c r="I13" s="148"/>
      <c r="J13" s="149"/>
      <c r="K13" s="156" t="str">
        <f>'SEM 4 HEBDO '!E13</f>
        <v>Epinard à la crème</v>
      </c>
      <c r="L13" s="148"/>
      <c r="M13" s="149"/>
      <c r="N13" s="156">
        <f>'SEM 4 HEBDO '!F13</f>
        <v>0</v>
      </c>
      <c r="O13" s="148"/>
      <c r="P13" s="150"/>
      <c r="Q13" s="156" t="str">
        <f>'SEM 4 HEBDO '!G13</f>
        <v>Pommes de terre</v>
      </c>
      <c r="R13" s="144"/>
      <c r="S13" s="144"/>
      <c r="T13" s="156" t="str">
        <f>'SEM 4 HEBDO '!H13</f>
        <v>Riz</v>
      </c>
    </row>
    <row r="14" spans="1:20" ht="33.75">
      <c r="A14" s="37"/>
      <c r="B14" s="160">
        <f>'SEM 4 HEBDO '!B14</f>
        <v>0</v>
      </c>
      <c r="C14" s="146"/>
      <c r="D14" s="146"/>
      <c r="E14" s="159">
        <f>'SEM 4 HEBDO '!C14</f>
        <v>0</v>
      </c>
      <c r="F14" s="148"/>
      <c r="G14" s="149"/>
      <c r="H14" s="156">
        <f>'SEM 4 HEBDO '!D14</f>
        <v>0</v>
      </c>
      <c r="I14" s="148"/>
      <c r="J14" s="149"/>
      <c r="K14" s="156">
        <f>'SEM 4 HEBDO '!E14</f>
        <v>0</v>
      </c>
      <c r="L14" s="148"/>
      <c r="M14" s="149"/>
      <c r="N14" s="156">
        <f>'SEM 4 HEBDO '!F14</f>
        <v>0</v>
      </c>
      <c r="O14" s="148"/>
      <c r="P14" s="150"/>
      <c r="Q14" s="156" t="str">
        <f>'SEM 4 HEBDO '!G14</f>
        <v>Blettes sautées</v>
      </c>
      <c r="R14" s="144"/>
      <c r="S14" s="144"/>
      <c r="T14" s="156">
        <f>'SEM 4 HEBDO '!H14</f>
        <v>0</v>
      </c>
    </row>
    <row r="15" spans="1:20" ht="33.75">
      <c r="A15" s="37"/>
      <c r="B15" s="160" t="str">
        <f>'SEM 4 HEBDO '!B15</f>
        <v>Plateau de Fromages ou laitages</v>
      </c>
      <c r="C15" s="146"/>
      <c r="D15" s="146"/>
      <c r="E15" s="159" t="str">
        <f>'SEM 4 HEBDO '!C15</f>
        <v>Plateau de Fromages ou laitages</v>
      </c>
      <c r="F15" s="148"/>
      <c r="G15" s="149"/>
      <c r="H15" s="156" t="str">
        <f>'SEM 4 HEBDO '!D15</f>
        <v>Plateau de Fromages ou laitages</v>
      </c>
      <c r="I15" s="148"/>
      <c r="J15" s="149"/>
      <c r="K15" s="156" t="str">
        <f>'SEM 4 HEBDO '!E15</f>
        <v>Plateau de Fromages ou laitages</v>
      </c>
      <c r="L15" s="148"/>
      <c r="M15" s="149"/>
      <c r="N15" s="156" t="str">
        <f>'SEM 4 HEBDO '!F15</f>
        <v>Plateau de Fromages ou laitages</v>
      </c>
      <c r="O15" s="148"/>
      <c r="P15" s="150"/>
      <c r="Q15" s="156" t="str">
        <f>'SEM 4 HEBDO '!G15</f>
        <v>Plateau de Fromages ou laitages</v>
      </c>
      <c r="R15" s="144"/>
      <c r="S15" s="144"/>
      <c r="T15" s="156" t="str">
        <f>'SEM 4 HEBDO '!H15</f>
        <v>Plateau de Fromages ou laitages</v>
      </c>
    </row>
    <row r="16" spans="1:20" ht="33.75">
      <c r="A16" s="37"/>
      <c r="B16" s="160" t="str">
        <f>'SEM 4 HEBDO '!B16</f>
        <v>Entremet praliné</v>
      </c>
      <c r="C16" s="146"/>
      <c r="D16" s="146"/>
      <c r="E16" s="159" t="str">
        <f>'SEM 4 HEBDO '!C16</f>
        <v>Ananas frais</v>
      </c>
      <c r="F16" s="148"/>
      <c r="G16" s="149"/>
      <c r="H16" s="156" t="str">
        <f>'SEM 4 HEBDO '!D16</f>
        <v>Gâteau de riz au caramel</v>
      </c>
      <c r="I16" s="148"/>
      <c r="J16" s="149"/>
      <c r="K16" s="156" t="str">
        <f>'SEM 4 HEBDO '!E16</f>
        <v>Coupe de banane , pêche et kiwi</v>
      </c>
      <c r="L16" s="148"/>
      <c r="M16" s="149"/>
      <c r="N16" s="156" t="str">
        <f>'SEM 4 HEBDO '!F16</f>
        <v>Poire aux amandes grillées</v>
      </c>
      <c r="O16" s="148"/>
      <c r="P16" s="150"/>
      <c r="Q16" s="156" t="str">
        <f>'SEM 4 HEBDO '!G16</f>
        <v>Pomme cuite à la vanille</v>
      </c>
      <c r="R16" s="144"/>
      <c r="S16" s="144"/>
      <c r="T16" s="156" t="str">
        <f>'SEM 4 HEBDO '!H16</f>
        <v>Salade d'agrumes au miel</v>
      </c>
    </row>
    <row r="17" spans="1:20" ht="43.5" customHeight="1">
      <c r="A17" s="37"/>
      <c r="B17" s="36" t="s">
        <v>63</v>
      </c>
      <c r="C17" s="44"/>
      <c r="D17" s="44"/>
      <c r="E17" s="36" t="s">
        <v>63</v>
      </c>
      <c r="F17" s="44"/>
      <c r="G17" s="44"/>
      <c r="H17" s="36" t="s">
        <v>63</v>
      </c>
      <c r="I17" s="44"/>
      <c r="J17" s="44"/>
      <c r="K17" s="36" t="s">
        <v>63</v>
      </c>
      <c r="L17" s="44"/>
      <c r="M17" s="44"/>
      <c r="N17" s="36" t="s">
        <v>63</v>
      </c>
      <c r="O17" s="44"/>
      <c r="P17" s="43"/>
      <c r="Q17" s="36" t="s">
        <v>63</v>
      </c>
      <c r="R17" s="43"/>
      <c r="S17" s="43"/>
      <c r="T17" s="36" t="s">
        <v>63</v>
      </c>
    </row>
    <row r="18" spans="1:20" ht="80.099999999999994" customHeight="1">
      <c r="A18" s="37"/>
      <c r="B18" s="138"/>
      <c r="C18" s="139"/>
      <c r="D18" s="139"/>
      <c r="E18" s="138"/>
      <c r="F18" s="139"/>
      <c r="G18" s="139"/>
      <c r="H18" s="138"/>
      <c r="I18" s="139"/>
      <c r="J18" s="139"/>
      <c r="K18" s="138"/>
      <c r="L18" s="139"/>
      <c r="M18" s="139"/>
      <c r="N18" s="138"/>
      <c r="O18" s="139"/>
      <c r="P18" s="140"/>
      <c r="Q18" s="138"/>
      <c r="R18" s="140"/>
      <c r="S18" s="140"/>
      <c r="T18" s="138"/>
    </row>
    <row r="19" spans="1:20" ht="33.75" customHeight="1"/>
  </sheetData>
  <printOptions horizontalCentered="1" verticalCentered="1"/>
  <pageMargins left="0.70866141732283472" right="0.70866141732283472" top="0.39370078740157483" bottom="0.39370078740157483" header="0.11811023622047245" footer="0.11811023622047245"/>
  <pageSetup paperSize="9" orientation="portrait" horizontalDpi="360" verticalDpi="36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6">
    <tabColor theme="9" tint="-0.249977111117893"/>
  </sheetPr>
  <dimension ref="A2:T19"/>
  <sheetViews>
    <sheetView showZeros="0" view="pageBreakPreview" zoomScale="60" zoomScaleNormal="40" workbookViewId="0">
      <selection activeCell="H26" sqref="H26"/>
    </sheetView>
  </sheetViews>
  <sheetFormatPr baseColWidth="10" defaultRowHeight="15"/>
  <cols>
    <col min="1" max="1" width="2.42578125" customWidth="1"/>
    <col min="2" max="2" width="81.7109375" customWidth="1"/>
    <col min="3" max="4" width="2.28515625" customWidth="1"/>
    <col min="5" max="5" width="81.7109375" customWidth="1"/>
    <col min="6" max="7" width="2.28515625" customWidth="1"/>
    <col min="8" max="8" width="81.7109375" customWidth="1"/>
    <col min="9" max="10" width="2.28515625" customWidth="1"/>
    <col min="11" max="11" width="81.7109375" customWidth="1"/>
    <col min="12" max="13" width="2.28515625" customWidth="1"/>
    <col min="14" max="14" width="81.7109375" customWidth="1"/>
    <col min="15" max="16" width="2.28515625" customWidth="1"/>
    <col min="17" max="17" width="81.7109375" customWidth="1"/>
    <col min="18" max="19" width="2.28515625" customWidth="1"/>
    <col min="20" max="20" width="81.7109375" customWidth="1"/>
  </cols>
  <sheetData>
    <row r="2" spans="1:20" ht="33.75">
      <c r="A2" s="33"/>
      <c r="B2" s="141">
        <f>'SEM 5 HEBDO '!B3</f>
        <v>42683</v>
      </c>
      <c r="C2" s="40"/>
      <c r="D2" s="41"/>
      <c r="E2" s="39">
        <f>B2+1</f>
        <v>42684</v>
      </c>
      <c r="F2" s="40"/>
      <c r="G2" s="41"/>
      <c r="H2" s="39">
        <f>B2+2</f>
        <v>42685</v>
      </c>
      <c r="I2" s="40"/>
      <c r="J2" s="41"/>
      <c r="K2" s="39">
        <f>B2+3</f>
        <v>42686</v>
      </c>
      <c r="L2" s="40"/>
      <c r="M2" s="41"/>
      <c r="N2" s="39">
        <f>B2+4</f>
        <v>42687</v>
      </c>
      <c r="O2" s="42"/>
      <c r="P2" s="43"/>
      <c r="Q2" s="39">
        <f>B2+5</f>
        <v>42688</v>
      </c>
      <c r="R2" s="43"/>
      <c r="S2" s="43"/>
      <c r="T2" s="39">
        <f>B2+6</f>
        <v>42689</v>
      </c>
    </row>
    <row r="3" spans="1:20" ht="34.5" customHeight="1">
      <c r="A3" s="31"/>
      <c r="B3" s="35" t="s">
        <v>62</v>
      </c>
      <c r="C3" s="153"/>
      <c r="D3" s="31"/>
      <c r="E3" s="35" t="s">
        <v>62</v>
      </c>
      <c r="F3" s="40"/>
      <c r="G3" s="41"/>
      <c r="H3" s="35" t="s">
        <v>62</v>
      </c>
      <c r="I3" s="40"/>
      <c r="J3" s="41"/>
      <c r="K3" s="35" t="s">
        <v>62</v>
      </c>
      <c r="L3" s="40"/>
      <c r="M3" s="41"/>
      <c r="N3" s="35" t="s">
        <v>62</v>
      </c>
      <c r="O3" s="42"/>
      <c r="P3" s="43"/>
      <c r="Q3" s="35" t="s">
        <v>62</v>
      </c>
      <c r="R3" s="43"/>
      <c r="S3" s="43"/>
      <c r="T3" s="35" t="s">
        <v>62</v>
      </c>
    </row>
    <row r="4" spans="1:20" ht="26.25">
      <c r="A4" s="31"/>
      <c r="B4" s="158" t="str">
        <f>'SEM 5 HEBDO '!B4</f>
        <v>Duo de Saucissons</v>
      </c>
      <c r="C4" s="154"/>
      <c r="D4" s="152"/>
      <c r="E4" s="159" t="str">
        <f>'SEM 5 HEBDO '!C4</f>
        <v>Filet de maquereaux et mâche</v>
      </c>
      <c r="F4" s="148"/>
      <c r="G4" s="149"/>
      <c r="H4" s="151" t="str">
        <f>'SEM 5 HEBDO '!D4</f>
        <v>Bouillon vermicelle</v>
      </c>
      <c r="I4" s="148"/>
      <c r="J4" s="149"/>
      <c r="K4" s="151" t="str">
        <f>'SEM 5 HEBDO '!E4</f>
        <v>Celeri remoulade</v>
      </c>
      <c r="L4" s="148"/>
      <c r="M4" s="149"/>
      <c r="N4" s="151" t="str">
        <f>'SEM 5 HEBDO '!F4</f>
        <v>Rillettes sur toast</v>
      </c>
      <c r="O4" s="148"/>
      <c r="P4" s="150"/>
      <c r="Q4" s="151" t="str">
        <f>'SEM 5 HEBDO '!G4</f>
        <v>Carottes râpées aux raisins</v>
      </c>
      <c r="R4" s="144"/>
      <c r="S4" s="144"/>
      <c r="T4" s="151" t="str">
        <f>'SEM 5 HEBDO '!H4</f>
        <v>Salade d'avocats</v>
      </c>
    </row>
    <row r="5" spans="1:20" ht="26.25">
      <c r="A5" s="31"/>
      <c r="B5" s="160" t="str">
        <f>'SEM 5 HEBDO '!B5</f>
        <v>Langue de Bœuf sauce piquante</v>
      </c>
      <c r="C5" s="154"/>
      <c r="D5" s="152"/>
      <c r="E5" s="159" t="str">
        <f>'SEM 5 HEBDO '!C5</f>
        <v>Choucroute</v>
      </c>
      <c r="F5" s="148"/>
      <c r="G5" s="149"/>
      <c r="H5" s="156" t="str">
        <f>'SEM 5 HEBDO '!D5</f>
        <v>Poule au pot</v>
      </c>
      <c r="I5" s="148"/>
      <c r="J5" s="149"/>
      <c r="K5" s="156" t="str">
        <f>'SEM 5 HEBDO '!E5</f>
        <v>Osso bucco de dinde</v>
      </c>
      <c r="L5" s="148"/>
      <c r="M5" s="149"/>
      <c r="N5" s="156" t="str">
        <f>'SEM 5 HEBDO '!F5</f>
        <v>Merlu rôti au citron vert</v>
      </c>
      <c r="O5" s="148"/>
      <c r="P5" s="150"/>
      <c r="Q5" s="156" t="str">
        <f>'SEM 5 HEBDO '!G5</f>
        <v>Emincé de Veau au thym</v>
      </c>
      <c r="R5" s="144"/>
      <c r="S5" s="144"/>
      <c r="T5" s="156" t="str">
        <f>'SEM 5 HEBDO '!H5</f>
        <v>Poulet rôti</v>
      </c>
    </row>
    <row r="6" spans="1:20" ht="26.25">
      <c r="A6" s="31"/>
      <c r="B6" s="160" t="str">
        <f>'SEM 5 HEBDO '!B6</f>
        <v>Pomme de terre</v>
      </c>
      <c r="C6" s="154"/>
      <c r="D6" s="152"/>
      <c r="E6" s="159" t="str">
        <f>'SEM 5 HEBDO '!C6</f>
        <v>Garnie</v>
      </c>
      <c r="F6" s="148"/>
      <c r="G6" s="149"/>
      <c r="H6" s="156">
        <f>'SEM 5 HEBDO '!D6</f>
        <v>0</v>
      </c>
      <c r="I6" s="148"/>
      <c r="J6" s="149"/>
      <c r="K6" s="156" t="str">
        <f>'SEM 5 HEBDO '!E6</f>
        <v>PDT au four</v>
      </c>
      <c r="L6" s="148"/>
      <c r="M6" s="149"/>
      <c r="N6" s="156" t="str">
        <f>'SEM 5 HEBDO '!F6</f>
        <v>Haricots blanc</v>
      </c>
      <c r="O6" s="148"/>
      <c r="P6" s="150"/>
      <c r="Q6" s="156" t="str">
        <f>'SEM 5 HEBDO '!G6</f>
        <v>Pennes</v>
      </c>
      <c r="R6" s="144"/>
      <c r="S6" s="144"/>
      <c r="T6" s="156" t="str">
        <f>'SEM 5 HEBDO '!H6</f>
        <v>Pomme Noisette</v>
      </c>
    </row>
    <row r="7" spans="1:20" ht="26.25">
      <c r="A7" s="31"/>
      <c r="B7" s="160" t="str">
        <f>'SEM 5 HEBDO '!B7</f>
        <v>Poêlée de carottes</v>
      </c>
      <c r="C7" s="154"/>
      <c r="D7" s="152"/>
      <c r="E7" s="159">
        <f>'SEM 5 HEBDO '!C7</f>
        <v>0</v>
      </c>
      <c r="F7" s="148"/>
      <c r="G7" s="149"/>
      <c r="H7" s="156" t="str">
        <f>'SEM 5 HEBDO '!D7</f>
        <v>Légumes variés</v>
      </c>
      <c r="I7" s="148"/>
      <c r="J7" s="149"/>
      <c r="K7" s="156" t="str">
        <f>'SEM 5 HEBDO '!E7</f>
        <v>Navets glacés</v>
      </c>
      <c r="L7" s="148"/>
      <c r="M7" s="149"/>
      <c r="N7" s="156" t="str">
        <f>'SEM 5 HEBDO '!F7</f>
        <v>Fenouil Braisé</v>
      </c>
      <c r="O7" s="148"/>
      <c r="P7" s="150"/>
      <c r="Q7" s="156" t="str">
        <f>'SEM 5 HEBDO '!G7</f>
        <v>Blettes à la tomate</v>
      </c>
      <c r="R7" s="144"/>
      <c r="S7" s="144"/>
      <c r="T7" s="156" t="str">
        <f>'SEM 5 HEBDO '!H7</f>
        <v>Champignons</v>
      </c>
    </row>
    <row r="8" spans="1:20" ht="26.25">
      <c r="A8" s="31"/>
      <c r="B8" s="160" t="str">
        <f>'SEM 5 HEBDO '!B8</f>
        <v>Plateau de Fromages ou laitages</v>
      </c>
      <c r="C8" s="154"/>
      <c r="D8" s="152"/>
      <c r="E8" s="159" t="str">
        <f>'SEM 5 HEBDO '!C8</f>
        <v>Plateau de Fromages ou laitages</v>
      </c>
      <c r="F8" s="148"/>
      <c r="G8" s="149"/>
      <c r="H8" s="156" t="str">
        <f>'SEM 5 HEBDO '!D8</f>
        <v>Plateau de Fromages ou laitages</v>
      </c>
      <c r="I8" s="148"/>
      <c r="J8" s="149"/>
      <c r="K8" s="156" t="str">
        <f>'SEM 5 HEBDO '!E8</f>
        <v>Plateau de Fromages ou laitages</v>
      </c>
      <c r="L8" s="148"/>
      <c r="M8" s="149"/>
      <c r="N8" s="156" t="str">
        <f>'SEM 5 HEBDO '!F8</f>
        <v>Plateau de Fromages ou laitages</v>
      </c>
      <c r="O8" s="148"/>
      <c r="P8" s="150"/>
      <c r="Q8" s="156" t="str">
        <f>'SEM 5 HEBDO '!G8</f>
        <v>Plateau de Fromages ou laitages</v>
      </c>
      <c r="R8" s="144"/>
      <c r="S8" s="144"/>
      <c r="T8" s="156" t="str">
        <f>'SEM 5 HEBDO '!H8</f>
        <v>Plateau de Fromages ou laitages</v>
      </c>
    </row>
    <row r="9" spans="1:20" ht="26.25">
      <c r="A9" s="31"/>
      <c r="B9" s="160" t="str">
        <f>'SEM 5 HEBDO '!B9</f>
        <v>Coupe de Ananas Kiwi coco</v>
      </c>
      <c r="C9" s="154"/>
      <c r="D9" s="152"/>
      <c r="E9" s="159" t="str">
        <f>'SEM 5 HEBDO '!C9</f>
        <v>Crumble aux pommes</v>
      </c>
      <c r="F9" s="148"/>
      <c r="G9" s="149"/>
      <c r="H9" s="156" t="str">
        <f>'SEM 5 HEBDO '!D9</f>
        <v>Choux à la crème</v>
      </c>
      <c r="I9" s="148"/>
      <c r="J9" s="149"/>
      <c r="K9" s="156" t="str">
        <f>'SEM 5 HEBDO '!E9</f>
        <v>Tarte poire bourdaloue</v>
      </c>
      <c r="L9" s="148"/>
      <c r="M9" s="149"/>
      <c r="N9" s="156" t="str">
        <f>'SEM 5 HEBDO '!F9</f>
        <v>Salade de fruits</v>
      </c>
      <c r="O9" s="148"/>
      <c r="P9" s="150"/>
      <c r="Q9" s="156" t="str">
        <f>'SEM 5 HEBDO '!G9</f>
        <v>Banane au caramel</v>
      </c>
      <c r="R9" s="144"/>
      <c r="S9" s="144"/>
      <c r="T9" s="156" t="str">
        <f>'SEM 5 HEBDO '!H9</f>
        <v>Tarte Tatin, glace vanille</v>
      </c>
    </row>
    <row r="10" spans="1:20" ht="33.75" customHeight="1">
      <c r="A10" s="37"/>
      <c r="B10" s="35" t="s">
        <v>64</v>
      </c>
      <c r="C10" s="142"/>
      <c r="D10" s="142"/>
      <c r="E10" s="35" t="s">
        <v>64</v>
      </c>
      <c r="F10" s="40"/>
      <c r="G10" s="41"/>
      <c r="H10" s="35" t="s">
        <v>64</v>
      </c>
      <c r="I10" s="40"/>
      <c r="J10" s="41"/>
      <c r="K10" s="35" t="s">
        <v>64</v>
      </c>
      <c r="L10" s="40"/>
      <c r="M10" s="41"/>
      <c r="N10" s="35" t="s">
        <v>64</v>
      </c>
      <c r="O10" s="42"/>
      <c r="P10" s="143"/>
      <c r="Q10" s="35" t="s">
        <v>64</v>
      </c>
      <c r="R10" s="143"/>
      <c r="S10" s="143"/>
      <c r="T10" s="35" t="s">
        <v>64</v>
      </c>
    </row>
    <row r="11" spans="1:20" ht="33.75">
      <c r="A11" s="37"/>
      <c r="B11" s="158" t="str">
        <f>'SEM 5 HEBDO '!B11</f>
        <v>Crème d'Asperges</v>
      </c>
      <c r="C11" s="146"/>
      <c r="D11" s="146"/>
      <c r="E11" s="159" t="str">
        <f>'SEM 5 HEBDO '!C11</f>
        <v>Potage de légumes</v>
      </c>
      <c r="F11" s="148"/>
      <c r="G11" s="149"/>
      <c r="H11" s="156" t="str">
        <f>'SEM 5 HEBDO '!D11</f>
        <v>Potage de Lentilles</v>
      </c>
      <c r="I11" s="148"/>
      <c r="J11" s="149"/>
      <c r="K11" s="156" t="str">
        <f>'SEM 5 HEBDO '!E11</f>
        <v>Crème Dubarry</v>
      </c>
      <c r="L11" s="148"/>
      <c r="M11" s="149"/>
      <c r="N11" s="156" t="str">
        <f>'SEM 5 HEBDO '!F11</f>
        <v>Potage de légumes</v>
      </c>
      <c r="O11" s="148"/>
      <c r="P11" s="150"/>
      <c r="Q11" s="156" t="str">
        <f>'SEM 5 HEBDO '!G11</f>
        <v>Crème de Légumes</v>
      </c>
      <c r="R11" s="144"/>
      <c r="S11" s="144"/>
      <c r="T11" s="156" t="str">
        <f>'SEM 5 HEBDO '!H11</f>
        <v>Potage Cresson</v>
      </c>
    </row>
    <row r="12" spans="1:20" ht="33.75">
      <c r="A12" s="37"/>
      <c r="B12" s="160" t="str">
        <f>'SEM 5 HEBDO '!B12</f>
        <v>Omelette aux herbes</v>
      </c>
      <c r="C12" s="146"/>
      <c r="D12" s="146"/>
      <c r="E12" s="159" t="str">
        <f>'SEM 5 HEBDO '!C12</f>
        <v>Chipolatas aux herbes</v>
      </c>
      <c r="F12" s="148"/>
      <c r="G12" s="149"/>
      <c r="H12" s="156" t="str">
        <f>'SEM 5 HEBDO '!D12</f>
        <v>Tarte au thon et tomate</v>
      </c>
      <c r="I12" s="148"/>
      <c r="J12" s="149"/>
      <c r="K12" s="156" t="str">
        <f>'SEM 5 HEBDO '!E12</f>
        <v>Petits farcis</v>
      </c>
      <c r="L12" s="148"/>
      <c r="M12" s="149"/>
      <c r="N12" s="156" t="str">
        <f>'SEM 5 HEBDO '!F12</f>
        <v>Spaghetti</v>
      </c>
      <c r="O12" s="148"/>
      <c r="P12" s="150"/>
      <c r="Q12" s="156" t="str">
        <f>'SEM 5 HEBDO '!G12</f>
        <v>Hachis parmentier</v>
      </c>
      <c r="R12" s="144"/>
      <c r="S12" s="144"/>
      <c r="T12" s="156" t="str">
        <f>'SEM 5 HEBDO '!H12</f>
        <v>Jambon Blanc</v>
      </c>
    </row>
    <row r="13" spans="1:20" ht="33.75">
      <c r="A13" s="37"/>
      <c r="B13" s="160" t="str">
        <f>'SEM 5 HEBDO '!B13</f>
        <v>Purée de PDT</v>
      </c>
      <c r="C13" s="146"/>
      <c r="D13" s="146"/>
      <c r="E13" s="159" t="str">
        <f>'SEM 5 HEBDO '!C13</f>
        <v>Purée gratinée</v>
      </c>
      <c r="F13" s="148"/>
      <c r="G13" s="149"/>
      <c r="H13" s="156" t="str">
        <f>'SEM 5 HEBDO '!D13</f>
        <v>Salade verte</v>
      </c>
      <c r="I13" s="148"/>
      <c r="J13" s="149"/>
      <c r="K13" s="156" t="str">
        <f>'SEM 5 HEBDO '!E13</f>
        <v>Riz Pilaf</v>
      </c>
      <c r="L13" s="148"/>
      <c r="M13" s="149"/>
      <c r="N13" s="156" t="str">
        <f>'SEM 5 HEBDO '!F13</f>
        <v>Carbonnara</v>
      </c>
      <c r="O13" s="148"/>
      <c r="P13" s="150"/>
      <c r="Q13" s="156">
        <f>'SEM 5 HEBDO '!G13</f>
        <v>0</v>
      </c>
      <c r="R13" s="144"/>
      <c r="S13" s="144"/>
      <c r="T13" s="156" t="str">
        <f>'SEM 5 HEBDO '!H13</f>
        <v>Brocolis à la béchamel</v>
      </c>
    </row>
    <row r="14" spans="1:20" ht="33.75">
      <c r="A14" s="37"/>
      <c r="B14" s="160" t="str">
        <f>'SEM 5 HEBDO '!B14</f>
        <v>Purée de Potiron</v>
      </c>
      <c r="C14" s="146"/>
      <c r="D14" s="146"/>
      <c r="E14" s="159">
        <f>'SEM 5 HEBDO '!C14</f>
        <v>0</v>
      </c>
      <c r="F14" s="148"/>
      <c r="G14" s="149"/>
      <c r="H14" s="156">
        <f>'SEM 5 HEBDO '!D14</f>
        <v>0</v>
      </c>
      <c r="I14" s="148"/>
      <c r="J14" s="149"/>
      <c r="K14" s="156">
        <f>'SEM 5 HEBDO '!E14</f>
        <v>0</v>
      </c>
      <c r="L14" s="148"/>
      <c r="M14" s="149"/>
      <c r="N14" s="156">
        <f>'SEM 5 HEBDO '!F14</f>
        <v>0</v>
      </c>
      <c r="O14" s="148"/>
      <c r="P14" s="150"/>
      <c r="Q14" s="156">
        <f>'SEM 5 HEBDO '!G14</f>
        <v>0</v>
      </c>
      <c r="R14" s="144"/>
      <c r="S14" s="144"/>
      <c r="T14" s="156">
        <f>'SEM 5 HEBDO '!H14</f>
        <v>0</v>
      </c>
    </row>
    <row r="15" spans="1:20" ht="33.75">
      <c r="A15" s="37"/>
      <c r="B15" s="160" t="str">
        <f>'SEM 5 HEBDO '!B15</f>
        <v>Plateau de Fromages ou laitages</v>
      </c>
      <c r="C15" s="146"/>
      <c r="D15" s="146"/>
      <c r="E15" s="159" t="str">
        <f>'SEM 5 HEBDO '!C15</f>
        <v>Plateau de Fromages ou laitages</v>
      </c>
      <c r="F15" s="148"/>
      <c r="G15" s="149"/>
      <c r="H15" s="156" t="str">
        <f>'SEM 5 HEBDO '!D15</f>
        <v>Plateau de Fromages ou laitages</v>
      </c>
      <c r="I15" s="148"/>
      <c r="J15" s="149"/>
      <c r="K15" s="156" t="str">
        <f>'SEM 5 HEBDO '!E15</f>
        <v>Plateau de Fromages ou laitages</v>
      </c>
      <c r="L15" s="148"/>
      <c r="M15" s="149"/>
      <c r="N15" s="156" t="str">
        <f>'SEM 5 HEBDO '!F15</f>
        <v>Plateau de Fromages ou laitages</v>
      </c>
      <c r="O15" s="148"/>
      <c r="P15" s="150"/>
      <c r="Q15" s="156" t="str">
        <f>'SEM 5 HEBDO '!G15</f>
        <v>Plateau de Fromages ou laitages</v>
      </c>
      <c r="R15" s="144"/>
      <c r="S15" s="144"/>
      <c r="T15" s="156" t="str">
        <f>'SEM 5 HEBDO '!H15</f>
        <v>Plateau de Fromages ou laitages</v>
      </c>
    </row>
    <row r="16" spans="1:20" ht="33.75">
      <c r="A16" s="37"/>
      <c r="B16" s="160" t="str">
        <f>'SEM 5 HEBDO '!B16</f>
        <v>Pannacotta au fruits rouges</v>
      </c>
      <c r="C16" s="146"/>
      <c r="D16" s="146"/>
      <c r="E16" s="159" t="str">
        <f>'SEM 5 HEBDO '!C16</f>
        <v>Salade de fruits frais</v>
      </c>
      <c r="F16" s="148"/>
      <c r="G16" s="149"/>
      <c r="H16" s="156" t="str">
        <f>'SEM 5 HEBDO '!D16</f>
        <v>Crème à la pistache</v>
      </c>
      <c r="I16" s="148"/>
      <c r="J16" s="149"/>
      <c r="K16" s="156" t="str">
        <f>'SEM 5 HEBDO '!E16</f>
        <v>Ananas rôti à la vanille</v>
      </c>
      <c r="L16" s="148"/>
      <c r="M16" s="149"/>
      <c r="N16" s="156" t="str">
        <f>'SEM 5 HEBDO '!F16</f>
        <v>Compote de pommes</v>
      </c>
      <c r="O16" s="148"/>
      <c r="P16" s="150"/>
      <c r="Q16" s="156" t="str">
        <f>'SEM 5 HEBDO '!G16</f>
        <v>Entremet café</v>
      </c>
      <c r="R16" s="144"/>
      <c r="S16" s="144"/>
      <c r="T16" s="156" t="str">
        <f>'SEM 5 HEBDO '!H16</f>
        <v>Mousse au fruits rouges</v>
      </c>
    </row>
    <row r="17" spans="1:20" ht="43.5" customHeight="1">
      <c r="A17" s="37"/>
      <c r="B17" s="36" t="s">
        <v>63</v>
      </c>
      <c r="C17" s="44"/>
      <c r="D17" s="44"/>
      <c r="E17" s="36" t="s">
        <v>63</v>
      </c>
      <c r="F17" s="44"/>
      <c r="G17" s="44"/>
      <c r="H17" s="36" t="s">
        <v>63</v>
      </c>
      <c r="I17" s="44"/>
      <c r="J17" s="44"/>
      <c r="K17" s="36" t="s">
        <v>63</v>
      </c>
      <c r="L17" s="44"/>
      <c r="M17" s="44"/>
      <c r="N17" s="36" t="s">
        <v>63</v>
      </c>
      <c r="O17" s="44"/>
      <c r="P17" s="43"/>
      <c r="Q17" s="36" t="s">
        <v>63</v>
      </c>
      <c r="R17" s="43"/>
      <c r="S17" s="43"/>
      <c r="T17" s="36" t="s">
        <v>63</v>
      </c>
    </row>
    <row r="18" spans="1:20" ht="80.099999999999994" customHeight="1">
      <c r="A18" s="37"/>
      <c r="B18" s="138"/>
      <c r="C18" s="139"/>
      <c r="D18" s="139"/>
      <c r="E18" s="138"/>
      <c r="F18" s="139"/>
      <c r="G18" s="139"/>
      <c r="H18" s="138"/>
      <c r="I18" s="139"/>
      <c r="J18" s="139"/>
      <c r="K18" s="138"/>
      <c r="L18" s="139"/>
      <c r="M18" s="139"/>
      <c r="N18" s="138"/>
      <c r="O18" s="139"/>
      <c r="P18" s="140"/>
      <c r="Q18" s="138"/>
      <c r="R18" s="140"/>
      <c r="S18" s="140"/>
      <c r="T18" s="138"/>
    </row>
    <row r="19" spans="1:20" ht="33.75" customHeight="1"/>
  </sheetData>
  <printOptions horizontalCentered="1" verticalCentered="1"/>
  <pageMargins left="0.70866141732283472" right="0.70866141732283472" top="0.39370078740157483" bottom="0.39370078740157483" header="0.11811023622047245" footer="0.11811023622047245"/>
  <pageSetup paperSize="9" orientation="portrait" horizontalDpi="360" verticalDpi="36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5">
    <tabColor rgb="FFFFFF00"/>
  </sheetPr>
  <dimension ref="B1:CD44"/>
  <sheetViews>
    <sheetView showZeros="0" zoomScale="90" zoomScaleNormal="90" workbookViewId="0">
      <selection activeCell="BY16" sqref="BY16"/>
    </sheetView>
  </sheetViews>
  <sheetFormatPr baseColWidth="10" defaultRowHeight="15"/>
  <cols>
    <col min="1" max="1" width="1.140625" style="53" customWidth="1"/>
    <col min="2" max="4" width="2" style="53" customWidth="1"/>
    <col min="5" max="8" width="1.42578125" style="53" customWidth="1"/>
    <col min="9" max="29" width="2.7109375" style="53" customWidth="1"/>
    <col min="30" max="34" width="1.140625" style="53" customWidth="1"/>
    <col min="35" max="39" width="2.140625" style="53" customWidth="1"/>
    <col min="40" max="45" width="1.140625" style="53" customWidth="1"/>
    <col min="46" max="50" width="2.140625" style="53" customWidth="1"/>
    <col min="51" max="56" width="1.140625" style="53" customWidth="1"/>
    <col min="57" max="61" width="2.140625" style="53" customWidth="1"/>
    <col min="62" max="67" width="1.42578125" style="53" customWidth="1"/>
    <col min="68" max="73" width="1.7109375" style="53" customWidth="1"/>
    <col min="74" max="74" width="1.140625" style="54" customWidth="1"/>
    <col min="75" max="256" width="11.42578125" style="53"/>
    <col min="257" max="257" width="1.140625" style="53" customWidth="1"/>
    <col min="258" max="277" width="2.28515625" style="53" customWidth="1"/>
    <col min="278" max="278" width="2.7109375" style="53" customWidth="1"/>
    <col min="279" max="286" width="2.28515625" style="53" customWidth="1"/>
    <col min="287" max="287" width="2.5703125" style="53" customWidth="1"/>
    <col min="288" max="329" width="2.28515625" style="53" customWidth="1"/>
    <col min="330" max="330" width="1.140625" style="53" customWidth="1"/>
    <col min="331" max="512" width="11.42578125" style="53"/>
    <col min="513" max="513" width="1.140625" style="53" customWidth="1"/>
    <col min="514" max="533" width="2.28515625" style="53" customWidth="1"/>
    <col min="534" max="534" width="2.7109375" style="53" customWidth="1"/>
    <col min="535" max="542" width="2.28515625" style="53" customWidth="1"/>
    <col min="543" max="543" width="2.5703125" style="53" customWidth="1"/>
    <col min="544" max="585" width="2.28515625" style="53" customWidth="1"/>
    <col min="586" max="586" width="1.140625" style="53" customWidth="1"/>
    <col min="587" max="768" width="11.42578125" style="53"/>
    <col min="769" max="769" width="1.140625" style="53" customWidth="1"/>
    <col min="770" max="789" width="2.28515625" style="53" customWidth="1"/>
    <col min="790" max="790" width="2.7109375" style="53" customWidth="1"/>
    <col min="791" max="798" width="2.28515625" style="53" customWidth="1"/>
    <col min="799" max="799" width="2.5703125" style="53" customWidth="1"/>
    <col min="800" max="841" width="2.28515625" style="53" customWidth="1"/>
    <col min="842" max="842" width="1.140625" style="53" customWidth="1"/>
    <col min="843" max="1024" width="11.42578125" style="53"/>
    <col min="1025" max="1025" width="1.140625" style="53" customWidth="1"/>
    <col min="1026" max="1045" width="2.28515625" style="53" customWidth="1"/>
    <col min="1046" max="1046" width="2.7109375" style="53" customWidth="1"/>
    <col min="1047" max="1054" width="2.28515625" style="53" customWidth="1"/>
    <col min="1055" max="1055" width="2.5703125" style="53" customWidth="1"/>
    <col min="1056" max="1097" width="2.28515625" style="53" customWidth="1"/>
    <col min="1098" max="1098" width="1.140625" style="53" customWidth="1"/>
    <col min="1099" max="1280" width="11.42578125" style="53"/>
    <col min="1281" max="1281" width="1.140625" style="53" customWidth="1"/>
    <col min="1282" max="1301" width="2.28515625" style="53" customWidth="1"/>
    <col min="1302" max="1302" width="2.7109375" style="53" customWidth="1"/>
    <col min="1303" max="1310" width="2.28515625" style="53" customWidth="1"/>
    <col min="1311" max="1311" width="2.5703125" style="53" customWidth="1"/>
    <col min="1312" max="1353" width="2.28515625" style="53" customWidth="1"/>
    <col min="1354" max="1354" width="1.140625" style="53" customWidth="1"/>
    <col min="1355" max="1536" width="11.42578125" style="53"/>
    <col min="1537" max="1537" width="1.140625" style="53" customWidth="1"/>
    <col min="1538" max="1557" width="2.28515625" style="53" customWidth="1"/>
    <col min="1558" max="1558" width="2.7109375" style="53" customWidth="1"/>
    <col min="1559" max="1566" width="2.28515625" style="53" customWidth="1"/>
    <col min="1567" max="1567" width="2.5703125" style="53" customWidth="1"/>
    <col min="1568" max="1609" width="2.28515625" style="53" customWidth="1"/>
    <col min="1610" max="1610" width="1.140625" style="53" customWidth="1"/>
    <col min="1611" max="1792" width="11.42578125" style="53"/>
    <col min="1793" max="1793" width="1.140625" style="53" customWidth="1"/>
    <col min="1794" max="1813" width="2.28515625" style="53" customWidth="1"/>
    <col min="1814" max="1814" width="2.7109375" style="53" customWidth="1"/>
    <col min="1815" max="1822" width="2.28515625" style="53" customWidth="1"/>
    <col min="1823" max="1823" width="2.5703125" style="53" customWidth="1"/>
    <col min="1824" max="1865" width="2.28515625" style="53" customWidth="1"/>
    <col min="1866" max="1866" width="1.140625" style="53" customWidth="1"/>
    <col min="1867" max="2048" width="11.42578125" style="53"/>
    <col min="2049" max="2049" width="1.140625" style="53" customWidth="1"/>
    <col min="2050" max="2069" width="2.28515625" style="53" customWidth="1"/>
    <col min="2070" max="2070" width="2.7109375" style="53" customWidth="1"/>
    <col min="2071" max="2078" width="2.28515625" style="53" customWidth="1"/>
    <col min="2079" max="2079" width="2.5703125" style="53" customWidth="1"/>
    <col min="2080" max="2121" width="2.28515625" style="53" customWidth="1"/>
    <col min="2122" max="2122" width="1.140625" style="53" customWidth="1"/>
    <col min="2123" max="2304" width="11.42578125" style="53"/>
    <col min="2305" max="2305" width="1.140625" style="53" customWidth="1"/>
    <col min="2306" max="2325" width="2.28515625" style="53" customWidth="1"/>
    <col min="2326" max="2326" width="2.7109375" style="53" customWidth="1"/>
    <col min="2327" max="2334" width="2.28515625" style="53" customWidth="1"/>
    <col min="2335" max="2335" width="2.5703125" style="53" customWidth="1"/>
    <col min="2336" max="2377" width="2.28515625" style="53" customWidth="1"/>
    <col min="2378" max="2378" width="1.140625" style="53" customWidth="1"/>
    <col min="2379" max="2560" width="11.42578125" style="53"/>
    <col min="2561" max="2561" width="1.140625" style="53" customWidth="1"/>
    <col min="2562" max="2581" width="2.28515625" style="53" customWidth="1"/>
    <col min="2582" max="2582" width="2.7109375" style="53" customWidth="1"/>
    <col min="2583" max="2590" width="2.28515625" style="53" customWidth="1"/>
    <col min="2591" max="2591" width="2.5703125" style="53" customWidth="1"/>
    <col min="2592" max="2633" width="2.28515625" style="53" customWidth="1"/>
    <col min="2634" max="2634" width="1.140625" style="53" customWidth="1"/>
    <col min="2635" max="2816" width="11.42578125" style="53"/>
    <col min="2817" max="2817" width="1.140625" style="53" customWidth="1"/>
    <col min="2818" max="2837" width="2.28515625" style="53" customWidth="1"/>
    <col min="2838" max="2838" width="2.7109375" style="53" customWidth="1"/>
    <col min="2839" max="2846" width="2.28515625" style="53" customWidth="1"/>
    <col min="2847" max="2847" width="2.5703125" style="53" customWidth="1"/>
    <col min="2848" max="2889" width="2.28515625" style="53" customWidth="1"/>
    <col min="2890" max="2890" width="1.140625" style="53" customWidth="1"/>
    <col min="2891" max="3072" width="11.42578125" style="53"/>
    <col min="3073" max="3073" width="1.140625" style="53" customWidth="1"/>
    <col min="3074" max="3093" width="2.28515625" style="53" customWidth="1"/>
    <col min="3094" max="3094" width="2.7109375" style="53" customWidth="1"/>
    <col min="3095" max="3102" width="2.28515625" style="53" customWidth="1"/>
    <col min="3103" max="3103" width="2.5703125" style="53" customWidth="1"/>
    <col min="3104" max="3145" width="2.28515625" style="53" customWidth="1"/>
    <col min="3146" max="3146" width="1.140625" style="53" customWidth="1"/>
    <col min="3147" max="3328" width="11.42578125" style="53"/>
    <col min="3329" max="3329" width="1.140625" style="53" customWidth="1"/>
    <col min="3330" max="3349" width="2.28515625" style="53" customWidth="1"/>
    <col min="3350" max="3350" width="2.7109375" style="53" customWidth="1"/>
    <col min="3351" max="3358" width="2.28515625" style="53" customWidth="1"/>
    <col min="3359" max="3359" width="2.5703125" style="53" customWidth="1"/>
    <col min="3360" max="3401" width="2.28515625" style="53" customWidth="1"/>
    <col min="3402" max="3402" width="1.140625" style="53" customWidth="1"/>
    <col min="3403" max="3584" width="11.42578125" style="53"/>
    <col min="3585" max="3585" width="1.140625" style="53" customWidth="1"/>
    <col min="3586" max="3605" width="2.28515625" style="53" customWidth="1"/>
    <col min="3606" max="3606" width="2.7109375" style="53" customWidth="1"/>
    <col min="3607" max="3614" width="2.28515625" style="53" customWidth="1"/>
    <col min="3615" max="3615" width="2.5703125" style="53" customWidth="1"/>
    <col min="3616" max="3657" width="2.28515625" style="53" customWidth="1"/>
    <col min="3658" max="3658" width="1.140625" style="53" customWidth="1"/>
    <col min="3659" max="3840" width="11.42578125" style="53"/>
    <col min="3841" max="3841" width="1.140625" style="53" customWidth="1"/>
    <col min="3842" max="3861" width="2.28515625" style="53" customWidth="1"/>
    <col min="3862" max="3862" width="2.7109375" style="53" customWidth="1"/>
    <col min="3863" max="3870" width="2.28515625" style="53" customWidth="1"/>
    <col min="3871" max="3871" width="2.5703125" style="53" customWidth="1"/>
    <col min="3872" max="3913" width="2.28515625" style="53" customWidth="1"/>
    <col min="3914" max="3914" width="1.140625" style="53" customWidth="1"/>
    <col min="3915" max="4096" width="11.42578125" style="53"/>
    <col min="4097" max="4097" width="1.140625" style="53" customWidth="1"/>
    <col min="4098" max="4117" width="2.28515625" style="53" customWidth="1"/>
    <col min="4118" max="4118" width="2.7109375" style="53" customWidth="1"/>
    <col min="4119" max="4126" width="2.28515625" style="53" customWidth="1"/>
    <col min="4127" max="4127" width="2.5703125" style="53" customWidth="1"/>
    <col min="4128" max="4169" width="2.28515625" style="53" customWidth="1"/>
    <col min="4170" max="4170" width="1.140625" style="53" customWidth="1"/>
    <col min="4171" max="4352" width="11.42578125" style="53"/>
    <col min="4353" max="4353" width="1.140625" style="53" customWidth="1"/>
    <col min="4354" max="4373" width="2.28515625" style="53" customWidth="1"/>
    <col min="4374" max="4374" width="2.7109375" style="53" customWidth="1"/>
    <col min="4375" max="4382" width="2.28515625" style="53" customWidth="1"/>
    <col min="4383" max="4383" width="2.5703125" style="53" customWidth="1"/>
    <col min="4384" max="4425" width="2.28515625" style="53" customWidth="1"/>
    <col min="4426" max="4426" width="1.140625" style="53" customWidth="1"/>
    <col min="4427" max="4608" width="11.42578125" style="53"/>
    <col min="4609" max="4609" width="1.140625" style="53" customWidth="1"/>
    <col min="4610" max="4629" width="2.28515625" style="53" customWidth="1"/>
    <col min="4630" max="4630" width="2.7109375" style="53" customWidth="1"/>
    <col min="4631" max="4638" width="2.28515625" style="53" customWidth="1"/>
    <col min="4639" max="4639" width="2.5703125" style="53" customWidth="1"/>
    <col min="4640" max="4681" width="2.28515625" style="53" customWidth="1"/>
    <col min="4682" max="4682" width="1.140625" style="53" customWidth="1"/>
    <col min="4683" max="4864" width="11.42578125" style="53"/>
    <col min="4865" max="4865" width="1.140625" style="53" customWidth="1"/>
    <col min="4866" max="4885" width="2.28515625" style="53" customWidth="1"/>
    <col min="4886" max="4886" width="2.7109375" style="53" customWidth="1"/>
    <col min="4887" max="4894" width="2.28515625" style="53" customWidth="1"/>
    <col min="4895" max="4895" width="2.5703125" style="53" customWidth="1"/>
    <col min="4896" max="4937" width="2.28515625" style="53" customWidth="1"/>
    <col min="4938" max="4938" width="1.140625" style="53" customWidth="1"/>
    <col min="4939" max="5120" width="11.42578125" style="53"/>
    <col min="5121" max="5121" width="1.140625" style="53" customWidth="1"/>
    <col min="5122" max="5141" width="2.28515625" style="53" customWidth="1"/>
    <col min="5142" max="5142" width="2.7109375" style="53" customWidth="1"/>
    <col min="5143" max="5150" width="2.28515625" style="53" customWidth="1"/>
    <col min="5151" max="5151" width="2.5703125" style="53" customWidth="1"/>
    <col min="5152" max="5193" width="2.28515625" style="53" customWidth="1"/>
    <col min="5194" max="5194" width="1.140625" style="53" customWidth="1"/>
    <col min="5195" max="5376" width="11.42578125" style="53"/>
    <col min="5377" max="5377" width="1.140625" style="53" customWidth="1"/>
    <col min="5378" max="5397" width="2.28515625" style="53" customWidth="1"/>
    <col min="5398" max="5398" width="2.7109375" style="53" customWidth="1"/>
    <col min="5399" max="5406" width="2.28515625" style="53" customWidth="1"/>
    <col min="5407" max="5407" width="2.5703125" style="53" customWidth="1"/>
    <col min="5408" max="5449" width="2.28515625" style="53" customWidth="1"/>
    <col min="5450" max="5450" width="1.140625" style="53" customWidth="1"/>
    <col min="5451" max="5632" width="11.42578125" style="53"/>
    <col min="5633" max="5633" width="1.140625" style="53" customWidth="1"/>
    <col min="5634" max="5653" width="2.28515625" style="53" customWidth="1"/>
    <col min="5654" max="5654" width="2.7109375" style="53" customWidth="1"/>
    <col min="5655" max="5662" width="2.28515625" style="53" customWidth="1"/>
    <col min="5663" max="5663" width="2.5703125" style="53" customWidth="1"/>
    <col min="5664" max="5705" width="2.28515625" style="53" customWidth="1"/>
    <col min="5706" max="5706" width="1.140625" style="53" customWidth="1"/>
    <col min="5707" max="5888" width="11.42578125" style="53"/>
    <col min="5889" max="5889" width="1.140625" style="53" customWidth="1"/>
    <col min="5890" max="5909" width="2.28515625" style="53" customWidth="1"/>
    <col min="5910" max="5910" width="2.7109375" style="53" customWidth="1"/>
    <col min="5911" max="5918" width="2.28515625" style="53" customWidth="1"/>
    <col min="5919" max="5919" width="2.5703125" style="53" customWidth="1"/>
    <col min="5920" max="5961" width="2.28515625" style="53" customWidth="1"/>
    <col min="5962" max="5962" width="1.140625" style="53" customWidth="1"/>
    <col min="5963" max="6144" width="11.42578125" style="53"/>
    <col min="6145" max="6145" width="1.140625" style="53" customWidth="1"/>
    <col min="6146" max="6165" width="2.28515625" style="53" customWidth="1"/>
    <col min="6166" max="6166" width="2.7109375" style="53" customWidth="1"/>
    <col min="6167" max="6174" width="2.28515625" style="53" customWidth="1"/>
    <col min="6175" max="6175" width="2.5703125" style="53" customWidth="1"/>
    <col min="6176" max="6217" width="2.28515625" style="53" customWidth="1"/>
    <col min="6218" max="6218" width="1.140625" style="53" customWidth="1"/>
    <col min="6219" max="6400" width="11.42578125" style="53"/>
    <col min="6401" max="6401" width="1.140625" style="53" customWidth="1"/>
    <col min="6402" max="6421" width="2.28515625" style="53" customWidth="1"/>
    <col min="6422" max="6422" width="2.7109375" style="53" customWidth="1"/>
    <col min="6423" max="6430" width="2.28515625" style="53" customWidth="1"/>
    <col min="6431" max="6431" width="2.5703125" style="53" customWidth="1"/>
    <col min="6432" max="6473" width="2.28515625" style="53" customWidth="1"/>
    <col min="6474" max="6474" width="1.140625" style="53" customWidth="1"/>
    <col min="6475" max="6656" width="11.42578125" style="53"/>
    <col min="6657" max="6657" width="1.140625" style="53" customWidth="1"/>
    <col min="6658" max="6677" width="2.28515625" style="53" customWidth="1"/>
    <col min="6678" max="6678" width="2.7109375" style="53" customWidth="1"/>
    <col min="6679" max="6686" width="2.28515625" style="53" customWidth="1"/>
    <col min="6687" max="6687" width="2.5703125" style="53" customWidth="1"/>
    <col min="6688" max="6729" width="2.28515625" style="53" customWidth="1"/>
    <col min="6730" max="6730" width="1.140625" style="53" customWidth="1"/>
    <col min="6731" max="6912" width="11.42578125" style="53"/>
    <col min="6913" max="6913" width="1.140625" style="53" customWidth="1"/>
    <col min="6914" max="6933" width="2.28515625" style="53" customWidth="1"/>
    <col min="6934" max="6934" width="2.7109375" style="53" customWidth="1"/>
    <col min="6935" max="6942" width="2.28515625" style="53" customWidth="1"/>
    <col min="6943" max="6943" width="2.5703125" style="53" customWidth="1"/>
    <col min="6944" max="6985" width="2.28515625" style="53" customWidth="1"/>
    <col min="6986" max="6986" width="1.140625" style="53" customWidth="1"/>
    <col min="6987" max="7168" width="11.42578125" style="53"/>
    <col min="7169" max="7169" width="1.140625" style="53" customWidth="1"/>
    <col min="7170" max="7189" width="2.28515625" style="53" customWidth="1"/>
    <col min="7190" max="7190" width="2.7109375" style="53" customWidth="1"/>
    <col min="7191" max="7198" width="2.28515625" style="53" customWidth="1"/>
    <col min="7199" max="7199" width="2.5703125" style="53" customWidth="1"/>
    <col min="7200" max="7241" width="2.28515625" style="53" customWidth="1"/>
    <col min="7242" max="7242" width="1.140625" style="53" customWidth="1"/>
    <col min="7243" max="7424" width="11.42578125" style="53"/>
    <col min="7425" max="7425" width="1.140625" style="53" customWidth="1"/>
    <col min="7426" max="7445" width="2.28515625" style="53" customWidth="1"/>
    <col min="7446" max="7446" width="2.7109375" style="53" customWidth="1"/>
    <col min="7447" max="7454" width="2.28515625" style="53" customWidth="1"/>
    <col min="7455" max="7455" width="2.5703125" style="53" customWidth="1"/>
    <col min="7456" max="7497" width="2.28515625" style="53" customWidth="1"/>
    <col min="7498" max="7498" width="1.140625" style="53" customWidth="1"/>
    <col min="7499" max="7680" width="11.42578125" style="53"/>
    <col min="7681" max="7681" width="1.140625" style="53" customWidth="1"/>
    <col min="7682" max="7701" width="2.28515625" style="53" customWidth="1"/>
    <col min="7702" max="7702" width="2.7109375" style="53" customWidth="1"/>
    <col min="7703" max="7710" width="2.28515625" style="53" customWidth="1"/>
    <col min="7711" max="7711" width="2.5703125" style="53" customWidth="1"/>
    <col min="7712" max="7753" width="2.28515625" style="53" customWidth="1"/>
    <col min="7754" max="7754" width="1.140625" style="53" customWidth="1"/>
    <col min="7755" max="7936" width="11.42578125" style="53"/>
    <col min="7937" max="7937" width="1.140625" style="53" customWidth="1"/>
    <col min="7938" max="7957" width="2.28515625" style="53" customWidth="1"/>
    <col min="7958" max="7958" width="2.7109375" style="53" customWidth="1"/>
    <col min="7959" max="7966" width="2.28515625" style="53" customWidth="1"/>
    <col min="7967" max="7967" width="2.5703125" style="53" customWidth="1"/>
    <col min="7968" max="8009" width="2.28515625" style="53" customWidth="1"/>
    <col min="8010" max="8010" width="1.140625" style="53" customWidth="1"/>
    <col min="8011" max="8192" width="11.42578125" style="53"/>
    <col min="8193" max="8193" width="1.140625" style="53" customWidth="1"/>
    <col min="8194" max="8213" width="2.28515625" style="53" customWidth="1"/>
    <col min="8214" max="8214" width="2.7109375" style="53" customWidth="1"/>
    <col min="8215" max="8222" width="2.28515625" style="53" customWidth="1"/>
    <col min="8223" max="8223" width="2.5703125" style="53" customWidth="1"/>
    <col min="8224" max="8265" width="2.28515625" style="53" customWidth="1"/>
    <col min="8266" max="8266" width="1.140625" style="53" customWidth="1"/>
    <col min="8267" max="8448" width="11.42578125" style="53"/>
    <col min="8449" max="8449" width="1.140625" style="53" customWidth="1"/>
    <col min="8450" max="8469" width="2.28515625" style="53" customWidth="1"/>
    <col min="8470" max="8470" width="2.7109375" style="53" customWidth="1"/>
    <col min="8471" max="8478" width="2.28515625" style="53" customWidth="1"/>
    <col min="8479" max="8479" width="2.5703125" style="53" customWidth="1"/>
    <col min="8480" max="8521" width="2.28515625" style="53" customWidth="1"/>
    <col min="8522" max="8522" width="1.140625" style="53" customWidth="1"/>
    <col min="8523" max="8704" width="11.42578125" style="53"/>
    <col min="8705" max="8705" width="1.140625" style="53" customWidth="1"/>
    <col min="8706" max="8725" width="2.28515625" style="53" customWidth="1"/>
    <col min="8726" max="8726" width="2.7109375" style="53" customWidth="1"/>
    <col min="8727" max="8734" width="2.28515625" style="53" customWidth="1"/>
    <col min="8735" max="8735" width="2.5703125" style="53" customWidth="1"/>
    <col min="8736" max="8777" width="2.28515625" style="53" customWidth="1"/>
    <col min="8778" max="8778" width="1.140625" style="53" customWidth="1"/>
    <col min="8779" max="8960" width="11.42578125" style="53"/>
    <col min="8961" max="8961" width="1.140625" style="53" customWidth="1"/>
    <col min="8962" max="8981" width="2.28515625" style="53" customWidth="1"/>
    <col min="8982" max="8982" width="2.7109375" style="53" customWidth="1"/>
    <col min="8983" max="8990" width="2.28515625" style="53" customWidth="1"/>
    <col min="8991" max="8991" width="2.5703125" style="53" customWidth="1"/>
    <col min="8992" max="9033" width="2.28515625" style="53" customWidth="1"/>
    <col min="9034" max="9034" width="1.140625" style="53" customWidth="1"/>
    <col min="9035" max="9216" width="11.42578125" style="53"/>
    <col min="9217" max="9217" width="1.140625" style="53" customWidth="1"/>
    <col min="9218" max="9237" width="2.28515625" style="53" customWidth="1"/>
    <col min="9238" max="9238" width="2.7109375" style="53" customWidth="1"/>
    <col min="9239" max="9246" width="2.28515625" style="53" customWidth="1"/>
    <col min="9247" max="9247" width="2.5703125" style="53" customWidth="1"/>
    <col min="9248" max="9289" width="2.28515625" style="53" customWidth="1"/>
    <col min="9290" max="9290" width="1.140625" style="53" customWidth="1"/>
    <col min="9291" max="9472" width="11.42578125" style="53"/>
    <col min="9473" max="9473" width="1.140625" style="53" customWidth="1"/>
    <col min="9474" max="9493" width="2.28515625" style="53" customWidth="1"/>
    <col min="9494" max="9494" width="2.7109375" style="53" customWidth="1"/>
    <col min="9495" max="9502" width="2.28515625" style="53" customWidth="1"/>
    <col min="9503" max="9503" width="2.5703125" style="53" customWidth="1"/>
    <col min="9504" max="9545" width="2.28515625" style="53" customWidth="1"/>
    <col min="9546" max="9546" width="1.140625" style="53" customWidth="1"/>
    <col min="9547" max="9728" width="11.42578125" style="53"/>
    <col min="9729" max="9729" width="1.140625" style="53" customWidth="1"/>
    <col min="9730" max="9749" width="2.28515625" style="53" customWidth="1"/>
    <col min="9750" max="9750" width="2.7109375" style="53" customWidth="1"/>
    <col min="9751" max="9758" width="2.28515625" style="53" customWidth="1"/>
    <col min="9759" max="9759" width="2.5703125" style="53" customWidth="1"/>
    <col min="9760" max="9801" width="2.28515625" style="53" customWidth="1"/>
    <col min="9802" max="9802" width="1.140625" style="53" customWidth="1"/>
    <col min="9803" max="9984" width="11.42578125" style="53"/>
    <col min="9985" max="9985" width="1.140625" style="53" customWidth="1"/>
    <col min="9986" max="10005" width="2.28515625" style="53" customWidth="1"/>
    <col min="10006" max="10006" width="2.7109375" style="53" customWidth="1"/>
    <col min="10007" max="10014" width="2.28515625" style="53" customWidth="1"/>
    <col min="10015" max="10015" width="2.5703125" style="53" customWidth="1"/>
    <col min="10016" max="10057" width="2.28515625" style="53" customWidth="1"/>
    <col min="10058" max="10058" width="1.140625" style="53" customWidth="1"/>
    <col min="10059" max="10240" width="11.42578125" style="53"/>
    <col min="10241" max="10241" width="1.140625" style="53" customWidth="1"/>
    <col min="10242" max="10261" width="2.28515625" style="53" customWidth="1"/>
    <col min="10262" max="10262" width="2.7109375" style="53" customWidth="1"/>
    <col min="10263" max="10270" width="2.28515625" style="53" customWidth="1"/>
    <col min="10271" max="10271" width="2.5703125" style="53" customWidth="1"/>
    <col min="10272" max="10313" width="2.28515625" style="53" customWidth="1"/>
    <col min="10314" max="10314" width="1.140625" style="53" customWidth="1"/>
    <col min="10315" max="10496" width="11.42578125" style="53"/>
    <col min="10497" max="10497" width="1.140625" style="53" customWidth="1"/>
    <col min="10498" max="10517" width="2.28515625" style="53" customWidth="1"/>
    <col min="10518" max="10518" width="2.7109375" style="53" customWidth="1"/>
    <col min="10519" max="10526" width="2.28515625" style="53" customWidth="1"/>
    <col min="10527" max="10527" width="2.5703125" style="53" customWidth="1"/>
    <col min="10528" max="10569" width="2.28515625" style="53" customWidth="1"/>
    <col min="10570" max="10570" width="1.140625" style="53" customWidth="1"/>
    <col min="10571" max="10752" width="11.42578125" style="53"/>
    <col min="10753" max="10753" width="1.140625" style="53" customWidth="1"/>
    <col min="10754" max="10773" width="2.28515625" style="53" customWidth="1"/>
    <col min="10774" max="10774" width="2.7109375" style="53" customWidth="1"/>
    <col min="10775" max="10782" width="2.28515625" style="53" customWidth="1"/>
    <col min="10783" max="10783" width="2.5703125" style="53" customWidth="1"/>
    <col min="10784" max="10825" width="2.28515625" style="53" customWidth="1"/>
    <col min="10826" max="10826" width="1.140625" style="53" customWidth="1"/>
    <col min="10827" max="11008" width="11.42578125" style="53"/>
    <col min="11009" max="11009" width="1.140625" style="53" customWidth="1"/>
    <col min="11010" max="11029" width="2.28515625" style="53" customWidth="1"/>
    <col min="11030" max="11030" width="2.7109375" style="53" customWidth="1"/>
    <col min="11031" max="11038" width="2.28515625" style="53" customWidth="1"/>
    <col min="11039" max="11039" width="2.5703125" style="53" customWidth="1"/>
    <col min="11040" max="11081" width="2.28515625" style="53" customWidth="1"/>
    <col min="11082" max="11082" width="1.140625" style="53" customWidth="1"/>
    <col min="11083" max="11264" width="11.42578125" style="53"/>
    <col min="11265" max="11265" width="1.140625" style="53" customWidth="1"/>
    <col min="11266" max="11285" width="2.28515625" style="53" customWidth="1"/>
    <col min="11286" max="11286" width="2.7109375" style="53" customWidth="1"/>
    <col min="11287" max="11294" width="2.28515625" style="53" customWidth="1"/>
    <col min="11295" max="11295" width="2.5703125" style="53" customWidth="1"/>
    <col min="11296" max="11337" width="2.28515625" style="53" customWidth="1"/>
    <col min="11338" max="11338" width="1.140625" style="53" customWidth="1"/>
    <col min="11339" max="11520" width="11.42578125" style="53"/>
    <col min="11521" max="11521" width="1.140625" style="53" customWidth="1"/>
    <col min="11522" max="11541" width="2.28515625" style="53" customWidth="1"/>
    <col min="11542" max="11542" width="2.7109375" style="53" customWidth="1"/>
    <col min="11543" max="11550" width="2.28515625" style="53" customWidth="1"/>
    <col min="11551" max="11551" width="2.5703125" style="53" customWidth="1"/>
    <col min="11552" max="11593" width="2.28515625" style="53" customWidth="1"/>
    <col min="11594" max="11594" width="1.140625" style="53" customWidth="1"/>
    <col min="11595" max="11776" width="11.42578125" style="53"/>
    <col min="11777" max="11777" width="1.140625" style="53" customWidth="1"/>
    <col min="11778" max="11797" width="2.28515625" style="53" customWidth="1"/>
    <col min="11798" max="11798" width="2.7109375" style="53" customWidth="1"/>
    <col min="11799" max="11806" width="2.28515625" style="53" customWidth="1"/>
    <col min="11807" max="11807" width="2.5703125" style="53" customWidth="1"/>
    <col min="11808" max="11849" width="2.28515625" style="53" customWidth="1"/>
    <col min="11850" max="11850" width="1.140625" style="53" customWidth="1"/>
    <col min="11851" max="12032" width="11.42578125" style="53"/>
    <col min="12033" max="12033" width="1.140625" style="53" customWidth="1"/>
    <col min="12034" max="12053" width="2.28515625" style="53" customWidth="1"/>
    <col min="12054" max="12054" width="2.7109375" style="53" customWidth="1"/>
    <col min="12055" max="12062" width="2.28515625" style="53" customWidth="1"/>
    <col min="12063" max="12063" width="2.5703125" style="53" customWidth="1"/>
    <col min="12064" max="12105" width="2.28515625" style="53" customWidth="1"/>
    <col min="12106" max="12106" width="1.140625" style="53" customWidth="1"/>
    <col min="12107" max="12288" width="11.42578125" style="53"/>
    <col min="12289" max="12289" width="1.140625" style="53" customWidth="1"/>
    <col min="12290" max="12309" width="2.28515625" style="53" customWidth="1"/>
    <col min="12310" max="12310" width="2.7109375" style="53" customWidth="1"/>
    <col min="12311" max="12318" width="2.28515625" style="53" customWidth="1"/>
    <col min="12319" max="12319" width="2.5703125" style="53" customWidth="1"/>
    <col min="12320" max="12361" width="2.28515625" style="53" customWidth="1"/>
    <col min="12362" max="12362" width="1.140625" style="53" customWidth="1"/>
    <col min="12363" max="12544" width="11.42578125" style="53"/>
    <col min="12545" max="12545" width="1.140625" style="53" customWidth="1"/>
    <col min="12546" max="12565" width="2.28515625" style="53" customWidth="1"/>
    <col min="12566" max="12566" width="2.7109375" style="53" customWidth="1"/>
    <col min="12567" max="12574" width="2.28515625" style="53" customWidth="1"/>
    <col min="12575" max="12575" width="2.5703125" style="53" customWidth="1"/>
    <col min="12576" max="12617" width="2.28515625" style="53" customWidth="1"/>
    <col min="12618" max="12618" width="1.140625" style="53" customWidth="1"/>
    <col min="12619" max="12800" width="11.42578125" style="53"/>
    <col min="12801" max="12801" width="1.140625" style="53" customWidth="1"/>
    <col min="12802" max="12821" width="2.28515625" style="53" customWidth="1"/>
    <col min="12822" max="12822" width="2.7109375" style="53" customWidth="1"/>
    <col min="12823" max="12830" width="2.28515625" style="53" customWidth="1"/>
    <col min="12831" max="12831" width="2.5703125" style="53" customWidth="1"/>
    <col min="12832" max="12873" width="2.28515625" style="53" customWidth="1"/>
    <col min="12874" max="12874" width="1.140625" style="53" customWidth="1"/>
    <col min="12875" max="13056" width="11.42578125" style="53"/>
    <col min="13057" max="13057" width="1.140625" style="53" customWidth="1"/>
    <col min="13058" max="13077" width="2.28515625" style="53" customWidth="1"/>
    <col min="13078" max="13078" width="2.7109375" style="53" customWidth="1"/>
    <col min="13079" max="13086" width="2.28515625" style="53" customWidth="1"/>
    <col min="13087" max="13087" width="2.5703125" style="53" customWidth="1"/>
    <col min="13088" max="13129" width="2.28515625" style="53" customWidth="1"/>
    <col min="13130" max="13130" width="1.140625" style="53" customWidth="1"/>
    <col min="13131" max="13312" width="11.42578125" style="53"/>
    <col min="13313" max="13313" width="1.140625" style="53" customWidth="1"/>
    <col min="13314" max="13333" width="2.28515625" style="53" customWidth="1"/>
    <col min="13334" max="13334" width="2.7109375" style="53" customWidth="1"/>
    <col min="13335" max="13342" width="2.28515625" style="53" customWidth="1"/>
    <col min="13343" max="13343" width="2.5703125" style="53" customWidth="1"/>
    <col min="13344" max="13385" width="2.28515625" style="53" customWidth="1"/>
    <col min="13386" max="13386" width="1.140625" style="53" customWidth="1"/>
    <col min="13387" max="13568" width="11.42578125" style="53"/>
    <col min="13569" max="13569" width="1.140625" style="53" customWidth="1"/>
    <col min="13570" max="13589" width="2.28515625" style="53" customWidth="1"/>
    <col min="13590" max="13590" width="2.7109375" style="53" customWidth="1"/>
    <col min="13591" max="13598" width="2.28515625" style="53" customWidth="1"/>
    <col min="13599" max="13599" width="2.5703125" style="53" customWidth="1"/>
    <col min="13600" max="13641" width="2.28515625" style="53" customWidth="1"/>
    <col min="13642" max="13642" width="1.140625" style="53" customWidth="1"/>
    <col min="13643" max="13824" width="11.42578125" style="53"/>
    <col min="13825" max="13825" width="1.140625" style="53" customWidth="1"/>
    <col min="13826" max="13845" width="2.28515625" style="53" customWidth="1"/>
    <col min="13846" max="13846" width="2.7109375" style="53" customWidth="1"/>
    <col min="13847" max="13854" width="2.28515625" style="53" customWidth="1"/>
    <col min="13855" max="13855" width="2.5703125" style="53" customWidth="1"/>
    <col min="13856" max="13897" width="2.28515625" style="53" customWidth="1"/>
    <col min="13898" max="13898" width="1.140625" style="53" customWidth="1"/>
    <col min="13899" max="14080" width="11.42578125" style="53"/>
    <col min="14081" max="14081" width="1.140625" style="53" customWidth="1"/>
    <col min="14082" max="14101" width="2.28515625" style="53" customWidth="1"/>
    <col min="14102" max="14102" width="2.7109375" style="53" customWidth="1"/>
    <col min="14103" max="14110" width="2.28515625" style="53" customWidth="1"/>
    <col min="14111" max="14111" width="2.5703125" style="53" customWidth="1"/>
    <col min="14112" max="14153" width="2.28515625" style="53" customWidth="1"/>
    <col min="14154" max="14154" width="1.140625" style="53" customWidth="1"/>
    <col min="14155" max="14336" width="11.42578125" style="53"/>
    <col min="14337" max="14337" width="1.140625" style="53" customWidth="1"/>
    <col min="14338" max="14357" width="2.28515625" style="53" customWidth="1"/>
    <col min="14358" max="14358" width="2.7109375" style="53" customWidth="1"/>
    <col min="14359" max="14366" width="2.28515625" style="53" customWidth="1"/>
    <col min="14367" max="14367" width="2.5703125" style="53" customWidth="1"/>
    <col min="14368" max="14409" width="2.28515625" style="53" customWidth="1"/>
    <col min="14410" max="14410" width="1.140625" style="53" customWidth="1"/>
    <col min="14411" max="14592" width="11.42578125" style="53"/>
    <col min="14593" max="14593" width="1.140625" style="53" customWidth="1"/>
    <col min="14594" max="14613" width="2.28515625" style="53" customWidth="1"/>
    <col min="14614" max="14614" width="2.7109375" style="53" customWidth="1"/>
    <col min="14615" max="14622" width="2.28515625" style="53" customWidth="1"/>
    <col min="14623" max="14623" width="2.5703125" style="53" customWidth="1"/>
    <col min="14624" max="14665" width="2.28515625" style="53" customWidth="1"/>
    <col min="14666" max="14666" width="1.140625" style="53" customWidth="1"/>
    <col min="14667" max="14848" width="11.42578125" style="53"/>
    <col min="14849" max="14849" width="1.140625" style="53" customWidth="1"/>
    <col min="14850" max="14869" width="2.28515625" style="53" customWidth="1"/>
    <col min="14870" max="14870" width="2.7109375" style="53" customWidth="1"/>
    <col min="14871" max="14878" width="2.28515625" style="53" customWidth="1"/>
    <col min="14879" max="14879" width="2.5703125" style="53" customWidth="1"/>
    <col min="14880" max="14921" width="2.28515625" style="53" customWidth="1"/>
    <col min="14922" max="14922" width="1.140625" style="53" customWidth="1"/>
    <col min="14923" max="15104" width="11.42578125" style="53"/>
    <col min="15105" max="15105" width="1.140625" style="53" customWidth="1"/>
    <col min="15106" max="15125" width="2.28515625" style="53" customWidth="1"/>
    <col min="15126" max="15126" width="2.7109375" style="53" customWidth="1"/>
    <col min="15127" max="15134" width="2.28515625" style="53" customWidth="1"/>
    <col min="15135" max="15135" width="2.5703125" style="53" customWidth="1"/>
    <col min="15136" max="15177" width="2.28515625" style="53" customWidth="1"/>
    <col min="15178" max="15178" width="1.140625" style="53" customWidth="1"/>
    <col min="15179" max="15360" width="11.42578125" style="53"/>
    <col min="15361" max="15361" width="1.140625" style="53" customWidth="1"/>
    <col min="15362" max="15381" width="2.28515625" style="53" customWidth="1"/>
    <col min="15382" max="15382" width="2.7109375" style="53" customWidth="1"/>
    <col min="15383" max="15390" width="2.28515625" style="53" customWidth="1"/>
    <col min="15391" max="15391" width="2.5703125" style="53" customWidth="1"/>
    <col min="15392" max="15433" width="2.28515625" style="53" customWidth="1"/>
    <col min="15434" max="15434" width="1.140625" style="53" customWidth="1"/>
    <col min="15435" max="15616" width="11.42578125" style="53"/>
    <col min="15617" max="15617" width="1.140625" style="53" customWidth="1"/>
    <col min="15618" max="15637" width="2.28515625" style="53" customWidth="1"/>
    <col min="15638" max="15638" width="2.7109375" style="53" customWidth="1"/>
    <col min="15639" max="15646" width="2.28515625" style="53" customWidth="1"/>
    <col min="15647" max="15647" width="2.5703125" style="53" customWidth="1"/>
    <col min="15648" max="15689" width="2.28515625" style="53" customWidth="1"/>
    <col min="15690" max="15690" width="1.140625" style="53" customWidth="1"/>
    <col min="15691" max="15872" width="11.42578125" style="53"/>
    <col min="15873" max="15873" width="1.140625" style="53" customWidth="1"/>
    <col min="15874" max="15893" width="2.28515625" style="53" customWidth="1"/>
    <col min="15894" max="15894" width="2.7109375" style="53" customWidth="1"/>
    <col min="15895" max="15902" width="2.28515625" style="53" customWidth="1"/>
    <col min="15903" max="15903" width="2.5703125" style="53" customWidth="1"/>
    <col min="15904" max="15945" width="2.28515625" style="53" customWidth="1"/>
    <col min="15946" max="15946" width="1.140625" style="53" customWidth="1"/>
    <col min="15947" max="16128" width="11.42578125" style="53"/>
    <col min="16129" max="16129" width="1.140625" style="53" customWidth="1"/>
    <col min="16130" max="16149" width="2.28515625" style="53" customWidth="1"/>
    <col min="16150" max="16150" width="2.7109375" style="53" customWidth="1"/>
    <col min="16151" max="16158" width="2.28515625" style="53" customWidth="1"/>
    <col min="16159" max="16159" width="2.5703125" style="53" customWidth="1"/>
    <col min="16160" max="16201" width="2.28515625" style="53" customWidth="1"/>
    <col min="16202" max="16202" width="1.140625" style="53" customWidth="1"/>
    <col min="16203" max="16384" width="11.42578125" style="53"/>
  </cols>
  <sheetData>
    <row r="1" spans="2:78" ht="5.0999999999999996" customHeight="1"/>
    <row r="2" spans="2:78" s="55" customFormat="1" ht="17.25" customHeight="1">
      <c r="B2" s="299" t="s">
        <v>218</v>
      </c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300" t="s">
        <v>219</v>
      </c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0"/>
      <c r="AH2" s="300"/>
      <c r="AI2" s="300"/>
      <c r="AJ2" s="300"/>
      <c r="AK2" s="300"/>
      <c r="AL2" s="300"/>
      <c r="AM2" s="300"/>
      <c r="AN2" s="300"/>
      <c r="AO2" s="300"/>
      <c r="AP2" s="300"/>
      <c r="AQ2" s="300"/>
      <c r="AR2" s="300"/>
      <c r="AS2" s="300"/>
      <c r="AT2" s="300"/>
      <c r="AU2" s="300"/>
      <c r="AV2" s="300"/>
      <c r="AW2" s="300"/>
      <c r="AX2" s="300"/>
      <c r="AY2" s="300"/>
      <c r="AZ2" s="300"/>
      <c r="BA2" s="300"/>
      <c r="BB2" s="300"/>
      <c r="BC2" s="300"/>
      <c r="BD2" s="300"/>
      <c r="BE2" s="300"/>
      <c r="BF2" s="300"/>
      <c r="BG2" s="301" t="s">
        <v>220</v>
      </c>
      <c r="BH2" s="301"/>
      <c r="BI2" s="301"/>
      <c r="BJ2" s="301"/>
      <c r="BK2" s="301"/>
      <c r="BL2" s="301"/>
      <c r="BM2" s="301"/>
      <c r="BN2" s="301"/>
      <c r="BO2" s="301"/>
      <c r="BP2" s="301"/>
      <c r="BQ2" s="301"/>
      <c r="BR2" s="301"/>
      <c r="BS2" s="301"/>
      <c r="BT2" s="301"/>
      <c r="BU2" s="301"/>
    </row>
    <row r="3" spans="2:78" s="55" customFormat="1" ht="14.25" customHeight="1">
      <c r="B3" s="57"/>
      <c r="C3" s="57"/>
      <c r="D3" s="57"/>
      <c r="E3" s="57"/>
      <c r="F3" s="57"/>
      <c r="G3" s="57"/>
      <c r="H3" s="57"/>
      <c r="I3" s="57"/>
      <c r="J3" s="58"/>
      <c r="K3" s="58"/>
      <c r="L3" s="58"/>
      <c r="M3" s="58"/>
      <c r="N3" s="58"/>
      <c r="O3" s="58"/>
      <c r="P3" s="58"/>
      <c r="Q3" s="302" t="s">
        <v>221</v>
      </c>
      <c r="R3" s="302"/>
      <c r="S3" s="302"/>
      <c r="T3" s="302"/>
      <c r="U3" s="302"/>
      <c r="V3" s="302"/>
      <c r="W3" s="302"/>
      <c r="X3" s="302"/>
      <c r="Y3" s="302"/>
      <c r="Z3" s="302"/>
      <c r="AA3" s="302"/>
      <c r="AB3" s="302"/>
      <c r="AC3" s="302"/>
      <c r="AD3" s="302"/>
      <c r="AE3" s="302"/>
      <c r="AF3" s="302"/>
      <c r="AG3" s="302"/>
      <c r="AH3" s="302"/>
      <c r="AI3" s="302"/>
      <c r="AJ3" s="302"/>
      <c r="AK3" s="302"/>
      <c r="AL3" s="302"/>
      <c r="AM3" s="302"/>
      <c r="AN3" s="302"/>
      <c r="AO3" s="302"/>
      <c r="AP3" s="302"/>
      <c r="AQ3" s="302"/>
      <c r="AR3" s="302"/>
      <c r="AS3" s="302"/>
      <c r="AT3" s="302"/>
      <c r="AU3" s="302"/>
      <c r="AV3" s="302"/>
      <c r="AW3" s="302"/>
      <c r="AX3" s="302"/>
      <c r="AY3" s="302"/>
      <c r="AZ3" s="302"/>
      <c r="BA3" s="302"/>
      <c r="BB3" s="302"/>
      <c r="BC3" s="302"/>
      <c r="BD3" s="302"/>
      <c r="BE3" s="302"/>
      <c r="BF3" s="302"/>
      <c r="BG3" s="301" t="s">
        <v>222</v>
      </c>
      <c r="BH3" s="301"/>
      <c r="BI3" s="301"/>
      <c r="BJ3" s="301"/>
      <c r="BK3" s="301"/>
      <c r="BL3" s="301"/>
      <c r="BM3" s="301"/>
      <c r="BN3" s="301"/>
      <c r="BO3" s="301"/>
      <c r="BP3" s="301"/>
      <c r="BQ3" s="301"/>
      <c r="BR3" s="301"/>
      <c r="BS3" s="301"/>
      <c r="BT3" s="301"/>
      <c r="BU3" s="301"/>
    </row>
    <row r="4" spans="2:78" s="55" customFormat="1" ht="14.25" customHeight="1">
      <c r="B4" s="57"/>
      <c r="C4" s="57"/>
      <c r="D4" s="57"/>
      <c r="E4" s="57"/>
      <c r="F4" s="57"/>
      <c r="G4" s="57"/>
      <c r="H4" s="57"/>
      <c r="I4" s="57"/>
      <c r="J4" s="59"/>
      <c r="K4" s="59"/>
      <c r="L4" s="59"/>
      <c r="M4" s="59"/>
      <c r="N4" s="59"/>
      <c r="O4" s="59"/>
      <c r="P4" s="59"/>
      <c r="Q4" s="303"/>
      <c r="R4" s="304"/>
      <c r="S4" s="304"/>
      <c r="T4" s="304"/>
      <c r="U4" s="304"/>
      <c r="V4" s="304"/>
      <c r="W4" s="304"/>
      <c r="X4" s="304"/>
      <c r="Y4" s="304"/>
      <c r="Z4" s="304"/>
      <c r="AA4" s="304"/>
      <c r="AB4" s="304"/>
      <c r="AC4" s="304"/>
      <c r="AD4" s="304"/>
      <c r="AE4" s="304"/>
      <c r="AF4" s="304"/>
      <c r="AG4" s="304"/>
      <c r="AH4" s="304"/>
      <c r="AI4" s="304"/>
      <c r="AJ4" s="304"/>
      <c r="AK4" s="304"/>
      <c r="AL4" s="304"/>
      <c r="AM4" s="304"/>
      <c r="AN4" s="304"/>
      <c r="AO4" s="304"/>
      <c r="AP4" s="304"/>
      <c r="AQ4" s="304"/>
      <c r="AR4" s="304"/>
      <c r="AS4" s="304"/>
      <c r="AT4" s="304"/>
      <c r="AU4" s="304"/>
      <c r="AV4" s="304"/>
      <c r="AW4" s="304"/>
      <c r="AX4" s="304"/>
      <c r="AY4" s="304"/>
      <c r="AZ4" s="304"/>
      <c r="BA4" s="304"/>
      <c r="BB4" s="304"/>
      <c r="BC4" s="304"/>
      <c r="BD4" s="304"/>
      <c r="BE4" s="304"/>
      <c r="BF4" s="304"/>
      <c r="BG4" s="301" t="s">
        <v>223</v>
      </c>
      <c r="BH4" s="301"/>
      <c r="BI4" s="301"/>
      <c r="BJ4" s="301"/>
      <c r="BK4" s="301"/>
      <c r="BL4" s="301"/>
      <c r="BM4" s="301"/>
      <c r="BN4" s="301"/>
      <c r="BO4" s="301"/>
      <c r="BP4" s="301"/>
      <c r="BQ4" s="301"/>
      <c r="BR4" s="301"/>
      <c r="BS4" s="301"/>
      <c r="BT4" s="301"/>
      <c r="BU4" s="301"/>
    </row>
    <row r="5" spans="2:78" s="60" customFormat="1" ht="12.75" customHeight="1">
      <c r="B5" s="275" t="s">
        <v>224</v>
      </c>
      <c r="C5" s="275"/>
      <c r="D5" s="275"/>
      <c r="E5" s="275"/>
      <c r="F5" s="275"/>
      <c r="G5" s="275"/>
      <c r="H5" s="275"/>
      <c r="I5" s="275"/>
      <c r="J5" s="275"/>
      <c r="K5" s="275"/>
      <c r="L5" s="275"/>
      <c r="M5" s="275"/>
      <c r="N5" s="275"/>
      <c r="O5" s="276" t="str">
        <f>ACCUEIL!D3</f>
        <v>AC6202</v>
      </c>
      <c r="P5" s="276"/>
      <c r="Q5" s="276"/>
      <c r="R5" s="276"/>
      <c r="S5" s="276"/>
      <c r="T5" s="276"/>
      <c r="U5" s="276"/>
      <c r="V5" s="276"/>
      <c r="W5" s="276"/>
      <c r="X5" s="108"/>
      <c r="Y5" s="108"/>
      <c r="Z5" s="108"/>
      <c r="AA5" s="108"/>
      <c r="AB5" s="108"/>
      <c r="AC5" s="108"/>
      <c r="AD5" s="108"/>
      <c r="AE5" s="108"/>
      <c r="AF5" s="108"/>
      <c r="AG5" s="108"/>
      <c r="AH5" s="108"/>
      <c r="AI5" s="108"/>
      <c r="AJ5" s="108"/>
      <c r="AK5" s="108"/>
      <c r="AL5" s="108"/>
      <c r="AM5" s="108"/>
      <c r="AN5" s="108"/>
      <c r="AO5" s="108"/>
      <c r="AP5" s="108"/>
      <c r="AQ5" s="108"/>
      <c r="AR5" s="108"/>
      <c r="AS5" s="108"/>
      <c r="AT5" s="108"/>
      <c r="AU5" s="108"/>
      <c r="AV5" s="108"/>
      <c r="AW5" s="108"/>
      <c r="AX5" s="108"/>
      <c r="AY5" s="108"/>
      <c r="AZ5" s="108"/>
      <c r="BA5" s="108"/>
      <c r="BB5" s="108"/>
      <c r="BC5" s="108"/>
      <c r="BD5" s="108"/>
      <c r="BE5" s="108"/>
      <c r="BF5" s="108"/>
      <c r="BG5" s="108"/>
      <c r="BH5" s="108"/>
      <c r="BI5" s="108"/>
      <c r="BJ5" s="108"/>
      <c r="BK5" s="108"/>
      <c r="BL5" s="108"/>
      <c r="BM5" s="108"/>
      <c r="BN5" s="108"/>
      <c r="BO5" s="108"/>
      <c r="BP5" s="108"/>
      <c r="BQ5" s="108"/>
      <c r="BR5" s="108"/>
      <c r="BS5" s="108"/>
      <c r="BT5" s="108"/>
      <c r="BU5" s="108"/>
    </row>
    <row r="6" spans="2:78" s="60" customFormat="1" ht="4.5" customHeight="1"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90"/>
      <c r="P6" s="90"/>
      <c r="Q6" s="90"/>
      <c r="R6" s="90"/>
      <c r="S6" s="90"/>
      <c r="T6" s="90"/>
      <c r="U6" s="90"/>
      <c r="V6" s="90"/>
      <c r="W6" s="90"/>
      <c r="X6" s="90"/>
      <c r="Y6" s="90"/>
      <c r="Z6" s="90"/>
      <c r="AA6" s="90"/>
      <c r="AB6" s="90"/>
      <c r="AC6" s="90"/>
      <c r="AD6" s="90"/>
      <c r="AE6" s="90"/>
      <c r="AF6" s="90"/>
      <c r="AG6" s="90"/>
      <c r="AH6" s="90"/>
      <c r="AI6" s="90"/>
      <c r="AJ6" s="90"/>
      <c r="AK6" s="90"/>
      <c r="AL6" s="90"/>
      <c r="AM6" s="90"/>
      <c r="AN6" s="90"/>
      <c r="AO6" s="90"/>
      <c r="AP6" s="90"/>
      <c r="AQ6" s="90"/>
      <c r="AR6" s="90"/>
      <c r="AS6" s="90"/>
      <c r="AT6" s="90"/>
      <c r="AU6" s="90"/>
      <c r="AV6" s="90"/>
      <c r="AW6" s="90"/>
      <c r="AX6" s="90"/>
      <c r="AY6" s="90"/>
      <c r="AZ6" s="90"/>
      <c r="BA6" s="90"/>
      <c r="BB6" s="90"/>
      <c r="BC6" s="90"/>
      <c r="BD6" s="90"/>
      <c r="BE6" s="90"/>
      <c r="BF6" s="90"/>
      <c r="BG6" s="90"/>
      <c r="BH6" s="90"/>
      <c r="BI6" s="90"/>
      <c r="BJ6" s="90"/>
      <c r="BK6" s="90"/>
      <c r="BL6" s="90"/>
      <c r="BM6" s="90"/>
      <c r="BN6" s="90"/>
      <c r="BO6" s="90"/>
      <c r="BP6" s="90"/>
      <c r="BQ6" s="90"/>
      <c r="BR6" s="90"/>
      <c r="BS6" s="90"/>
      <c r="BT6" s="90"/>
      <c r="BU6" s="90"/>
    </row>
    <row r="7" spans="2:78" ht="13.5" customHeight="1">
      <c r="B7" s="275" t="s">
        <v>225</v>
      </c>
      <c r="C7" s="275"/>
      <c r="D7" s="275"/>
      <c r="E7" s="275"/>
      <c r="F7" s="275"/>
      <c r="G7" s="275"/>
      <c r="H7" s="275"/>
      <c r="I7" s="275"/>
      <c r="J7" s="275"/>
      <c r="K7" s="275"/>
      <c r="L7" s="275"/>
      <c r="M7" s="275"/>
      <c r="N7" s="275"/>
      <c r="O7" s="277">
        <f>B11</f>
        <v>42655</v>
      </c>
      <c r="P7" s="277"/>
      <c r="Q7" s="277"/>
      <c r="R7" s="277"/>
      <c r="S7" s="277"/>
      <c r="T7" s="277"/>
      <c r="U7" s="277"/>
      <c r="V7" s="277"/>
      <c r="W7" s="277"/>
      <c r="X7" s="277"/>
      <c r="Y7" s="278"/>
      <c r="Z7" s="279"/>
      <c r="AA7" s="279"/>
      <c r="AB7" s="279"/>
      <c r="AC7" s="279"/>
      <c r="AD7" s="171"/>
      <c r="AE7" s="171"/>
      <c r="AF7" s="171"/>
      <c r="AG7" s="171"/>
      <c r="AH7" s="171"/>
      <c r="AI7" s="171"/>
      <c r="AJ7" s="171"/>
      <c r="AK7" s="171"/>
      <c r="AL7" s="171"/>
      <c r="AM7" s="171"/>
      <c r="AN7" s="171"/>
      <c r="AO7" s="171"/>
      <c r="AP7" s="171"/>
      <c r="AQ7" s="171"/>
      <c r="AR7" s="171"/>
      <c r="AS7" s="171"/>
      <c r="AT7" s="171"/>
      <c r="AU7" s="171"/>
      <c r="AV7" s="171"/>
      <c r="AW7" s="171"/>
      <c r="AX7" s="171"/>
      <c r="AY7" s="171"/>
      <c r="AZ7" s="171"/>
      <c r="BA7" s="171"/>
      <c r="BB7" s="171"/>
      <c r="BC7" s="171"/>
      <c r="BD7" s="171"/>
      <c r="BE7" s="171"/>
      <c r="BF7" s="171"/>
      <c r="BG7" s="171"/>
      <c r="BH7" s="171"/>
      <c r="BI7" s="171"/>
      <c r="BJ7" s="171"/>
      <c r="BK7" s="171"/>
      <c r="BL7" s="171"/>
      <c r="BM7" s="171"/>
      <c r="BN7" s="171"/>
      <c r="BO7" s="171"/>
      <c r="BP7" s="171"/>
      <c r="BQ7" s="171"/>
      <c r="BR7" s="171"/>
      <c r="BS7" s="171"/>
      <c r="BT7" s="171"/>
      <c r="BU7" s="171"/>
      <c r="BV7" s="53"/>
    </row>
    <row r="8" spans="2:78" s="62" customFormat="1" ht="12.75" customHeight="1">
      <c r="B8" s="280" t="s">
        <v>226</v>
      </c>
      <c r="C8" s="280"/>
      <c r="D8" s="280"/>
      <c r="E8" s="283" t="s">
        <v>227</v>
      </c>
      <c r="F8" s="283"/>
      <c r="G8" s="283"/>
      <c r="H8" s="283"/>
      <c r="I8" s="286" t="s">
        <v>228</v>
      </c>
      <c r="J8" s="286"/>
      <c r="K8" s="286"/>
      <c r="L8" s="286"/>
      <c r="M8" s="286"/>
      <c r="N8" s="286"/>
      <c r="O8" s="286"/>
      <c r="P8" s="286"/>
      <c r="Q8" s="286"/>
      <c r="R8" s="286"/>
      <c r="S8" s="286"/>
      <c r="T8" s="286"/>
      <c r="U8" s="286"/>
      <c r="V8" s="286"/>
      <c r="W8" s="286"/>
      <c r="X8" s="286"/>
      <c r="Y8" s="286"/>
      <c r="Z8" s="286"/>
      <c r="AA8" s="286"/>
      <c r="AB8" s="286"/>
      <c r="AC8" s="286"/>
      <c r="AD8" s="287" t="s">
        <v>229</v>
      </c>
      <c r="AE8" s="287"/>
      <c r="AF8" s="287"/>
      <c r="AG8" s="287"/>
      <c r="AH8" s="287"/>
      <c r="AI8" s="287"/>
      <c r="AJ8" s="287"/>
      <c r="AK8" s="287"/>
      <c r="AL8" s="287"/>
      <c r="AM8" s="287"/>
      <c r="AN8" s="288" t="s">
        <v>230</v>
      </c>
      <c r="AO8" s="289"/>
      <c r="AP8" s="289"/>
      <c r="AQ8" s="289"/>
      <c r="AR8" s="289"/>
      <c r="AS8" s="289"/>
      <c r="AT8" s="289"/>
      <c r="AU8" s="289"/>
      <c r="AV8" s="289"/>
      <c r="AW8" s="289"/>
      <c r="AX8" s="289"/>
      <c r="AY8" s="289"/>
      <c r="AZ8" s="289"/>
      <c r="BA8" s="289"/>
      <c r="BB8" s="289"/>
      <c r="BC8" s="289"/>
      <c r="BD8" s="289"/>
      <c r="BE8" s="289"/>
      <c r="BF8" s="289"/>
      <c r="BG8" s="289"/>
      <c r="BH8" s="289"/>
      <c r="BI8" s="289"/>
      <c r="BJ8" s="290" t="s">
        <v>231</v>
      </c>
      <c r="BK8" s="291"/>
      <c r="BL8" s="291"/>
      <c r="BM8" s="291"/>
      <c r="BN8" s="291"/>
      <c r="BO8" s="292"/>
      <c r="BP8" s="305" t="s">
        <v>232</v>
      </c>
      <c r="BQ8" s="305"/>
      <c r="BR8" s="305"/>
      <c r="BS8" s="305"/>
      <c r="BT8" s="305"/>
      <c r="BU8" s="305"/>
      <c r="BV8" s="63"/>
      <c r="BW8" s="63"/>
      <c r="BX8" s="63"/>
      <c r="BY8" s="63"/>
      <c r="BZ8" s="63"/>
    </row>
    <row r="9" spans="2:78" s="62" customFormat="1" ht="11.25" customHeight="1">
      <c r="B9" s="281"/>
      <c r="C9" s="281"/>
      <c r="D9" s="281"/>
      <c r="E9" s="284"/>
      <c r="F9" s="284"/>
      <c r="G9" s="284"/>
      <c r="H9" s="284"/>
      <c r="I9" s="286"/>
      <c r="J9" s="286"/>
      <c r="K9" s="286"/>
      <c r="L9" s="286"/>
      <c r="M9" s="286"/>
      <c r="N9" s="286"/>
      <c r="O9" s="286"/>
      <c r="P9" s="286"/>
      <c r="Q9" s="286"/>
      <c r="R9" s="286"/>
      <c r="S9" s="286"/>
      <c r="T9" s="286"/>
      <c r="U9" s="286"/>
      <c r="V9" s="286"/>
      <c r="W9" s="286"/>
      <c r="X9" s="286"/>
      <c r="Y9" s="286"/>
      <c r="Z9" s="286"/>
      <c r="AA9" s="286"/>
      <c r="AB9" s="286"/>
      <c r="AC9" s="286"/>
      <c r="AD9" s="305" t="s">
        <v>233</v>
      </c>
      <c r="AE9" s="305"/>
      <c r="AF9" s="305"/>
      <c r="AG9" s="305"/>
      <c r="AH9" s="305"/>
      <c r="AI9" s="286" t="s">
        <v>234</v>
      </c>
      <c r="AJ9" s="286"/>
      <c r="AK9" s="286"/>
      <c r="AL9" s="286"/>
      <c r="AM9" s="286"/>
      <c r="AN9" s="286" t="s">
        <v>235</v>
      </c>
      <c r="AO9" s="286"/>
      <c r="AP9" s="286"/>
      <c r="AQ9" s="286"/>
      <c r="AR9" s="286"/>
      <c r="AS9" s="286"/>
      <c r="AT9" s="286"/>
      <c r="AU9" s="286"/>
      <c r="AV9" s="286"/>
      <c r="AW9" s="286"/>
      <c r="AX9" s="286"/>
      <c r="AY9" s="286" t="s">
        <v>236</v>
      </c>
      <c r="AZ9" s="286"/>
      <c r="BA9" s="286"/>
      <c r="BB9" s="286"/>
      <c r="BC9" s="286"/>
      <c r="BD9" s="286"/>
      <c r="BE9" s="286"/>
      <c r="BF9" s="286"/>
      <c r="BG9" s="286"/>
      <c r="BH9" s="286"/>
      <c r="BI9" s="288"/>
      <c r="BJ9" s="293"/>
      <c r="BK9" s="294"/>
      <c r="BL9" s="294"/>
      <c r="BM9" s="294"/>
      <c r="BN9" s="294"/>
      <c r="BO9" s="295"/>
      <c r="BP9" s="305"/>
      <c r="BQ9" s="305"/>
      <c r="BR9" s="305"/>
      <c r="BS9" s="305"/>
      <c r="BT9" s="305"/>
      <c r="BU9" s="305"/>
      <c r="BV9" s="63"/>
      <c r="BW9" s="63"/>
      <c r="BX9" s="63"/>
      <c r="BY9" s="63"/>
      <c r="BZ9" s="63"/>
    </row>
    <row r="10" spans="2:78" s="62" customFormat="1" ht="12" customHeight="1">
      <c r="B10" s="282"/>
      <c r="C10" s="282"/>
      <c r="D10" s="282"/>
      <c r="E10" s="285"/>
      <c r="F10" s="285"/>
      <c r="G10" s="285"/>
      <c r="H10" s="285"/>
      <c r="I10" s="286" t="s">
        <v>237</v>
      </c>
      <c r="J10" s="286"/>
      <c r="K10" s="286"/>
      <c r="L10" s="286"/>
      <c r="M10" s="286"/>
      <c r="N10" s="286"/>
      <c r="O10" s="286"/>
      <c r="P10" s="286"/>
      <c r="Q10" s="286"/>
      <c r="R10" s="286"/>
      <c r="S10" s="286"/>
      <c r="T10" s="286" t="s">
        <v>238</v>
      </c>
      <c r="U10" s="286"/>
      <c r="V10" s="286"/>
      <c r="W10" s="286"/>
      <c r="X10" s="286"/>
      <c r="Y10" s="286"/>
      <c r="Z10" s="286"/>
      <c r="AA10" s="286"/>
      <c r="AB10" s="286"/>
      <c r="AC10" s="286"/>
      <c r="AD10" s="305"/>
      <c r="AE10" s="305"/>
      <c r="AF10" s="305"/>
      <c r="AG10" s="305"/>
      <c r="AH10" s="305"/>
      <c r="AI10" s="286"/>
      <c r="AJ10" s="286"/>
      <c r="AK10" s="286"/>
      <c r="AL10" s="286"/>
      <c r="AM10" s="286"/>
      <c r="AN10" s="286" t="s">
        <v>239</v>
      </c>
      <c r="AO10" s="286"/>
      <c r="AP10" s="286"/>
      <c r="AQ10" s="286"/>
      <c r="AR10" s="286"/>
      <c r="AS10" s="286"/>
      <c r="AT10" s="286" t="s">
        <v>234</v>
      </c>
      <c r="AU10" s="286"/>
      <c r="AV10" s="286"/>
      <c r="AW10" s="286"/>
      <c r="AX10" s="286"/>
      <c r="AY10" s="286" t="s">
        <v>239</v>
      </c>
      <c r="AZ10" s="286"/>
      <c r="BA10" s="286"/>
      <c r="BB10" s="286"/>
      <c r="BC10" s="286"/>
      <c r="BD10" s="286"/>
      <c r="BE10" s="286" t="s">
        <v>234</v>
      </c>
      <c r="BF10" s="286"/>
      <c r="BG10" s="286"/>
      <c r="BH10" s="286"/>
      <c r="BI10" s="288"/>
      <c r="BJ10" s="296"/>
      <c r="BK10" s="297"/>
      <c r="BL10" s="297"/>
      <c r="BM10" s="297"/>
      <c r="BN10" s="297"/>
      <c r="BO10" s="298"/>
      <c r="BP10" s="305"/>
      <c r="BQ10" s="305"/>
      <c r="BR10" s="305"/>
      <c r="BS10" s="305"/>
      <c r="BT10" s="305"/>
      <c r="BU10" s="305"/>
      <c r="BV10" s="63"/>
      <c r="BW10" s="63"/>
      <c r="BX10" s="63"/>
      <c r="BY10" s="63"/>
      <c r="BZ10" s="63"/>
    </row>
    <row r="11" spans="2:78" s="62" customFormat="1" ht="20.100000000000001" customHeight="1">
      <c r="B11" s="226">
        <f>ACCUEIL!B310</f>
        <v>42655</v>
      </c>
      <c r="C11" s="227"/>
      <c r="D11" s="228"/>
      <c r="E11" s="229" t="s">
        <v>307</v>
      </c>
      <c r="F11" s="229"/>
      <c r="G11" s="229"/>
      <c r="H11" s="229"/>
      <c r="I11" s="232" t="str">
        <f>IF(ACCUEIL!E310="x",T(ACCUEIL!D310),"")</f>
        <v>Duo de choux blanc et rouge</v>
      </c>
      <c r="J11" s="233"/>
      <c r="K11" s="233"/>
      <c r="L11" s="233"/>
      <c r="M11" s="233"/>
      <c r="N11" s="233"/>
      <c r="O11" s="233"/>
      <c r="P11" s="233"/>
      <c r="Q11" s="233"/>
      <c r="R11" s="233"/>
      <c r="S11" s="234"/>
      <c r="T11" s="232" t="str">
        <f>IF(I11="",ACCUEIL!D310,"")</f>
        <v/>
      </c>
      <c r="U11" s="233"/>
      <c r="V11" s="233"/>
      <c r="W11" s="233"/>
      <c r="X11" s="233"/>
      <c r="Y11" s="233"/>
      <c r="Z11" s="233"/>
      <c r="AA11" s="233"/>
      <c r="AB11" s="233"/>
      <c r="AC11" s="234"/>
      <c r="AD11" s="230" t="str">
        <f>IF(I11=T11,"",IF(T11="","12H00",""))</f>
        <v>12H00</v>
      </c>
      <c r="AE11" s="230"/>
      <c r="AF11" s="230"/>
      <c r="AG11" s="230"/>
      <c r="AH11" s="230"/>
      <c r="AI11" s="230"/>
      <c r="AJ11" s="230"/>
      <c r="AK11" s="230"/>
      <c r="AL11" s="230"/>
      <c r="AM11" s="230"/>
      <c r="AN11" s="230" t="str">
        <f>IF(I11=T11,"",IF(I11="","12H00",""))</f>
        <v/>
      </c>
      <c r="AO11" s="230"/>
      <c r="AP11" s="230"/>
      <c r="AQ11" s="230"/>
      <c r="AR11" s="230"/>
      <c r="AS11" s="230"/>
      <c r="AT11" s="230"/>
      <c r="AU11" s="230"/>
      <c r="AV11" s="230"/>
      <c r="AW11" s="230"/>
      <c r="AX11" s="230"/>
      <c r="AY11" s="230" t="str">
        <f>IF(I11=T11,"",IF(I11="","12H15",""))</f>
        <v/>
      </c>
      <c r="AZ11" s="230"/>
      <c r="BA11" s="230"/>
      <c r="BB11" s="230"/>
      <c r="BC11" s="230"/>
      <c r="BD11" s="230"/>
      <c r="BE11" s="230"/>
      <c r="BF11" s="230"/>
      <c r="BG11" s="230"/>
      <c r="BH11" s="230"/>
      <c r="BI11" s="230"/>
      <c r="BJ11" s="231"/>
      <c r="BK11" s="227"/>
      <c r="BL11" s="227"/>
      <c r="BM11" s="227"/>
      <c r="BN11" s="227"/>
      <c r="BO11" s="228"/>
      <c r="BP11" s="230"/>
      <c r="BQ11" s="230"/>
      <c r="BR11" s="230"/>
      <c r="BS11" s="230"/>
      <c r="BT11" s="230"/>
      <c r="BU11" s="230"/>
      <c r="BV11" s="63"/>
      <c r="BW11" s="63"/>
      <c r="BX11" s="63"/>
      <c r="BY11" s="63"/>
      <c r="BZ11" s="63"/>
    </row>
    <row r="12" spans="2:78" s="62" customFormat="1" ht="20.100000000000001" customHeight="1">
      <c r="B12" s="226">
        <f>$B$11</f>
        <v>42655</v>
      </c>
      <c r="C12" s="227"/>
      <c r="D12" s="228"/>
      <c r="E12" s="229" t="s">
        <v>307</v>
      </c>
      <c r="F12" s="229"/>
      <c r="G12" s="229"/>
      <c r="H12" s="229"/>
      <c r="I12" s="232" t="str">
        <f>IF(ACCUEIL!E311="x",T(ACCUEIL!D311),"")</f>
        <v/>
      </c>
      <c r="J12" s="233"/>
      <c r="K12" s="233"/>
      <c r="L12" s="233"/>
      <c r="M12" s="233"/>
      <c r="N12" s="233"/>
      <c r="O12" s="233"/>
      <c r="P12" s="233"/>
      <c r="Q12" s="233"/>
      <c r="R12" s="233"/>
      <c r="S12" s="234"/>
      <c r="T12" s="232" t="str">
        <f>IF(I12="",ACCUEIL!D311,"")</f>
        <v>Rôti de porc</v>
      </c>
      <c r="U12" s="233"/>
      <c r="V12" s="233"/>
      <c r="W12" s="233"/>
      <c r="X12" s="233"/>
      <c r="Y12" s="233"/>
      <c r="Z12" s="233"/>
      <c r="AA12" s="233"/>
      <c r="AB12" s="233"/>
      <c r="AC12" s="234"/>
      <c r="AD12" s="230" t="str">
        <f>IF(I12=T12,"",IF(T12="","12H15",""))</f>
        <v/>
      </c>
      <c r="AE12" s="230"/>
      <c r="AF12" s="230"/>
      <c r="AG12" s="230"/>
      <c r="AH12" s="230"/>
      <c r="AI12" s="230"/>
      <c r="AJ12" s="230"/>
      <c r="AK12" s="230"/>
      <c r="AL12" s="230"/>
      <c r="AM12" s="230"/>
      <c r="AN12" s="230" t="str">
        <f>IF(I12=T12,"",IF(I12="","12H15",""))</f>
        <v>12H15</v>
      </c>
      <c r="AO12" s="230"/>
      <c r="AP12" s="230"/>
      <c r="AQ12" s="230"/>
      <c r="AR12" s="230"/>
      <c r="AS12" s="230"/>
      <c r="AT12" s="230"/>
      <c r="AU12" s="230"/>
      <c r="AV12" s="230"/>
      <c r="AW12" s="230"/>
      <c r="AX12" s="230"/>
      <c r="AY12" s="230" t="str">
        <f>IF(I12=T12,"",IF(I12="","12H40",""))</f>
        <v>12H40</v>
      </c>
      <c r="AZ12" s="230"/>
      <c r="BA12" s="230"/>
      <c r="BB12" s="230"/>
      <c r="BC12" s="230"/>
      <c r="BD12" s="230"/>
      <c r="BE12" s="230"/>
      <c r="BF12" s="230"/>
      <c r="BG12" s="230"/>
      <c r="BH12" s="230"/>
      <c r="BI12" s="230"/>
      <c r="BJ12" s="231"/>
      <c r="BK12" s="227"/>
      <c r="BL12" s="227"/>
      <c r="BM12" s="227"/>
      <c r="BN12" s="227"/>
      <c r="BO12" s="228"/>
      <c r="BP12" s="230"/>
      <c r="BQ12" s="230"/>
      <c r="BR12" s="230"/>
      <c r="BS12" s="230"/>
      <c r="BT12" s="230"/>
      <c r="BU12" s="230"/>
      <c r="BV12" s="63"/>
      <c r="BW12" s="63"/>
      <c r="BX12" s="63"/>
      <c r="BY12" s="63"/>
      <c r="BZ12" s="63"/>
    </row>
    <row r="13" spans="2:78" s="62" customFormat="1" ht="20.100000000000001" customHeight="1">
      <c r="B13" s="226">
        <f t="shared" ref="B13:B23" si="0">$B$11</f>
        <v>42655</v>
      </c>
      <c r="C13" s="227"/>
      <c r="D13" s="228"/>
      <c r="E13" s="229" t="s">
        <v>307</v>
      </c>
      <c r="F13" s="229"/>
      <c r="G13" s="229"/>
      <c r="H13" s="229"/>
      <c r="I13" s="232" t="str">
        <f>IF(ACCUEIL!E312="x",T(ACCUEIL!D312),"")</f>
        <v/>
      </c>
      <c r="J13" s="233"/>
      <c r="K13" s="233"/>
      <c r="L13" s="233"/>
      <c r="M13" s="233"/>
      <c r="N13" s="233"/>
      <c r="O13" s="233"/>
      <c r="P13" s="233"/>
      <c r="Q13" s="233"/>
      <c r="R13" s="233"/>
      <c r="S13" s="234"/>
      <c r="T13" s="232" t="str">
        <f>IF(I13="",ACCUEIL!D312,"")</f>
        <v>Pommes Dauphine</v>
      </c>
      <c r="U13" s="233"/>
      <c r="V13" s="233"/>
      <c r="W13" s="233"/>
      <c r="X13" s="233"/>
      <c r="Y13" s="233"/>
      <c r="Z13" s="233"/>
      <c r="AA13" s="233"/>
      <c r="AB13" s="233"/>
      <c r="AC13" s="234"/>
      <c r="AD13" s="230" t="str">
        <f t="shared" ref="AD13:AD14" si="1">IF(I13=T13,"",IF(T13="","12H15",""))</f>
        <v/>
      </c>
      <c r="AE13" s="230"/>
      <c r="AF13" s="230"/>
      <c r="AG13" s="230"/>
      <c r="AH13" s="230"/>
      <c r="AI13" s="230"/>
      <c r="AJ13" s="230"/>
      <c r="AK13" s="230"/>
      <c r="AL13" s="230"/>
      <c r="AM13" s="230"/>
      <c r="AN13" s="230" t="str">
        <f t="shared" ref="AN13:AN14" si="2">IF(I13=T13,"",IF(I13="","12H15",""))</f>
        <v>12H15</v>
      </c>
      <c r="AO13" s="230"/>
      <c r="AP13" s="230"/>
      <c r="AQ13" s="230"/>
      <c r="AR13" s="230"/>
      <c r="AS13" s="230"/>
      <c r="AT13" s="230"/>
      <c r="AU13" s="230"/>
      <c r="AV13" s="230"/>
      <c r="AW13" s="230"/>
      <c r="AX13" s="230"/>
      <c r="AY13" s="230" t="str">
        <f t="shared" ref="AY13:AY14" si="3">IF(I13=T13,"",IF(I13="","12H40",""))</f>
        <v>12H40</v>
      </c>
      <c r="AZ13" s="230"/>
      <c r="BA13" s="230"/>
      <c r="BB13" s="230"/>
      <c r="BC13" s="230"/>
      <c r="BD13" s="230"/>
      <c r="BE13" s="230"/>
      <c r="BF13" s="230"/>
      <c r="BG13" s="230"/>
      <c r="BH13" s="230"/>
      <c r="BI13" s="230"/>
      <c r="BJ13" s="231"/>
      <c r="BK13" s="227"/>
      <c r="BL13" s="227"/>
      <c r="BM13" s="227"/>
      <c r="BN13" s="227"/>
      <c r="BO13" s="228"/>
      <c r="BP13" s="230"/>
      <c r="BQ13" s="230"/>
      <c r="BR13" s="230"/>
      <c r="BS13" s="230"/>
      <c r="BT13" s="230"/>
      <c r="BU13" s="230"/>
      <c r="BV13" s="63"/>
      <c r="BW13" s="63"/>
      <c r="BX13" s="63"/>
      <c r="BY13" s="63"/>
      <c r="BZ13" s="63"/>
    </row>
    <row r="14" spans="2:78" s="62" customFormat="1" ht="20.100000000000001" customHeight="1">
      <c r="B14" s="226">
        <f t="shared" si="0"/>
        <v>42655</v>
      </c>
      <c r="C14" s="227"/>
      <c r="D14" s="228"/>
      <c r="E14" s="229" t="s">
        <v>307</v>
      </c>
      <c r="F14" s="229"/>
      <c r="G14" s="229"/>
      <c r="H14" s="229"/>
      <c r="I14" s="232" t="str">
        <f>IF(ACCUEIL!E313="x",T(ACCUEIL!D313),"")</f>
        <v/>
      </c>
      <c r="J14" s="233"/>
      <c r="K14" s="233"/>
      <c r="L14" s="233"/>
      <c r="M14" s="233"/>
      <c r="N14" s="233"/>
      <c r="O14" s="233"/>
      <c r="P14" s="233"/>
      <c r="Q14" s="233"/>
      <c r="R14" s="233"/>
      <c r="S14" s="234"/>
      <c r="T14" s="232" t="str">
        <f>IF(I14="",ACCUEIL!D313,"")</f>
        <v>Choux de Bruxelles</v>
      </c>
      <c r="U14" s="233"/>
      <c r="V14" s="233"/>
      <c r="W14" s="233"/>
      <c r="X14" s="233"/>
      <c r="Y14" s="233"/>
      <c r="Z14" s="233"/>
      <c r="AA14" s="233"/>
      <c r="AB14" s="233"/>
      <c r="AC14" s="234"/>
      <c r="AD14" s="230" t="str">
        <f t="shared" si="1"/>
        <v/>
      </c>
      <c r="AE14" s="230"/>
      <c r="AF14" s="230"/>
      <c r="AG14" s="230"/>
      <c r="AH14" s="230"/>
      <c r="AI14" s="230"/>
      <c r="AJ14" s="230"/>
      <c r="AK14" s="230"/>
      <c r="AL14" s="230"/>
      <c r="AM14" s="230"/>
      <c r="AN14" s="230" t="str">
        <f t="shared" si="2"/>
        <v>12H15</v>
      </c>
      <c r="AO14" s="230"/>
      <c r="AP14" s="230"/>
      <c r="AQ14" s="230"/>
      <c r="AR14" s="230"/>
      <c r="AS14" s="230"/>
      <c r="AT14" s="230"/>
      <c r="AU14" s="230"/>
      <c r="AV14" s="230"/>
      <c r="AW14" s="230"/>
      <c r="AX14" s="230"/>
      <c r="AY14" s="230" t="str">
        <f t="shared" si="3"/>
        <v>12H40</v>
      </c>
      <c r="AZ14" s="230"/>
      <c r="BA14" s="230"/>
      <c r="BB14" s="230"/>
      <c r="BC14" s="230"/>
      <c r="BD14" s="230"/>
      <c r="BE14" s="230"/>
      <c r="BF14" s="230"/>
      <c r="BG14" s="230"/>
      <c r="BH14" s="230"/>
      <c r="BI14" s="230"/>
      <c r="BJ14" s="231"/>
      <c r="BK14" s="227"/>
      <c r="BL14" s="227"/>
      <c r="BM14" s="227"/>
      <c r="BN14" s="227"/>
      <c r="BO14" s="228"/>
      <c r="BP14" s="230"/>
      <c r="BQ14" s="230"/>
      <c r="BR14" s="230"/>
      <c r="BS14" s="230"/>
      <c r="BT14" s="230"/>
      <c r="BU14" s="230"/>
      <c r="BV14" s="63"/>
      <c r="BW14" s="63"/>
      <c r="BX14" s="63"/>
      <c r="BY14" s="63"/>
      <c r="BZ14" s="63"/>
    </row>
    <row r="15" spans="2:78" s="62" customFormat="1" ht="20.100000000000001" customHeight="1">
      <c r="B15" s="226">
        <f t="shared" si="0"/>
        <v>42655</v>
      </c>
      <c r="C15" s="227"/>
      <c r="D15" s="228"/>
      <c r="E15" s="229" t="s">
        <v>307</v>
      </c>
      <c r="F15" s="229"/>
      <c r="G15" s="229"/>
      <c r="H15" s="229"/>
      <c r="I15" s="232" t="str">
        <f>IF(ACCUEIL!E314="x",T(ACCUEIL!D314),"")</f>
        <v>Plateau de Fromages ou laitages</v>
      </c>
      <c r="J15" s="233"/>
      <c r="K15" s="233"/>
      <c r="L15" s="233"/>
      <c r="M15" s="233"/>
      <c r="N15" s="233"/>
      <c r="O15" s="233"/>
      <c r="P15" s="233"/>
      <c r="Q15" s="233"/>
      <c r="R15" s="233"/>
      <c r="S15" s="234"/>
      <c r="T15" s="232" t="str">
        <f>IF(I15="",ACCUEIL!D314,"")</f>
        <v/>
      </c>
      <c r="U15" s="233"/>
      <c r="V15" s="233"/>
      <c r="W15" s="233"/>
      <c r="X15" s="233"/>
      <c r="Y15" s="233"/>
      <c r="Z15" s="233"/>
      <c r="AA15" s="233"/>
      <c r="AB15" s="233"/>
      <c r="AC15" s="234"/>
      <c r="AD15" s="230" t="str">
        <f>IF(I15=T15,"",IF(T15="","12H45",""))</f>
        <v>12H45</v>
      </c>
      <c r="AE15" s="230"/>
      <c r="AF15" s="230"/>
      <c r="AG15" s="230"/>
      <c r="AH15" s="230"/>
      <c r="AI15" s="230"/>
      <c r="AJ15" s="230"/>
      <c r="AK15" s="230"/>
      <c r="AL15" s="230"/>
      <c r="AM15" s="230"/>
      <c r="AN15" s="230" t="str">
        <f>IF(I15=T15,"",IF(I15="","12H45",""))</f>
        <v/>
      </c>
      <c r="AO15" s="230"/>
      <c r="AP15" s="230"/>
      <c r="AQ15" s="230"/>
      <c r="AR15" s="230"/>
      <c r="AS15" s="230"/>
      <c r="AT15" s="230"/>
      <c r="AU15" s="230"/>
      <c r="AV15" s="230"/>
      <c r="AW15" s="230"/>
      <c r="AX15" s="230"/>
      <c r="AY15" s="230" t="str">
        <f>IF(I15=T15,"",IF(I15="","12H55",""))</f>
        <v/>
      </c>
      <c r="AZ15" s="230"/>
      <c r="BA15" s="230"/>
      <c r="BB15" s="230"/>
      <c r="BC15" s="230"/>
      <c r="BD15" s="230"/>
      <c r="BE15" s="230"/>
      <c r="BF15" s="230"/>
      <c r="BG15" s="230"/>
      <c r="BH15" s="230"/>
      <c r="BI15" s="230"/>
      <c r="BJ15" s="231"/>
      <c r="BK15" s="227"/>
      <c r="BL15" s="227"/>
      <c r="BM15" s="227"/>
      <c r="BN15" s="227"/>
      <c r="BO15" s="228"/>
      <c r="BP15" s="230"/>
      <c r="BQ15" s="230"/>
      <c r="BR15" s="230"/>
      <c r="BS15" s="230"/>
      <c r="BT15" s="230"/>
      <c r="BU15" s="230"/>
      <c r="BV15" s="63"/>
    </row>
    <row r="16" spans="2:78" s="62" customFormat="1" ht="20.100000000000001" customHeight="1">
      <c r="B16" s="226">
        <f t="shared" si="0"/>
        <v>42655</v>
      </c>
      <c r="C16" s="227"/>
      <c r="D16" s="228"/>
      <c r="E16" s="229" t="s">
        <v>307</v>
      </c>
      <c r="F16" s="229"/>
      <c r="G16" s="229"/>
      <c r="H16" s="229"/>
      <c r="I16" s="232" t="str">
        <f>IF(ACCUEIL!E315="x",T(ACCUEIL!D315),"")</f>
        <v>Fromage blanc au miel</v>
      </c>
      <c r="J16" s="233"/>
      <c r="K16" s="233"/>
      <c r="L16" s="233"/>
      <c r="M16" s="233"/>
      <c r="N16" s="233"/>
      <c r="O16" s="233"/>
      <c r="P16" s="233"/>
      <c r="Q16" s="233"/>
      <c r="R16" s="233"/>
      <c r="S16" s="234"/>
      <c r="T16" s="232" t="str">
        <f>IF(I16="",ACCUEIL!D315,"")</f>
        <v/>
      </c>
      <c r="U16" s="233"/>
      <c r="V16" s="233"/>
      <c r="W16" s="233"/>
      <c r="X16" s="233"/>
      <c r="Y16" s="233"/>
      <c r="Z16" s="233"/>
      <c r="AA16" s="233"/>
      <c r="AB16" s="233"/>
      <c r="AC16" s="234"/>
      <c r="AD16" s="230" t="str">
        <f>IF(I16=T16,"",IF(T16="","12H55",""))</f>
        <v>12H55</v>
      </c>
      <c r="AE16" s="230"/>
      <c r="AF16" s="230"/>
      <c r="AG16" s="230"/>
      <c r="AH16" s="230"/>
      <c r="AI16" s="230"/>
      <c r="AJ16" s="230"/>
      <c r="AK16" s="230"/>
      <c r="AL16" s="230"/>
      <c r="AM16" s="230"/>
      <c r="AN16" s="230" t="str">
        <f>IF(I16=T16,"",IF(I16="","12H55",""))</f>
        <v/>
      </c>
      <c r="AO16" s="230"/>
      <c r="AP16" s="230"/>
      <c r="AQ16" s="230"/>
      <c r="AR16" s="230"/>
      <c r="AS16" s="230"/>
      <c r="AT16" s="230"/>
      <c r="AU16" s="230"/>
      <c r="AV16" s="230"/>
      <c r="AW16" s="230"/>
      <c r="AX16" s="230"/>
      <c r="AY16" s="230" t="str">
        <f>IF(I16=T16,"",IF(I16="","13H10",""))</f>
        <v/>
      </c>
      <c r="AZ16" s="230"/>
      <c r="BA16" s="230"/>
      <c r="BB16" s="230"/>
      <c r="BC16" s="230"/>
      <c r="BD16" s="230"/>
      <c r="BE16" s="230"/>
      <c r="BF16" s="230"/>
      <c r="BG16" s="230"/>
      <c r="BH16" s="230"/>
      <c r="BI16" s="230"/>
      <c r="BJ16" s="231"/>
      <c r="BK16" s="227"/>
      <c r="BL16" s="227"/>
      <c r="BM16" s="227"/>
      <c r="BN16" s="227"/>
      <c r="BO16" s="228"/>
      <c r="BP16" s="230"/>
      <c r="BQ16" s="230"/>
      <c r="BR16" s="230"/>
      <c r="BS16" s="230"/>
      <c r="BT16" s="230"/>
      <c r="BU16" s="230"/>
      <c r="BV16" s="63"/>
    </row>
    <row r="17" spans="2:82" s="62" customFormat="1" ht="20.100000000000001" customHeight="1">
      <c r="B17" s="226"/>
      <c r="C17" s="227"/>
      <c r="D17" s="228"/>
      <c r="E17" s="229"/>
      <c r="F17" s="229"/>
      <c r="G17" s="229"/>
      <c r="H17" s="229"/>
      <c r="I17" s="232"/>
      <c r="J17" s="233"/>
      <c r="K17" s="233"/>
      <c r="L17" s="233"/>
      <c r="M17" s="233"/>
      <c r="N17" s="233"/>
      <c r="O17" s="233"/>
      <c r="P17" s="233"/>
      <c r="Q17" s="233"/>
      <c r="R17" s="233"/>
      <c r="S17" s="234"/>
      <c r="T17" s="232"/>
      <c r="U17" s="233"/>
      <c r="V17" s="233"/>
      <c r="W17" s="233"/>
      <c r="X17" s="233"/>
      <c r="Y17" s="233"/>
      <c r="Z17" s="233"/>
      <c r="AA17" s="233"/>
      <c r="AB17" s="233"/>
      <c r="AC17" s="234"/>
      <c r="AD17" s="230"/>
      <c r="AE17" s="230"/>
      <c r="AF17" s="230"/>
      <c r="AG17" s="230"/>
      <c r="AH17" s="230"/>
      <c r="AI17" s="230"/>
      <c r="AJ17" s="230"/>
      <c r="AK17" s="230"/>
      <c r="AL17" s="230"/>
      <c r="AM17" s="230"/>
      <c r="AN17" s="230"/>
      <c r="AO17" s="230"/>
      <c r="AP17" s="230"/>
      <c r="AQ17" s="230"/>
      <c r="AR17" s="230"/>
      <c r="AS17" s="230"/>
      <c r="AT17" s="230"/>
      <c r="AU17" s="230"/>
      <c r="AV17" s="230"/>
      <c r="AW17" s="230"/>
      <c r="AX17" s="230"/>
      <c r="AY17" s="230"/>
      <c r="AZ17" s="230"/>
      <c r="BA17" s="230"/>
      <c r="BB17" s="230"/>
      <c r="BC17" s="230"/>
      <c r="BD17" s="230"/>
      <c r="BE17" s="230"/>
      <c r="BF17" s="230"/>
      <c r="BG17" s="230"/>
      <c r="BH17" s="230"/>
      <c r="BI17" s="230"/>
      <c r="BJ17" s="231"/>
      <c r="BK17" s="227"/>
      <c r="BL17" s="227"/>
      <c r="BM17" s="227"/>
      <c r="BN17" s="227"/>
      <c r="BO17" s="228"/>
      <c r="BP17" s="230"/>
      <c r="BQ17" s="230"/>
      <c r="BR17" s="230"/>
      <c r="BS17" s="230"/>
      <c r="BT17" s="230"/>
      <c r="BU17" s="230"/>
      <c r="BV17" s="63"/>
    </row>
    <row r="18" spans="2:82" s="62" customFormat="1" ht="20.100000000000001" customHeight="1">
      <c r="B18" s="226">
        <f t="shared" si="0"/>
        <v>42655</v>
      </c>
      <c r="C18" s="227"/>
      <c r="D18" s="228"/>
      <c r="E18" s="229" t="s">
        <v>308</v>
      </c>
      <c r="F18" s="229"/>
      <c r="G18" s="229"/>
      <c r="H18" s="229"/>
      <c r="I18" s="232" t="str">
        <f>IF(ACCUEIL!H310="x",T(ACCUEIL!G310),"")</f>
        <v/>
      </c>
      <c r="J18" s="233"/>
      <c r="K18" s="233"/>
      <c r="L18" s="233"/>
      <c r="M18" s="233"/>
      <c r="N18" s="233"/>
      <c r="O18" s="233"/>
      <c r="P18" s="233"/>
      <c r="Q18" s="233"/>
      <c r="R18" s="233"/>
      <c r="S18" s="234"/>
      <c r="T18" s="232" t="str">
        <f>IF(I18="",ACCUEIL!G310,"")</f>
        <v>Crème de Céleri</v>
      </c>
      <c r="U18" s="233"/>
      <c r="V18" s="233"/>
      <c r="W18" s="233"/>
      <c r="X18" s="233"/>
      <c r="Y18" s="233"/>
      <c r="Z18" s="233"/>
      <c r="AA18" s="233"/>
      <c r="AB18" s="233"/>
      <c r="AC18" s="234"/>
      <c r="AD18" s="230" t="str">
        <f>IF(I18=T18,"",IF(T18="","18H00",""))</f>
        <v/>
      </c>
      <c r="AE18" s="230"/>
      <c r="AF18" s="230"/>
      <c r="AG18" s="230"/>
      <c r="AH18" s="230"/>
      <c r="AI18" s="230"/>
      <c r="AJ18" s="230"/>
      <c r="AK18" s="230"/>
      <c r="AL18" s="230"/>
      <c r="AM18" s="230"/>
      <c r="AN18" s="230" t="str">
        <f>IF(I18=T18,"",IF(I18="","18H00",""))</f>
        <v>18H00</v>
      </c>
      <c r="AO18" s="230"/>
      <c r="AP18" s="230"/>
      <c r="AQ18" s="230"/>
      <c r="AR18" s="230"/>
      <c r="AS18" s="230"/>
      <c r="AT18" s="230"/>
      <c r="AU18" s="230"/>
      <c r="AV18" s="230"/>
      <c r="AW18" s="230"/>
      <c r="AX18" s="230"/>
      <c r="AY18" s="230" t="str">
        <f>IF(I18=T18,"",IF(I18="","18H15",""))</f>
        <v>18H15</v>
      </c>
      <c r="AZ18" s="230"/>
      <c r="BA18" s="230"/>
      <c r="BB18" s="230"/>
      <c r="BC18" s="230"/>
      <c r="BD18" s="230"/>
      <c r="BE18" s="230"/>
      <c r="BF18" s="230"/>
      <c r="BG18" s="230"/>
      <c r="BH18" s="230"/>
      <c r="BI18" s="230"/>
      <c r="BJ18" s="231"/>
      <c r="BK18" s="227"/>
      <c r="BL18" s="227"/>
      <c r="BM18" s="227"/>
      <c r="BN18" s="227"/>
      <c r="BO18" s="228"/>
      <c r="BP18" s="230"/>
      <c r="BQ18" s="230"/>
      <c r="BR18" s="230"/>
      <c r="BS18" s="230"/>
      <c r="BT18" s="230"/>
      <c r="BU18" s="230"/>
      <c r="BV18" s="63"/>
    </row>
    <row r="19" spans="2:82" s="62" customFormat="1" ht="20.100000000000001" customHeight="1">
      <c r="B19" s="226">
        <f t="shared" si="0"/>
        <v>42655</v>
      </c>
      <c r="C19" s="227"/>
      <c r="D19" s="228"/>
      <c r="E19" s="229" t="s">
        <v>308</v>
      </c>
      <c r="F19" s="229"/>
      <c r="G19" s="229"/>
      <c r="H19" s="229"/>
      <c r="I19" s="232" t="str">
        <f>IF(ACCUEIL!H311="x",T(ACCUEIL!G311),"")</f>
        <v/>
      </c>
      <c r="J19" s="233"/>
      <c r="K19" s="233"/>
      <c r="L19" s="233"/>
      <c r="M19" s="233"/>
      <c r="N19" s="233"/>
      <c r="O19" s="233"/>
      <c r="P19" s="233"/>
      <c r="Q19" s="233"/>
      <c r="R19" s="233"/>
      <c r="S19" s="234"/>
      <c r="T19" s="232" t="str">
        <f>IF(I19="",ACCUEIL!G311,"")</f>
        <v>Quiche Lorraine</v>
      </c>
      <c r="U19" s="233"/>
      <c r="V19" s="233"/>
      <c r="W19" s="233"/>
      <c r="X19" s="233"/>
      <c r="Y19" s="233"/>
      <c r="Z19" s="233"/>
      <c r="AA19" s="233"/>
      <c r="AB19" s="233"/>
      <c r="AC19" s="234"/>
      <c r="AD19" s="230" t="str">
        <f>IF(I19=T19,"",IF(T19="","18H20",""))</f>
        <v/>
      </c>
      <c r="AE19" s="230"/>
      <c r="AF19" s="230"/>
      <c r="AG19" s="230"/>
      <c r="AH19" s="230"/>
      <c r="AI19" s="230"/>
      <c r="AJ19" s="230"/>
      <c r="AK19" s="230"/>
      <c r="AL19" s="230"/>
      <c r="AM19" s="230"/>
      <c r="AN19" s="230" t="str">
        <f>IF(I19=T19,"",IF(I19="","18H20",""))</f>
        <v>18H20</v>
      </c>
      <c r="AO19" s="230"/>
      <c r="AP19" s="230"/>
      <c r="AQ19" s="230"/>
      <c r="AR19" s="230"/>
      <c r="AS19" s="230"/>
      <c r="AT19" s="230"/>
      <c r="AU19" s="230"/>
      <c r="AV19" s="230"/>
      <c r="AW19" s="230"/>
      <c r="AX19" s="230"/>
      <c r="AY19" s="230" t="str">
        <f>IF(I19=T19,"",IF(I19="","18H50",""))</f>
        <v>18H50</v>
      </c>
      <c r="AZ19" s="230"/>
      <c r="BA19" s="230"/>
      <c r="BB19" s="230"/>
      <c r="BC19" s="230"/>
      <c r="BD19" s="230"/>
      <c r="BE19" s="230"/>
      <c r="BF19" s="230"/>
      <c r="BG19" s="230"/>
      <c r="BH19" s="230"/>
      <c r="BI19" s="230"/>
      <c r="BJ19" s="231"/>
      <c r="BK19" s="227"/>
      <c r="BL19" s="227"/>
      <c r="BM19" s="227"/>
      <c r="BN19" s="227"/>
      <c r="BO19" s="228"/>
      <c r="BP19" s="230"/>
      <c r="BQ19" s="230"/>
      <c r="BR19" s="230"/>
      <c r="BS19" s="230"/>
      <c r="BT19" s="230"/>
      <c r="BU19" s="230"/>
      <c r="BV19" s="63"/>
    </row>
    <row r="20" spans="2:82" s="62" customFormat="1" ht="20.100000000000001" customHeight="1">
      <c r="B20" s="226">
        <f t="shared" si="0"/>
        <v>42655</v>
      </c>
      <c r="C20" s="227"/>
      <c r="D20" s="228"/>
      <c r="E20" s="229" t="s">
        <v>308</v>
      </c>
      <c r="F20" s="229"/>
      <c r="G20" s="229"/>
      <c r="H20" s="229"/>
      <c r="I20" s="232" t="str">
        <f>IF(ACCUEIL!H312="x",T(ACCUEIL!G312),"")</f>
        <v>Salade verte</v>
      </c>
      <c r="J20" s="233"/>
      <c r="K20" s="233"/>
      <c r="L20" s="233"/>
      <c r="M20" s="233"/>
      <c r="N20" s="233"/>
      <c r="O20" s="233"/>
      <c r="P20" s="233"/>
      <c r="Q20" s="233"/>
      <c r="R20" s="233"/>
      <c r="S20" s="234"/>
      <c r="T20" s="232" t="str">
        <f>IF(I20="",ACCUEIL!G312,"")</f>
        <v/>
      </c>
      <c r="U20" s="233"/>
      <c r="V20" s="233"/>
      <c r="W20" s="233"/>
      <c r="X20" s="233"/>
      <c r="Y20" s="233"/>
      <c r="Z20" s="233"/>
      <c r="AA20" s="233"/>
      <c r="AB20" s="233"/>
      <c r="AC20" s="234"/>
      <c r="AD20" s="230" t="str">
        <f>IF(I20=T20,"",IF(T20="","18H20",""))</f>
        <v>18H20</v>
      </c>
      <c r="AE20" s="230"/>
      <c r="AF20" s="230"/>
      <c r="AG20" s="230"/>
      <c r="AH20" s="230"/>
      <c r="AI20" s="230"/>
      <c r="AJ20" s="230"/>
      <c r="AK20" s="230"/>
      <c r="AL20" s="230"/>
      <c r="AM20" s="230"/>
      <c r="AN20" s="231" t="str">
        <f t="shared" ref="AN20" si="4">IF(I20=T20,"",IF(I20="","18H20",""))</f>
        <v/>
      </c>
      <c r="AO20" s="227"/>
      <c r="AP20" s="227"/>
      <c r="AQ20" s="227"/>
      <c r="AR20" s="227"/>
      <c r="AS20" s="228"/>
      <c r="AT20" s="230"/>
      <c r="AU20" s="230"/>
      <c r="AV20" s="230"/>
      <c r="AW20" s="230"/>
      <c r="AX20" s="230"/>
      <c r="AY20" s="230" t="str">
        <f t="shared" ref="AY20:AY21" si="5">IF(I20=T20,"",IF(I20="","18H50",""))</f>
        <v/>
      </c>
      <c r="AZ20" s="230"/>
      <c r="BA20" s="230"/>
      <c r="BB20" s="230"/>
      <c r="BC20" s="230"/>
      <c r="BD20" s="230"/>
      <c r="BE20" s="230"/>
      <c r="BF20" s="230"/>
      <c r="BG20" s="230"/>
      <c r="BH20" s="230"/>
      <c r="BI20" s="230"/>
      <c r="BJ20" s="231"/>
      <c r="BK20" s="227"/>
      <c r="BL20" s="227"/>
      <c r="BM20" s="227"/>
      <c r="BN20" s="227"/>
      <c r="BO20" s="228"/>
      <c r="BP20" s="230"/>
      <c r="BQ20" s="230"/>
      <c r="BR20" s="230"/>
      <c r="BS20" s="230"/>
      <c r="BT20" s="230"/>
      <c r="BU20" s="230"/>
      <c r="BV20" s="63"/>
    </row>
    <row r="21" spans="2:82" ht="20.100000000000001" customHeight="1">
      <c r="B21" s="226">
        <f t="shared" si="0"/>
        <v>42655</v>
      </c>
      <c r="C21" s="227"/>
      <c r="D21" s="228"/>
      <c r="E21" s="229" t="s">
        <v>308</v>
      </c>
      <c r="F21" s="229"/>
      <c r="G21" s="229"/>
      <c r="H21" s="229"/>
      <c r="I21" s="232" t="str">
        <f>IF(ACCUEIL!H313="x",T(ACCUEIL!G313),"")</f>
        <v/>
      </c>
      <c r="J21" s="233"/>
      <c r="K21" s="233"/>
      <c r="L21" s="233"/>
      <c r="M21" s="233"/>
      <c r="N21" s="233"/>
      <c r="O21" s="233"/>
      <c r="P21" s="233"/>
      <c r="Q21" s="233"/>
      <c r="R21" s="233"/>
      <c r="S21" s="234"/>
      <c r="T21" s="232">
        <f>IF(I21="",ACCUEIL!G313,"")</f>
        <v>0</v>
      </c>
      <c r="U21" s="233"/>
      <c r="V21" s="233"/>
      <c r="W21" s="233"/>
      <c r="X21" s="233"/>
      <c r="Y21" s="233"/>
      <c r="Z21" s="233"/>
      <c r="AA21" s="233"/>
      <c r="AB21" s="233"/>
      <c r="AC21" s="234"/>
      <c r="AD21" s="230" t="str">
        <f>IF(I21=T21,"",IF(T21="","18H20",""))</f>
        <v/>
      </c>
      <c r="AE21" s="230"/>
      <c r="AF21" s="230"/>
      <c r="AG21" s="230"/>
      <c r="AH21" s="230"/>
      <c r="AI21" s="230"/>
      <c r="AJ21" s="230"/>
      <c r="AK21" s="230"/>
      <c r="AL21" s="230"/>
      <c r="AM21" s="230"/>
      <c r="AN21" s="231" t="str">
        <f t="shared" ref="AN21" si="6">IF(I21=T21,"",IF(I21="","18H20",""))</f>
        <v>18H20</v>
      </c>
      <c r="AO21" s="227"/>
      <c r="AP21" s="227"/>
      <c r="AQ21" s="227"/>
      <c r="AR21" s="227"/>
      <c r="AS21" s="228"/>
      <c r="AT21" s="230"/>
      <c r="AU21" s="230"/>
      <c r="AV21" s="230"/>
      <c r="AW21" s="230"/>
      <c r="AX21" s="230"/>
      <c r="AY21" s="230" t="str">
        <f t="shared" si="5"/>
        <v>18H50</v>
      </c>
      <c r="AZ21" s="230"/>
      <c r="BA21" s="230"/>
      <c r="BB21" s="230"/>
      <c r="BC21" s="230"/>
      <c r="BD21" s="230"/>
      <c r="BE21" s="230"/>
      <c r="BF21" s="230"/>
      <c r="BG21" s="230"/>
      <c r="BH21" s="230"/>
      <c r="BI21" s="230"/>
      <c r="BJ21" s="231"/>
      <c r="BK21" s="227"/>
      <c r="BL21" s="227"/>
      <c r="BM21" s="227"/>
      <c r="BN21" s="227"/>
      <c r="BO21" s="228"/>
      <c r="BP21" s="230"/>
      <c r="BQ21" s="230"/>
      <c r="BR21" s="230"/>
      <c r="BS21" s="230"/>
      <c r="BT21" s="230"/>
      <c r="BU21" s="230"/>
      <c r="BV21" s="64"/>
      <c r="BW21" s="64"/>
      <c r="BX21" s="64"/>
      <c r="BY21" s="65"/>
      <c r="BZ21" s="65"/>
      <c r="CA21" s="65"/>
      <c r="CB21" s="65"/>
      <c r="CC21" s="65"/>
      <c r="CD21" s="65"/>
    </row>
    <row r="22" spans="2:82" ht="20.100000000000001" customHeight="1">
      <c r="B22" s="226">
        <f t="shared" si="0"/>
        <v>42655</v>
      </c>
      <c r="C22" s="227"/>
      <c r="D22" s="228"/>
      <c r="E22" s="229" t="s">
        <v>308</v>
      </c>
      <c r="F22" s="229"/>
      <c r="G22" s="229"/>
      <c r="H22" s="229"/>
      <c r="I22" s="232" t="str">
        <f>IF(ACCUEIL!H314="x",T(ACCUEIL!G314),"")</f>
        <v>Plateau de Fromages ou laitages</v>
      </c>
      <c r="J22" s="233"/>
      <c r="K22" s="233"/>
      <c r="L22" s="233"/>
      <c r="M22" s="233"/>
      <c r="N22" s="233"/>
      <c r="O22" s="233"/>
      <c r="P22" s="233"/>
      <c r="Q22" s="233"/>
      <c r="R22" s="233"/>
      <c r="S22" s="234"/>
      <c r="T22" s="232" t="str">
        <f>IF(I22="",ACCUEIL!G314,"")</f>
        <v/>
      </c>
      <c r="U22" s="233"/>
      <c r="V22" s="233"/>
      <c r="W22" s="233"/>
      <c r="X22" s="233"/>
      <c r="Y22" s="233"/>
      <c r="Z22" s="233"/>
      <c r="AA22" s="233"/>
      <c r="AB22" s="233"/>
      <c r="AC22" s="234"/>
      <c r="AD22" s="230" t="str">
        <f>IF(I22=T22,"",IF(T22="","18H50",""))</f>
        <v>18H50</v>
      </c>
      <c r="AE22" s="230"/>
      <c r="AF22" s="230"/>
      <c r="AG22" s="230"/>
      <c r="AH22" s="230"/>
      <c r="AI22" s="230"/>
      <c r="AJ22" s="230"/>
      <c r="AK22" s="230"/>
      <c r="AL22" s="230"/>
      <c r="AM22" s="230"/>
      <c r="AN22" s="230" t="str">
        <f>IF(I22=T22,"",IF(I22="","18H50",""))</f>
        <v/>
      </c>
      <c r="AO22" s="230"/>
      <c r="AP22" s="230"/>
      <c r="AQ22" s="230"/>
      <c r="AR22" s="230"/>
      <c r="AS22" s="230"/>
      <c r="AT22" s="230"/>
      <c r="AU22" s="230"/>
      <c r="AV22" s="230"/>
      <c r="AW22" s="230"/>
      <c r="AX22" s="230"/>
      <c r="AY22" s="230" t="str">
        <f>IF(I22=T22,"",IF(I22="","19H00",""))</f>
        <v/>
      </c>
      <c r="AZ22" s="230"/>
      <c r="BA22" s="230"/>
      <c r="BB22" s="230"/>
      <c r="BC22" s="230"/>
      <c r="BD22" s="230"/>
      <c r="BE22" s="230"/>
      <c r="BF22" s="230"/>
      <c r="BG22" s="230"/>
      <c r="BH22" s="230"/>
      <c r="BI22" s="230"/>
      <c r="BJ22" s="231"/>
      <c r="BK22" s="227"/>
      <c r="BL22" s="227"/>
      <c r="BM22" s="227"/>
      <c r="BN22" s="227"/>
      <c r="BO22" s="228"/>
      <c r="BP22" s="230"/>
      <c r="BQ22" s="230"/>
      <c r="BR22" s="230"/>
      <c r="BS22" s="230"/>
      <c r="BT22" s="230"/>
      <c r="BU22" s="230"/>
      <c r="BV22" s="65"/>
      <c r="BW22" s="65"/>
      <c r="BX22" s="65"/>
      <c r="BY22" s="65"/>
      <c r="BZ22" s="65"/>
      <c r="CA22" s="65"/>
      <c r="CB22" s="65"/>
      <c r="CC22" s="65"/>
      <c r="CD22" s="65"/>
    </row>
    <row r="23" spans="2:82" ht="20.100000000000001" customHeight="1">
      <c r="B23" s="226">
        <f t="shared" si="0"/>
        <v>42655</v>
      </c>
      <c r="C23" s="227"/>
      <c r="D23" s="228"/>
      <c r="E23" s="229" t="s">
        <v>308</v>
      </c>
      <c r="F23" s="229"/>
      <c r="G23" s="229"/>
      <c r="H23" s="229"/>
      <c r="I23" s="232" t="str">
        <f>IF(ACCUEIL!H315="x",T(ACCUEIL!G315),"")</f>
        <v>Mirabelles au sirop</v>
      </c>
      <c r="J23" s="233"/>
      <c r="K23" s="233"/>
      <c r="L23" s="233"/>
      <c r="M23" s="233"/>
      <c r="N23" s="233"/>
      <c r="O23" s="233"/>
      <c r="P23" s="233"/>
      <c r="Q23" s="233"/>
      <c r="R23" s="233"/>
      <c r="S23" s="234"/>
      <c r="T23" s="232" t="str">
        <f>IF(I23="",ACCUEIL!G315,"")</f>
        <v/>
      </c>
      <c r="U23" s="233"/>
      <c r="V23" s="233"/>
      <c r="W23" s="233"/>
      <c r="X23" s="233"/>
      <c r="Y23" s="233"/>
      <c r="Z23" s="233"/>
      <c r="AA23" s="233"/>
      <c r="AB23" s="233"/>
      <c r="AC23" s="234"/>
      <c r="AD23" s="230" t="str">
        <f>IF(I23=T23,"",IF(T23="","19H00",""))</f>
        <v>19H00</v>
      </c>
      <c r="AE23" s="230"/>
      <c r="AF23" s="230"/>
      <c r="AG23" s="230"/>
      <c r="AH23" s="230"/>
      <c r="AI23" s="230"/>
      <c r="AJ23" s="230"/>
      <c r="AK23" s="230"/>
      <c r="AL23" s="230"/>
      <c r="AM23" s="230"/>
      <c r="AN23" s="230" t="str">
        <f>IF(I23=T23,"",IF(I23="","19H00",""))</f>
        <v/>
      </c>
      <c r="AO23" s="230"/>
      <c r="AP23" s="230"/>
      <c r="AQ23" s="230"/>
      <c r="AR23" s="230"/>
      <c r="AS23" s="230"/>
      <c r="AT23" s="230"/>
      <c r="AU23" s="230"/>
      <c r="AV23" s="230"/>
      <c r="AW23" s="230"/>
      <c r="AX23" s="230"/>
      <c r="AY23" s="230" t="str">
        <f>IF(I23=T23,"",IF(I23="","19H15",""))</f>
        <v/>
      </c>
      <c r="AZ23" s="230"/>
      <c r="BA23" s="230"/>
      <c r="BB23" s="230"/>
      <c r="BC23" s="230"/>
      <c r="BD23" s="230"/>
      <c r="BE23" s="230"/>
      <c r="BF23" s="230"/>
      <c r="BG23" s="230"/>
      <c r="BH23" s="230"/>
      <c r="BI23" s="230"/>
      <c r="BJ23" s="231"/>
      <c r="BK23" s="227"/>
      <c r="BL23" s="227"/>
      <c r="BM23" s="227"/>
      <c r="BN23" s="227"/>
      <c r="BO23" s="228"/>
      <c r="BP23" s="230"/>
      <c r="BQ23" s="230"/>
      <c r="BR23" s="230"/>
      <c r="BS23" s="230"/>
      <c r="BT23" s="230"/>
      <c r="BU23" s="230"/>
      <c r="BV23" s="65"/>
      <c r="BW23" s="65"/>
      <c r="BX23" s="65"/>
      <c r="BY23" s="65"/>
      <c r="BZ23" s="65"/>
      <c r="CA23" s="65"/>
      <c r="CB23" s="65"/>
      <c r="CC23" s="65"/>
      <c r="CD23" s="65"/>
    </row>
    <row r="24" spans="2:82" ht="6.95" customHeight="1">
      <c r="F24" s="65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  <c r="AC24" s="65"/>
      <c r="AD24" s="65"/>
      <c r="AE24" s="65"/>
      <c r="AF24" s="65"/>
      <c r="AG24" s="65"/>
      <c r="AH24" s="65"/>
      <c r="AI24" s="65"/>
      <c r="AJ24" s="65"/>
      <c r="AK24" s="65"/>
      <c r="AL24" s="65"/>
      <c r="AM24" s="65"/>
      <c r="AN24" s="65"/>
      <c r="AO24" s="65"/>
      <c r="AP24" s="65"/>
      <c r="AQ24" s="65"/>
      <c r="AR24" s="65"/>
      <c r="AS24" s="65"/>
      <c r="AT24" s="65"/>
      <c r="AU24" s="65"/>
      <c r="AV24" s="65"/>
      <c r="AW24" s="65"/>
      <c r="AX24" s="65"/>
      <c r="AY24" s="65"/>
      <c r="AZ24" s="65"/>
      <c r="BA24" s="65"/>
      <c r="BB24" s="65"/>
      <c r="BC24" s="65"/>
      <c r="BD24" s="65"/>
      <c r="BE24" s="65"/>
      <c r="BF24" s="65"/>
      <c r="BG24" s="65"/>
      <c r="BH24" s="65"/>
      <c r="BI24" s="65"/>
      <c r="BJ24" s="65"/>
      <c r="BK24" s="65"/>
      <c r="BL24" s="65"/>
      <c r="BM24" s="65"/>
      <c r="BN24" s="65"/>
      <c r="BO24" s="65"/>
      <c r="BP24" s="65"/>
      <c r="BQ24" s="65"/>
      <c r="BR24" s="65"/>
      <c r="BS24" s="65"/>
      <c r="BT24" s="65"/>
      <c r="BU24" s="65"/>
      <c r="BV24" s="53"/>
    </row>
    <row r="25" spans="2:82" s="66" customFormat="1" ht="12" customHeight="1">
      <c r="B25" s="267" t="s">
        <v>240</v>
      </c>
      <c r="C25" s="268"/>
      <c r="D25" s="268"/>
      <c r="E25" s="268"/>
      <c r="F25" s="268"/>
      <c r="G25" s="268"/>
      <c r="H25" s="268"/>
      <c r="I25" s="268"/>
      <c r="J25" s="268"/>
      <c r="K25" s="268"/>
      <c r="L25" s="268"/>
      <c r="M25" s="268"/>
      <c r="N25" s="268"/>
      <c r="O25" s="268"/>
      <c r="P25" s="268"/>
      <c r="Q25" s="268"/>
      <c r="R25" s="268"/>
      <c r="S25" s="268"/>
      <c r="T25" s="268"/>
      <c r="U25" s="268"/>
      <c r="V25" s="268"/>
      <c r="W25" s="268"/>
      <c r="X25" s="268"/>
      <c r="Y25" s="268"/>
      <c r="Z25" s="268"/>
      <c r="AA25" s="268"/>
      <c r="AB25" s="268"/>
      <c r="AC25" s="268"/>
      <c r="AD25" s="268"/>
      <c r="AE25" s="268"/>
      <c r="AF25" s="268"/>
      <c r="AG25" s="268"/>
      <c r="AH25" s="268"/>
      <c r="AI25" s="269"/>
      <c r="AK25" s="270" t="s">
        <v>241</v>
      </c>
      <c r="AL25" s="271"/>
      <c r="AM25" s="271"/>
      <c r="AN25" s="271"/>
      <c r="AO25" s="271"/>
      <c r="AP25" s="271"/>
      <c r="AQ25" s="271"/>
      <c r="AR25" s="271"/>
      <c r="AS25" s="271"/>
      <c r="AT25" s="271"/>
      <c r="AU25" s="271"/>
      <c r="AV25" s="271"/>
      <c r="AW25" s="271"/>
      <c r="AX25" s="271"/>
      <c r="AY25" s="271"/>
      <c r="AZ25" s="271"/>
      <c r="BA25" s="271"/>
      <c r="BB25" s="271"/>
      <c r="BC25" s="271"/>
      <c r="BD25" s="271"/>
      <c r="BE25" s="271"/>
      <c r="BF25" s="271"/>
      <c r="BG25" s="271"/>
      <c r="BH25" s="271"/>
      <c r="BI25" s="271"/>
      <c r="BJ25" s="271"/>
      <c r="BK25" s="271"/>
      <c r="BL25" s="271"/>
      <c r="BM25" s="271"/>
      <c r="BN25" s="271"/>
      <c r="BO25" s="271"/>
      <c r="BP25" s="271"/>
      <c r="BQ25" s="271"/>
      <c r="BR25" s="271"/>
      <c r="BS25" s="271"/>
      <c r="BT25" s="272"/>
    </row>
    <row r="26" spans="2:82" s="67" customFormat="1" ht="12" customHeight="1">
      <c r="B26" s="68"/>
      <c r="C26" s="266">
        <v>1</v>
      </c>
      <c r="D26" s="257" t="s">
        <v>242</v>
      </c>
      <c r="E26" s="257"/>
      <c r="F26" s="257"/>
      <c r="G26" s="257"/>
      <c r="H26" s="257"/>
      <c r="I26" s="257"/>
      <c r="J26" s="257"/>
      <c r="K26" s="257"/>
      <c r="L26" s="257"/>
      <c r="M26" s="257"/>
      <c r="N26" s="257"/>
      <c r="O26" s="257"/>
      <c r="P26" s="257"/>
      <c r="Q26" s="257"/>
      <c r="R26" s="257"/>
      <c r="S26" s="257"/>
      <c r="T26" s="257"/>
      <c r="U26" s="257"/>
      <c r="V26" s="257"/>
      <c r="W26" s="257"/>
      <c r="X26" s="257"/>
      <c r="Y26" s="257"/>
      <c r="Z26" s="257"/>
      <c r="AA26" s="257"/>
      <c r="AB26" s="257"/>
      <c r="AC26" s="257"/>
      <c r="AD26" s="257"/>
      <c r="AE26" s="257"/>
      <c r="AF26" s="257"/>
      <c r="AG26" s="257"/>
      <c r="AH26" s="257"/>
      <c r="AI26" s="258"/>
      <c r="AK26" s="68"/>
      <c r="AL26" s="273" t="s">
        <v>243</v>
      </c>
      <c r="AM26" s="273"/>
      <c r="AN26" s="273"/>
      <c r="AO26" s="273"/>
      <c r="AP26" s="273"/>
      <c r="AQ26" s="273"/>
      <c r="AR26" s="273"/>
      <c r="AS26" s="273"/>
      <c r="AT26" s="273"/>
      <c r="AU26" s="273"/>
      <c r="AV26" s="273"/>
      <c r="AW26" s="273"/>
      <c r="AX26" s="273"/>
      <c r="AY26" s="273"/>
      <c r="AZ26" s="273"/>
      <c r="BA26" s="273"/>
      <c r="BB26" s="273"/>
      <c r="BC26" s="273"/>
      <c r="BD26" s="273"/>
      <c r="BE26" s="273"/>
      <c r="BF26" s="273"/>
      <c r="BG26" s="273"/>
      <c r="BH26" s="273"/>
      <c r="BI26" s="273"/>
      <c r="BJ26" s="273"/>
      <c r="BK26" s="273"/>
      <c r="BL26" s="273"/>
      <c r="BM26" s="273"/>
      <c r="BN26" s="273"/>
      <c r="BO26" s="273"/>
      <c r="BP26" s="273"/>
      <c r="BQ26" s="273"/>
      <c r="BR26" s="273"/>
      <c r="BS26" s="273"/>
      <c r="BT26" s="274"/>
    </row>
    <row r="27" spans="2:82" s="67" customFormat="1" ht="12" customHeight="1">
      <c r="B27" s="68"/>
      <c r="C27" s="266"/>
      <c r="D27" s="257"/>
      <c r="E27" s="257"/>
      <c r="F27" s="257"/>
      <c r="G27" s="257"/>
      <c r="H27" s="257"/>
      <c r="I27" s="257"/>
      <c r="J27" s="257"/>
      <c r="K27" s="257"/>
      <c r="L27" s="257"/>
      <c r="M27" s="257"/>
      <c r="N27" s="257"/>
      <c r="O27" s="257"/>
      <c r="P27" s="257"/>
      <c r="Q27" s="257"/>
      <c r="R27" s="257"/>
      <c r="S27" s="257"/>
      <c r="T27" s="257"/>
      <c r="U27" s="257"/>
      <c r="V27" s="257"/>
      <c r="W27" s="257"/>
      <c r="X27" s="257"/>
      <c r="Y27" s="257"/>
      <c r="Z27" s="257"/>
      <c r="AA27" s="257"/>
      <c r="AB27" s="257"/>
      <c r="AC27" s="257"/>
      <c r="AD27" s="257"/>
      <c r="AE27" s="257"/>
      <c r="AF27" s="257"/>
      <c r="AG27" s="257"/>
      <c r="AH27" s="257"/>
      <c r="AI27" s="258"/>
      <c r="AK27" s="71"/>
      <c r="AL27" s="253" t="s">
        <v>244</v>
      </c>
      <c r="AM27" s="253"/>
      <c r="AN27" s="253"/>
      <c r="AO27" s="253"/>
      <c r="AP27" s="253"/>
      <c r="AQ27" s="253"/>
      <c r="AR27" s="253"/>
      <c r="AS27" s="253"/>
      <c r="AT27" s="253"/>
      <c r="AU27" s="253"/>
      <c r="AV27" s="253"/>
      <c r="AW27" s="253"/>
      <c r="AX27" s="253"/>
      <c r="AY27" s="253"/>
      <c r="AZ27" s="253"/>
      <c r="BA27" s="253"/>
      <c r="BB27" s="253"/>
      <c r="BC27" s="253"/>
      <c r="BD27" s="253"/>
      <c r="BE27" s="253"/>
      <c r="BF27" s="253"/>
      <c r="BG27" s="253"/>
      <c r="BH27" s="253"/>
      <c r="BI27" s="253"/>
      <c r="BJ27" s="253"/>
      <c r="BK27" s="253"/>
      <c r="BL27" s="253"/>
      <c r="BM27" s="253"/>
      <c r="BN27" s="253"/>
      <c r="BO27" s="253"/>
      <c r="BP27" s="253"/>
      <c r="BQ27" s="253"/>
      <c r="BR27" s="253"/>
      <c r="BS27" s="253"/>
      <c r="BT27" s="254"/>
    </row>
    <row r="28" spans="2:82" s="67" customFormat="1" ht="12" customHeight="1">
      <c r="B28" s="68"/>
      <c r="C28" s="266"/>
      <c r="D28" s="257"/>
      <c r="E28" s="257"/>
      <c r="F28" s="257"/>
      <c r="G28" s="257"/>
      <c r="H28" s="257"/>
      <c r="I28" s="257"/>
      <c r="J28" s="257"/>
      <c r="K28" s="257"/>
      <c r="L28" s="257"/>
      <c r="M28" s="257"/>
      <c r="N28" s="257"/>
      <c r="O28" s="257"/>
      <c r="P28" s="257"/>
      <c r="Q28" s="257"/>
      <c r="R28" s="257"/>
      <c r="S28" s="257"/>
      <c r="T28" s="257"/>
      <c r="U28" s="257"/>
      <c r="V28" s="257"/>
      <c r="W28" s="257"/>
      <c r="X28" s="257"/>
      <c r="Y28" s="257"/>
      <c r="Z28" s="257"/>
      <c r="AA28" s="257"/>
      <c r="AB28" s="257"/>
      <c r="AC28" s="257"/>
      <c r="AD28" s="257"/>
      <c r="AE28" s="257"/>
      <c r="AF28" s="257"/>
      <c r="AG28" s="257"/>
      <c r="AH28" s="257"/>
      <c r="AI28" s="258"/>
      <c r="AK28" s="71"/>
      <c r="AL28" s="72"/>
      <c r="AM28" s="259" t="s">
        <v>245</v>
      </c>
      <c r="AN28" s="259"/>
      <c r="AO28" s="259"/>
      <c r="AP28" s="259"/>
      <c r="AQ28" s="259"/>
      <c r="AR28" s="259"/>
      <c r="AS28" s="259"/>
      <c r="AT28" s="259"/>
      <c r="AU28" s="259"/>
      <c r="AV28" s="259"/>
      <c r="AW28" s="259"/>
      <c r="AX28" s="259"/>
      <c r="AY28" s="259"/>
      <c r="AZ28" s="259"/>
      <c r="BA28" s="259"/>
      <c r="BB28" s="259"/>
      <c r="BC28" s="259"/>
      <c r="BD28" s="259"/>
      <c r="BE28" s="259"/>
      <c r="BF28" s="259"/>
      <c r="BG28" s="259"/>
      <c r="BH28" s="259"/>
      <c r="BI28" s="259"/>
      <c r="BJ28" s="259"/>
      <c r="BK28" s="259"/>
      <c r="BL28" s="259"/>
      <c r="BM28" s="259"/>
      <c r="BN28" s="259"/>
      <c r="BO28" s="259"/>
      <c r="BP28" s="259"/>
      <c r="BQ28" s="259"/>
      <c r="BR28" s="259"/>
      <c r="BS28" s="259"/>
      <c r="BT28" s="260"/>
    </row>
    <row r="29" spans="2:82" s="67" customFormat="1" ht="12" customHeight="1">
      <c r="B29" s="68"/>
      <c r="C29" s="266">
        <v>2</v>
      </c>
      <c r="D29" s="257" t="s">
        <v>246</v>
      </c>
      <c r="E29" s="257"/>
      <c r="F29" s="257"/>
      <c r="G29" s="257"/>
      <c r="H29" s="257"/>
      <c r="I29" s="257"/>
      <c r="J29" s="257"/>
      <c r="K29" s="257"/>
      <c r="L29" s="257"/>
      <c r="M29" s="257"/>
      <c r="N29" s="257"/>
      <c r="O29" s="257"/>
      <c r="P29" s="257"/>
      <c r="Q29" s="257"/>
      <c r="R29" s="257"/>
      <c r="S29" s="257"/>
      <c r="T29" s="257"/>
      <c r="U29" s="257"/>
      <c r="V29" s="257"/>
      <c r="W29" s="257"/>
      <c r="X29" s="257"/>
      <c r="Y29" s="257"/>
      <c r="Z29" s="257"/>
      <c r="AA29" s="257"/>
      <c r="AB29" s="257"/>
      <c r="AC29" s="257"/>
      <c r="AD29" s="257"/>
      <c r="AE29" s="257"/>
      <c r="AF29" s="257"/>
      <c r="AG29" s="257"/>
      <c r="AH29" s="257"/>
      <c r="AI29" s="258"/>
      <c r="AK29" s="71"/>
      <c r="AL29" s="253" t="s">
        <v>247</v>
      </c>
      <c r="AM29" s="253"/>
      <c r="AN29" s="253"/>
      <c r="AO29" s="253"/>
      <c r="AP29" s="253"/>
      <c r="AQ29" s="253"/>
      <c r="AR29" s="253"/>
      <c r="AS29" s="253"/>
      <c r="AT29" s="253"/>
      <c r="AU29" s="253"/>
      <c r="AV29" s="253"/>
      <c r="AW29" s="253"/>
      <c r="AX29" s="253"/>
      <c r="AY29" s="253"/>
      <c r="AZ29" s="253"/>
      <c r="BA29" s="253"/>
      <c r="BB29" s="253"/>
      <c r="BC29" s="253"/>
      <c r="BD29" s="253"/>
      <c r="BE29" s="253"/>
      <c r="BF29" s="253"/>
      <c r="BG29" s="253"/>
      <c r="BH29" s="253"/>
      <c r="BI29" s="253"/>
      <c r="BJ29" s="253"/>
      <c r="BK29" s="253"/>
      <c r="BL29" s="253"/>
      <c r="BM29" s="253"/>
      <c r="BN29" s="253"/>
      <c r="BO29" s="253"/>
      <c r="BP29" s="253"/>
      <c r="BQ29" s="253"/>
      <c r="BR29" s="253"/>
      <c r="BS29" s="253"/>
      <c r="BT29" s="254"/>
    </row>
    <row r="30" spans="2:82" s="67" customFormat="1" ht="12" customHeight="1">
      <c r="B30" s="68"/>
      <c r="C30" s="266"/>
      <c r="D30" s="257"/>
      <c r="E30" s="257"/>
      <c r="F30" s="257"/>
      <c r="G30" s="257"/>
      <c r="H30" s="257"/>
      <c r="I30" s="257"/>
      <c r="J30" s="257"/>
      <c r="K30" s="257"/>
      <c r="L30" s="257"/>
      <c r="M30" s="257"/>
      <c r="N30" s="257"/>
      <c r="O30" s="257"/>
      <c r="P30" s="257"/>
      <c r="Q30" s="257"/>
      <c r="R30" s="257"/>
      <c r="S30" s="257"/>
      <c r="T30" s="257"/>
      <c r="U30" s="257"/>
      <c r="V30" s="257"/>
      <c r="W30" s="257"/>
      <c r="X30" s="257"/>
      <c r="Y30" s="257"/>
      <c r="Z30" s="257"/>
      <c r="AA30" s="257"/>
      <c r="AB30" s="257"/>
      <c r="AC30" s="257"/>
      <c r="AD30" s="257"/>
      <c r="AE30" s="257"/>
      <c r="AF30" s="257"/>
      <c r="AG30" s="257"/>
      <c r="AH30" s="257"/>
      <c r="AI30" s="258"/>
      <c r="AK30" s="71"/>
      <c r="AL30" s="72"/>
      <c r="AM30" s="259" t="s">
        <v>248</v>
      </c>
      <c r="AN30" s="259"/>
      <c r="AO30" s="259"/>
      <c r="AP30" s="259"/>
      <c r="AQ30" s="259"/>
      <c r="AR30" s="259"/>
      <c r="AS30" s="259"/>
      <c r="AT30" s="259"/>
      <c r="AU30" s="259"/>
      <c r="AV30" s="259"/>
      <c r="AW30" s="259"/>
      <c r="AX30" s="259"/>
      <c r="AY30" s="259"/>
      <c r="AZ30" s="259"/>
      <c r="BA30" s="259"/>
      <c r="BB30" s="259"/>
      <c r="BC30" s="259"/>
      <c r="BD30" s="259"/>
      <c r="BE30" s="259"/>
      <c r="BF30" s="259"/>
      <c r="BG30" s="259"/>
      <c r="BH30" s="259"/>
      <c r="BI30" s="259"/>
      <c r="BJ30" s="259"/>
      <c r="BK30" s="259"/>
      <c r="BL30" s="259"/>
      <c r="BM30" s="259"/>
      <c r="BN30" s="259"/>
      <c r="BO30" s="259"/>
      <c r="BP30" s="259"/>
      <c r="BQ30" s="259"/>
      <c r="BR30" s="259"/>
      <c r="BS30" s="259"/>
      <c r="BT30" s="260"/>
    </row>
    <row r="31" spans="2:82" s="67" customFormat="1" ht="12" customHeight="1">
      <c r="B31" s="68"/>
      <c r="C31" s="74">
        <v>3</v>
      </c>
      <c r="D31" s="257" t="s">
        <v>249</v>
      </c>
      <c r="E31" s="257"/>
      <c r="F31" s="257"/>
      <c r="G31" s="257"/>
      <c r="H31" s="257"/>
      <c r="I31" s="257"/>
      <c r="J31" s="257"/>
      <c r="K31" s="257"/>
      <c r="L31" s="257"/>
      <c r="M31" s="257"/>
      <c r="N31" s="257"/>
      <c r="O31" s="257"/>
      <c r="P31" s="257"/>
      <c r="Q31" s="257"/>
      <c r="R31" s="257"/>
      <c r="S31" s="257"/>
      <c r="T31" s="257"/>
      <c r="U31" s="257"/>
      <c r="V31" s="257"/>
      <c r="W31" s="257"/>
      <c r="X31" s="257"/>
      <c r="Y31" s="257"/>
      <c r="Z31" s="257"/>
      <c r="AA31" s="257"/>
      <c r="AB31" s="257"/>
      <c r="AC31" s="257"/>
      <c r="AD31" s="257"/>
      <c r="AE31" s="257"/>
      <c r="AF31" s="257"/>
      <c r="AG31" s="257"/>
      <c r="AH31" s="257"/>
      <c r="AI31" s="258"/>
      <c r="AK31" s="71"/>
      <c r="AL31" s="253" t="s">
        <v>250</v>
      </c>
      <c r="AM31" s="253"/>
      <c r="AN31" s="253"/>
      <c r="AO31" s="253"/>
      <c r="AP31" s="253"/>
      <c r="AQ31" s="253"/>
      <c r="AR31" s="253"/>
      <c r="AS31" s="253"/>
      <c r="AT31" s="253"/>
      <c r="AU31" s="253"/>
      <c r="AV31" s="253"/>
      <c r="AW31" s="253"/>
      <c r="AX31" s="253"/>
      <c r="AY31" s="253"/>
      <c r="AZ31" s="253"/>
      <c r="BA31" s="253"/>
      <c r="BB31" s="253"/>
      <c r="BC31" s="253"/>
      <c r="BD31" s="253"/>
      <c r="BE31" s="253"/>
      <c r="BF31" s="253"/>
      <c r="BG31" s="253"/>
      <c r="BH31" s="253"/>
      <c r="BI31" s="253"/>
      <c r="BJ31" s="253"/>
      <c r="BK31" s="253"/>
      <c r="BL31" s="253"/>
      <c r="BM31" s="253"/>
      <c r="BN31" s="253"/>
      <c r="BO31" s="253"/>
      <c r="BP31" s="253"/>
      <c r="BQ31" s="253"/>
      <c r="BR31" s="253"/>
      <c r="BS31" s="253"/>
      <c r="BT31" s="254"/>
    </row>
    <row r="32" spans="2:82" s="67" customFormat="1" ht="12" customHeight="1">
      <c r="B32" s="68"/>
      <c r="C32" s="74">
        <v>4</v>
      </c>
      <c r="D32" s="257" t="s">
        <v>251</v>
      </c>
      <c r="E32" s="257"/>
      <c r="F32" s="257"/>
      <c r="G32" s="257"/>
      <c r="H32" s="257"/>
      <c r="I32" s="257"/>
      <c r="J32" s="257"/>
      <c r="K32" s="257"/>
      <c r="L32" s="257"/>
      <c r="M32" s="257"/>
      <c r="N32" s="257"/>
      <c r="O32" s="257"/>
      <c r="P32" s="257"/>
      <c r="Q32" s="257"/>
      <c r="R32" s="257"/>
      <c r="S32" s="257"/>
      <c r="T32" s="257"/>
      <c r="U32" s="257"/>
      <c r="V32" s="257"/>
      <c r="W32" s="257"/>
      <c r="X32" s="257"/>
      <c r="Y32" s="257"/>
      <c r="Z32" s="257"/>
      <c r="AA32" s="257"/>
      <c r="AB32" s="257"/>
      <c r="AC32" s="257"/>
      <c r="AD32" s="257"/>
      <c r="AE32" s="257"/>
      <c r="AF32" s="257"/>
      <c r="AG32" s="257"/>
      <c r="AH32" s="257"/>
      <c r="AI32" s="258"/>
      <c r="AJ32" s="54"/>
      <c r="AK32" s="71"/>
      <c r="AL32" s="72"/>
      <c r="AM32" s="259" t="s">
        <v>252</v>
      </c>
      <c r="AN32" s="259"/>
      <c r="AO32" s="259"/>
      <c r="AP32" s="259"/>
      <c r="AQ32" s="259"/>
      <c r="AR32" s="259"/>
      <c r="AS32" s="259"/>
      <c r="AT32" s="259"/>
      <c r="AU32" s="259"/>
      <c r="AV32" s="259"/>
      <c r="AW32" s="259"/>
      <c r="AX32" s="259"/>
      <c r="AY32" s="259"/>
      <c r="AZ32" s="259"/>
      <c r="BA32" s="259"/>
      <c r="BB32" s="259"/>
      <c r="BC32" s="259"/>
      <c r="BD32" s="259"/>
      <c r="BE32" s="259"/>
      <c r="BF32" s="259"/>
      <c r="BG32" s="259"/>
      <c r="BH32" s="259"/>
      <c r="BI32" s="259"/>
      <c r="BJ32" s="259"/>
      <c r="BK32" s="259"/>
      <c r="BL32" s="259"/>
      <c r="BM32" s="259"/>
      <c r="BN32" s="259"/>
      <c r="BO32" s="259"/>
      <c r="BP32" s="259"/>
      <c r="BQ32" s="259"/>
      <c r="BR32" s="259"/>
      <c r="BS32" s="259"/>
      <c r="BT32" s="260"/>
    </row>
    <row r="33" spans="2:74" s="67" customFormat="1" ht="12" customHeight="1">
      <c r="B33" s="75"/>
      <c r="C33" s="76">
        <v>5</v>
      </c>
      <c r="D33" s="261" t="s">
        <v>253</v>
      </c>
      <c r="E33" s="261"/>
      <c r="F33" s="261"/>
      <c r="G33" s="261"/>
      <c r="H33" s="261"/>
      <c r="I33" s="261"/>
      <c r="J33" s="261"/>
      <c r="K33" s="261"/>
      <c r="L33" s="261"/>
      <c r="M33" s="261"/>
      <c r="N33" s="261"/>
      <c r="O33" s="261"/>
      <c r="P33" s="261"/>
      <c r="Q33" s="261"/>
      <c r="R33" s="261"/>
      <c r="S33" s="261"/>
      <c r="T33" s="261"/>
      <c r="U33" s="261"/>
      <c r="V33" s="261"/>
      <c r="W33" s="261"/>
      <c r="X33" s="261"/>
      <c r="Y33" s="261"/>
      <c r="Z33" s="261"/>
      <c r="AA33" s="261"/>
      <c r="AB33" s="261"/>
      <c r="AC33" s="261"/>
      <c r="AD33" s="261"/>
      <c r="AE33" s="261"/>
      <c r="AF33" s="261"/>
      <c r="AG33" s="261"/>
      <c r="AH33" s="261"/>
      <c r="AI33" s="262"/>
      <c r="AK33" s="77"/>
      <c r="AL33" s="78" t="s">
        <v>254</v>
      </c>
      <c r="AM33" s="72"/>
      <c r="AN33" s="72"/>
      <c r="AO33" s="72"/>
      <c r="AP33" s="72"/>
      <c r="AQ33" s="72"/>
      <c r="AR33" s="72"/>
      <c r="AS33" s="72"/>
      <c r="AT33" s="72"/>
      <c r="AU33" s="72"/>
      <c r="AV33" s="72"/>
      <c r="AW33" s="72"/>
      <c r="AX33" s="72"/>
      <c r="AY33" s="72"/>
      <c r="AZ33" s="72"/>
      <c r="BA33" s="72"/>
      <c r="BB33" s="72"/>
      <c r="BC33" s="72"/>
      <c r="BD33" s="72"/>
      <c r="BE33" s="72"/>
      <c r="BF33" s="72"/>
      <c r="BG33" s="72"/>
      <c r="BH33" s="72"/>
      <c r="BI33" s="72"/>
      <c r="BJ33" s="72"/>
      <c r="BK33" s="72"/>
      <c r="BL33" s="72"/>
      <c r="BM33" s="72"/>
      <c r="BN33" s="72"/>
      <c r="BO33" s="72"/>
      <c r="BP33" s="72"/>
      <c r="BQ33" s="72"/>
      <c r="BR33" s="72"/>
      <c r="BS33" s="72"/>
      <c r="BT33" s="79"/>
    </row>
    <row r="34" spans="2:74" s="67" customFormat="1" ht="12" customHeight="1">
      <c r="AK34" s="77"/>
      <c r="AL34" s="253" t="s">
        <v>255</v>
      </c>
      <c r="AM34" s="253"/>
      <c r="AN34" s="253"/>
      <c r="AO34" s="253"/>
      <c r="AP34" s="253"/>
      <c r="AQ34" s="253"/>
      <c r="AR34" s="253"/>
      <c r="AS34" s="253"/>
      <c r="AT34" s="253"/>
      <c r="AU34" s="253"/>
      <c r="AV34" s="253"/>
      <c r="AW34" s="253"/>
      <c r="AX34" s="253"/>
      <c r="AY34" s="253"/>
      <c r="AZ34" s="253"/>
      <c r="BA34" s="253"/>
      <c r="BB34" s="253"/>
      <c r="BC34" s="253"/>
      <c r="BD34" s="253"/>
      <c r="BE34" s="253"/>
      <c r="BF34" s="253"/>
      <c r="BG34" s="253"/>
      <c r="BH34" s="253"/>
      <c r="BI34" s="253"/>
      <c r="BJ34" s="253"/>
      <c r="BK34" s="253"/>
      <c r="BL34" s="253"/>
      <c r="BM34" s="253"/>
      <c r="BN34" s="253"/>
      <c r="BO34" s="253"/>
      <c r="BP34" s="253"/>
      <c r="BQ34" s="253"/>
      <c r="BR34" s="253"/>
      <c r="BS34" s="253"/>
      <c r="BT34" s="80"/>
    </row>
    <row r="35" spans="2:74" ht="12" customHeight="1">
      <c r="B35" s="263" t="s">
        <v>256</v>
      </c>
      <c r="C35" s="264"/>
      <c r="D35" s="264"/>
      <c r="E35" s="264"/>
      <c r="F35" s="264"/>
      <c r="G35" s="264"/>
      <c r="H35" s="264"/>
      <c r="I35" s="264"/>
      <c r="J35" s="264"/>
      <c r="K35" s="264"/>
      <c r="L35" s="264"/>
      <c r="M35" s="264"/>
      <c r="N35" s="264"/>
      <c r="O35" s="264"/>
      <c r="P35" s="264"/>
      <c r="Q35" s="264"/>
      <c r="R35" s="264"/>
      <c r="S35" s="264"/>
      <c r="T35" s="264"/>
      <c r="U35" s="264"/>
      <c r="V35" s="264"/>
      <c r="W35" s="264"/>
      <c r="X35" s="264"/>
      <c r="Y35" s="264"/>
      <c r="Z35" s="264"/>
      <c r="AA35" s="264"/>
      <c r="AB35" s="264"/>
      <c r="AC35" s="264"/>
      <c r="AD35" s="264"/>
      <c r="AE35" s="264"/>
      <c r="AF35" s="264"/>
      <c r="AG35" s="264"/>
      <c r="AH35" s="264"/>
      <c r="AI35" s="265"/>
      <c r="AK35" s="81"/>
      <c r="AL35" s="82"/>
      <c r="AM35" s="253" t="s">
        <v>257</v>
      </c>
      <c r="AN35" s="253"/>
      <c r="AO35" s="253"/>
      <c r="AP35" s="253"/>
      <c r="AQ35" s="253"/>
      <c r="AR35" s="253"/>
      <c r="AS35" s="253"/>
      <c r="AT35" s="253"/>
      <c r="AU35" s="253"/>
      <c r="AV35" s="253"/>
      <c r="AW35" s="253"/>
      <c r="AX35" s="253"/>
      <c r="AY35" s="253"/>
      <c r="AZ35" s="253"/>
      <c r="BA35" s="253"/>
      <c r="BB35" s="253"/>
      <c r="BC35" s="253"/>
      <c r="BD35" s="253"/>
      <c r="BE35" s="253"/>
      <c r="BF35" s="253"/>
      <c r="BG35" s="253"/>
      <c r="BH35" s="253"/>
      <c r="BI35" s="253"/>
      <c r="BJ35" s="253"/>
      <c r="BK35" s="253"/>
      <c r="BL35" s="253"/>
      <c r="BM35" s="253"/>
      <c r="BN35" s="253"/>
      <c r="BO35" s="253"/>
      <c r="BP35" s="253"/>
      <c r="BQ35" s="253"/>
      <c r="BR35" s="253"/>
      <c r="BS35" s="253"/>
      <c r="BT35" s="79"/>
      <c r="BV35" s="53"/>
    </row>
    <row r="36" spans="2:74" ht="12" customHeight="1">
      <c r="B36" s="250" t="s">
        <v>226</v>
      </c>
      <c r="C36" s="251"/>
      <c r="D36" s="251"/>
      <c r="E36" s="252"/>
      <c r="F36" s="250" t="s">
        <v>258</v>
      </c>
      <c r="G36" s="251"/>
      <c r="H36" s="251"/>
      <c r="I36" s="251"/>
      <c r="J36" s="251"/>
      <c r="K36" s="251"/>
      <c r="L36" s="251"/>
      <c r="M36" s="251"/>
      <c r="N36" s="251"/>
      <c r="O36" s="251"/>
      <c r="P36" s="251"/>
      <c r="Q36" s="251"/>
      <c r="R36" s="251"/>
      <c r="S36" s="251"/>
      <c r="T36" s="252"/>
      <c r="U36" s="250" t="s">
        <v>259</v>
      </c>
      <c r="V36" s="251"/>
      <c r="W36" s="251"/>
      <c r="X36" s="251"/>
      <c r="Y36" s="251"/>
      <c r="Z36" s="251"/>
      <c r="AA36" s="251"/>
      <c r="AB36" s="251"/>
      <c r="AC36" s="251"/>
      <c r="AD36" s="251"/>
      <c r="AE36" s="251"/>
      <c r="AF36" s="251"/>
      <c r="AG36" s="251"/>
      <c r="AH36" s="251"/>
      <c r="AI36" s="252"/>
      <c r="AK36" s="83"/>
      <c r="AL36" s="253" t="s">
        <v>260</v>
      </c>
      <c r="AM36" s="253"/>
      <c r="AN36" s="253"/>
      <c r="AO36" s="253"/>
      <c r="AP36" s="253"/>
      <c r="AQ36" s="253"/>
      <c r="AR36" s="253"/>
      <c r="AS36" s="253"/>
      <c r="AT36" s="253"/>
      <c r="AU36" s="253"/>
      <c r="AV36" s="253"/>
      <c r="AW36" s="253"/>
      <c r="AX36" s="253"/>
      <c r="AY36" s="253"/>
      <c r="AZ36" s="253"/>
      <c r="BA36" s="253"/>
      <c r="BB36" s="253"/>
      <c r="BC36" s="253"/>
      <c r="BD36" s="253"/>
      <c r="BE36" s="253"/>
      <c r="BF36" s="253"/>
      <c r="BG36" s="253"/>
      <c r="BH36" s="253"/>
      <c r="BI36" s="253"/>
      <c r="BJ36" s="253"/>
      <c r="BK36" s="253"/>
      <c r="BL36" s="253"/>
      <c r="BM36" s="253"/>
      <c r="BN36" s="253"/>
      <c r="BO36" s="253"/>
      <c r="BP36" s="253"/>
      <c r="BQ36" s="253"/>
      <c r="BR36" s="253"/>
      <c r="BS36" s="253"/>
      <c r="BT36" s="254"/>
      <c r="BV36" s="53"/>
    </row>
    <row r="37" spans="2:74" s="84" customFormat="1" ht="12" customHeight="1">
      <c r="B37" s="235"/>
      <c r="C37" s="236"/>
      <c r="D37" s="236"/>
      <c r="E37" s="237"/>
      <c r="F37" s="235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7"/>
      <c r="U37" s="235"/>
      <c r="V37" s="236"/>
      <c r="W37" s="236"/>
      <c r="X37" s="236"/>
      <c r="Y37" s="236"/>
      <c r="Z37" s="236"/>
      <c r="AA37" s="236"/>
      <c r="AB37" s="236"/>
      <c r="AC37" s="236"/>
      <c r="AD37" s="236"/>
      <c r="AE37" s="236"/>
      <c r="AF37" s="236"/>
      <c r="AG37" s="236"/>
      <c r="AH37" s="236"/>
      <c r="AI37" s="237"/>
      <c r="AJ37" s="85"/>
      <c r="AK37" s="86"/>
      <c r="AL37" s="87"/>
      <c r="AM37" s="255" t="s">
        <v>252</v>
      </c>
      <c r="AN37" s="255"/>
      <c r="AO37" s="255"/>
      <c r="AP37" s="255"/>
      <c r="AQ37" s="255"/>
      <c r="AR37" s="255"/>
      <c r="AS37" s="255"/>
      <c r="AT37" s="255"/>
      <c r="AU37" s="255"/>
      <c r="AV37" s="255"/>
      <c r="AW37" s="255"/>
      <c r="AX37" s="255"/>
      <c r="AY37" s="255"/>
      <c r="AZ37" s="255"/>
      <c r="BA37" s="255"/>
      <c r="BB37" s="255"/>
      <c r="BC37" s="255"/>
      <c r="BD37" s="255"/>
      <c r="BE37" s="255"/>
      <c r="BF37" s="255"/>
      <c r="BG37" s="255"/>
      <c r="BH37" s="255"/>
      <c r="BI37" s="255"/>
      <c r="BJ37" s="255"/>
      <c r="BK37" s="255"/>
      <c r="BL37" s="255"/>
      <c r="BM37" s="255"/>
      <c r="BN37" s="255"/>
      <c r="BO37" s="255"/>
      <c r="BP37" s="255"/>
      <c r="BQ37" s="255"/>
      <c r="BR37" s="255"/>
      <c r="BS37" s="255"/>
      <c r="BT37" s="256"/>
    </row>
    <row r="38" spans="2:74" s="84" customFormat="1" ht="12" customHeight="1">
      <c r="B38" s="238"/>
      <c r="C38" s="239"/>
      <c r="D38" s="239"/>
      <c r="E38" s="240"/>
      <c r="F38" s="238"/>
      <c r="G38" s="239"/>
      <c r="H38" s="239"/>
      <c r="I38" s="239"/>
      <c r="J38" s="239"/>
      <c r="K38" s="239"/>
      <c r="L38" s="239"/>
      <c r="M38" s="239"/>
      <c r="N38" s="239"/>
      <c r="O38" s="239"/>
      <c r="P38" s="239"/>
      <c r="Q38" s="239"/>
      <c r="R38" s="239"/>
      <c r="S38" s="239"/>
      <c r="T38" s="240"/>
      <c r="U38" s="238"/>
      <c r="V38" s="239"/>
      <c r="W38" s="239"/>
      <c r="X38" s="239"/>
      <c r="Y38" s="239"/>
      <c r="Z38" s="239"/>
      <c r="AA38" s="239"/>
      <c r="AB38" s="239"/>
      <c r="AC38" s="239"/>
      <c r="AD38" s="239"/>
      <c r="AE38" s="239"/>
      <c r="AF38" s="239"/>
      <c r="AG38" s="239"/>
      <c r="AH38" s="239"/>
      <c r="AI38" s="240"/>
      <c r="AJ38" s="85"/>
    </row>
    <row r="39" spans="2:74" s="84" customFormat="1" ht="12" customHeight="1">
      <c r="B39" s="235"/>
      <c r="C39" s="236"/>
      <c r="D39" s="236"/>
      <c r="E39" s="237"/>
      <c r="F39" s="235"/>
      <c r="G39" s="236"/>
      <c r="H39" s="236"/>
      <c r="I39" s="236"/>
      <c r="J39" s="236"/>
      <c r="K39" s="236"/>
      <c r="L39" s="236"/>
      <c r="M39" s="236"/>
      <c r="N39" s="236"/>
      <c r="O39" s="236"/>
      <c r="P39" s="236"/>
      <c r="Q39" s="236"/>
      <c r="R39" s="236"/>
      <c r="S39" s="236"/>
      <c r="T39" s="237"/>
      <c r="U39" s="235"/>
      <c r="V39" s="236"/>
      <c r="W39" s="236"/>
      <c r="X39" s="236"/>
      <c r="Y39" s="236"/>
      <c r="Z39" s="236"/>
      <c r="AA39" s="236"/>
      <c r="AB39" s="236"/>
      <c r="AC39" s="236"/>
      <c r="AD39" s="236"/>
      <c r="AE39" s="236"/>
      <c r="AF39" s="236"/>
      <c r="AG39" s="236"/>
      <c r="AH39" s="236"/>
      <c r="AI39" s="237"/>
      <c r="AJ39" s="88"/>
      <c r="AK39" s="88"/>
      <c r="AL39" s="53"/>
      <c r="AM39" s="53"/>
      <c r="AN39" s="53"/>
      <c r="AO39" s="53"/>
      <c r="AP39" s="53"/>
      <c r="AQ39" s="53"/>
      <c r="AR39" s="53"/>
      <c r="AS39" s="53"/>
      <c r="AT39" s="53"/>
      <c r="AU39" s="53"/>
      <c r="AV39" s="53"/>
      <c r="AW39" s="241" t="s">
        <v>261</v>
      </c>
      <c r="AX39" s="242"/>
      <c r="AY39" s="242"/>
      <c r="AZ39" s="242"/>
      <c r="BA39" s="242"/>
      <c r="BB39" s="242"/>
      <c r="BC39" s="242"/>
      <c r="BD39" s="242"/>
      <c r="BE39" s="242"/>
      <c r="BF39" s="242"/>
      <c r="BG39" s="242"/>
      <c r="BH39" s="243"/>
      <c r="BI39" s="241"/>
      <c r="BJ39" s="242"/>
      <c r="BK39" s="242"/>
      <c r="BL39" s="242"/>
      <c r="BM39" s="242"/>
      <c r="BN39" s="242"/>
      <c r="BO39" s="242"/>
      <c r="BP39" s="242"/>
      <c r="BQ39" s="242"/>
      <c r="BR39" s="242"/>
      <c r="BS39" s="242"/>
      <c r="BT39" s="243"/>
      <c r="BU39" s="85"/>
    </row>
    <row r="40" spans="2:74" s="84" customFormat="1" ht="12" customHeight="1">
      <c r="B40" s="238"/>
      <c r="C40" s="239"/>
      <c r="D40" s="239"/>
      <c r="E40" s="240"/>
      <c r="F40" s="238"/>
      <c r="G40" s="239"/>
      <c r="H40" s="239"/>
      <c r="I40" s="239"/>
      <c r="J40" s="239"/>
      <c r="K40" s="239"/>
      <c r="L40" s="239"/>
      <c r="M40" s="239"/>
      <c r="N40" s="239"/>
      <c r="O40" s="239"/>
      <c r="P40" s="239"/>
      <c r="Q40" s="239"/>
      <c r="R40" s="239"/>
      <c r="S40" s="239"/>
      <c r="T40" s="240"/>
      <c r="U40" s="238"/>
      <c r="V40" s="239"/>
      <c r="W40" s="239"/>
      <c r="X40" s="239"/>
      <c r="Y40" s="239"/>
      <c r="Z40" s="239"/>
      <c r="AA40" s="239"/>
      <c r="AB40" s="239"/>
      <c r="AC40" s="239"/>
      <c r="AD40" s="239"/>
      <c r="AE40" s="239"/>
      <c r="AF40" s="239"/>
      <c r="AG40" s="239"/>
      <c r="AH40" s="239"/>
      <c r="AI40" s="240"/>
      <c r="AJ40" s="53"/>
      <c r="AK40" s="53"/>
      <c r="AM40" s="53"/>
      <c r="AN40" s="53"/>
      <c r="AO40" s="53"/>
      <c r="AP40" s="53"/>
      <c r="AQ40" s="53"/>
      <c r="AR40" s="53"/>
      <c r="AS40" s="53"/>
      <c r="AT40" s="53"/>
      <c r="AU40" s="53"/>
      <c r="AV40" s="53"/>
      <c r="AW40" s="244"/>
      <c r="AX40" s="245"/>
      <c r="AY40" s="245"/>
      <c r="AZ40" s="245"/>
      <c r="BA40" s="245"/>
      <c r="BB40" s="245"/>
      <c r="BC40" s="245"/>
      <c r="BD40" s="245"/>
      <c r="BE40" s="245"/>
      <c r="BF40" s="245"/>
      <c r="BG40" s="245"/>
      <c r="BH40" s="246"/>
      <c r="BI40" s="244"/>
      <c r="BJ40" s="245"/>
      <c r="BK40" s="245"/>
      <c r="BL40" s="245"/>
      <c r="BM40" s="245"/>
      <c r="BN40" s="245"/>
      <c r="BO40" s="245"/>
      <c r="BP40" s="245"/>
      <c r="BQ40" s="245"/>
      <c r="BR40" s="245"/>
      <c r="BS40" s="245"/>
      <c r="BT40" s="246"/>
      <c r="BU40" s="85"/>
    </row>
    <row r="41" spans="2:74" s="84" customFormat="1" ht="9.75" customHeight="1">
      <c r="B41" s="82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M41" s="53"/>
      <c r="AN41" s="53"/>
      <c r="AO41" s="53"/>
      <c r="AP41" s="53"/>
      <c r="AQ41" s="53"/>
      <c r="AR41" s="53"/>
      <c r="AS41" s="53"/>
      <c r="AT41" s="53"/>
      <c r="AU41" s="53"/>
      <c r="AV41" s="53"/>
      <c r="AW41" s="244"/>
      <c r="AX41" s="245"/>
      <c r="AY41" s="245"/>
      <c r="AZ41" s="245"/>
      <c r="BA41" s="245"/>
      <c r="BB41" s="245"/>
      <c r="BC41" s="245"/>
      <c r="BD41" s="245"/>
      <c r="BE41" s="245"/>
      <c r="BF41" s="245"/>
      <c r="BG41" s="245"/>
      <c r="BH41" s="246"/>
      <c r="BI41" s="244"/>
      <c r="BJ41" s="245"/>
      <c r="BK41" s="245"/>
      <c r="BL41" s="245"/>
      <c r="BM41" s="245"/>
      <c r="BN41" s="245"/>
      <c r="BO41" s="245"/>
      <c r="BP41" s="245"/>
      <c r="BQ41" s="245"/>
      <c r="BR41" s="245"/>
      <c r="BS41" s="245"/>
      <c r="BT41" s="246"/>
      <c r="BU41" s="54"/>
    </row>
    <row r="42" spans="2:74" s="84" customFormat="1" ht="8.25" customHeight="1"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  <c r="AA42" s="53"/>
      <c r="AB42" s="53"/>
      <c r="AC42" s="53"/>
      <c r="AD42" s="53"/>
      <c r="AE42" s="53"/>
      <c r="AF42" s="53"/>
      <c r="AG42" s="53"/>
      <c r="AH42" s="53"/>
      <c r="AI42" s="53"/>
      <c r="AM42" s="53"/>
      <c r="AN42" s="53"/>
      <c r="AO42" s="53"/>
      <c r="AP42" s="53"/>
      <c r="AQ42" s="53"/>
      <c r="AR42" s="53"/>
      <c r="AS42" s="53"/>
      <c r="AT42" s="53"/>
      <c r="AU42" s="53"/>
      <c r="AV42" s="53"/>
      <c r="AW42" s="247"/>
      <c r="AX42" s="248"/>
      <c r="AY42" s="248"/>
      <c r="AZ42" s="248"/>
      <c r="BA42" s="248"/>
      <c r="BB42" s="248"/>
      <c r="BC42" s="248"/>
      <c r="BD42" s="248"/>
      <c r="BE42" s="248"/>
      <c r="BF42" s="248"/>
      <c r="BG42" s="248"/>
      <c r="BH42" s="249"/>
      <c r="BI42" s="247"/>
      <c r="BJ42" s="248"/>
      <c r="BK42" s="248"/>
      <c r="BL42" s="248"/>
      <c r="BM42" s="248"/>
      <c r="BN42" s="248"/>
      <c r="BO42" s="248"/>
      <c r="BP42" s="248"/>
      <c r="BQ42" s="248"/>
      <c r="BR42" s="248"/>
      <c r="BS42" s="248"/>
      <c r="BT42" s="249"/>
      <c r="BU42" s="54"/>
    </row>
    <row r="43" spans="2:74">
      <c r="B43" s="84"/>
      <c r="C43" s="84"/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4"/>
      <c r="AC43" s="84"/>
      <c r="AD43" s="84"/>
      <c r="AE43" s="84"/>
      <c r="AF43" s="84"/>
      <c r="AG43" s="84"/>
      <c r="AH43" s="84"/>
      <c r="AI43" s="84"/>
    </row>
    <row r="44" spans="2:74">
      <c r="B44" s="84"/>
      <c r="C44" s="84"/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4"/>
      <c r="AC44" s="84"/>
      <c r="AD44" s="84"/>
      <c r="AE44" s="84"/>
      <c r="AF44" s="84"/>
      <c r="AG44" s="84"/>
      <c r="AH44" s="84"/>
      <c r="AI44" s="84"/>
    </row>
  </sheetData>
  <mergeCells count="217">
    <mergeCell ref="E8:H10"/>
    <mergeCell ref="I8:AC9"/>
    <mergeCell ref="AD8:AM8"/>
    <mergeCell ref="AN8:BI8"/>
    <mergeCell ref="BJ8:BO10"/>
    <mergeCell ref="B2:P2"/>
    <mergeCell ref="Q2:BF2"/>
    <mergeCell ref="BG2:BU2"/>
    <mergeCell ref="Q3:BF3"/>
    <mergeCell ref="BG3:BU3"/>
    <mergeCell ref="Q4:BF4"/>
    <mergeCell ref="BG4:BU4"/>
    <mergeCell ref="BP8:BU10"/>
    <mergeCell ref="AD9:AH10"/>
    <mergeCell ref="AI9:AM10"/>
    <mergeCell ref="AN9:AX9"/>
    <mergeCell ref="AY9:BI9"/>
    <mergeCell ref="I10:S10"/>
    <mergeCell ref="T10:AC10"/>
    <mergeCell ref="AN10:AS10"/>
    <mergeCell ref="AT10:AX10"/>
    <mergeCell ref="AY10:BD10"/>
    <mergeCell ref="BE10:BI10"/>
    <mergeCell ref="B5:N5"/>
    <mergeCell ref="B7:N7"/>
    <mergeCell ref="O5:W5"/>
    <mergeCell ref="O7:X7"/>
    <mergeCell ref="Y7:AC7"/>
    <mergeCell ref="B8:D10"/>
    <mergeCell ref="BJ13:BO13"/>
    <mergeCell ref="BP13:BU13"/>
    <mergeCell ref="BJ11:BO11"/>
    <mergeCell ref="BP11:BU11"/>
    <mergeCell ref="B12:D12"/>
    <mergeCell ref="E12:H12"/>
    <mergeCell ref="I12:S12"/>
    <mergeCell ref="T12:AC12"/>
    <mergeCell ref="AD12:AH12"/>
    <mergeCell ref="AI12:AM12"/>
    <mergeCell ref="AN12:AS12"/>
    <mergeCell ref="AT12:AX12"/>
    <mergeCell ref="AY12:BD12"/>
    <mergeCell ref="BE12:BI12"/>
    <mergeCell ref="B11:D11"/>
    <mergeCell ref="E11:H11"/>
    <mergeCell ref="AD11:AH11"/>
    <mergeCell ref="AI11:AM11"/>
    <mergeCell ref="AN11:AS11"/>
    <mergeCell ref="AT11:AX11"/>
    <mergeCell ref="AY11:BD11"/>
    <mergeCell ref="BE11:BI11"/>
    <mergeCell ref="I11:S11"/>
    <mergeCell ref="T11:AC11"/>
    <mergeCell ref="BJ12:BO12"/>
    <mergeCell ref="BP12:BU12"/>
    <mergeCell ref="AN14:AS14"/>
    <mergeCell ref="AT14:AX14"/>
    <mergeCell ref="AY14:BD14"/>
    <mergeCell ref="BE14:BI14"/>
    <mergeCell ref="BJ14:BO14"/>
    <mergeCell ref="BP14:BU14"/>
    <mergeCell ref="AN13:AS13"/>
    <mergeCell ref="AT13:AX13"/>
    <mergeCell ref="AY13:BD13"/>
    <mergeCell ref="BE13:BI13"/>
    <mergeCell ref="B14:D14"/>
    <mergeCell ref="E14:H14"/>
    <mergeCell ref="I14:S14"/>
    <mergeCell ref="T14:AC14"/>
    <mergeCell ref="AD14:AH14"/>
    <mergeCell ref="AI14:AM14"/>
    <mergeCell ref="B13:D13"/>
    <mergeCell ref="E13:H13"/>
    <mergeCell ref="I13:S13"/>
    <mergeCell ref="T13:AC13"/>
    <mergeCell ref="AD13:AH13"/>
    <mergeCell ref="AI13:AM13"/>
    <mergeCell ref="AN15:AS15"/>
    <mergeCell ref="AT15:AX15"/>
    <mergeCell ref="AY15:BD15"/>
    <mergeCell ref="BE15:BI15"/>
    <mergeCell ref="BJ15:BO15"/>
    <mergeCell ref="BP15:BU15"/>
    <mergeCell ref="B15:D15"/>
    <mergeCell ref="E15:H15"/>
    <mergeCell ref="I15:S15"/>
    <mergeCell ref="T15:AC15"/>
    <mergeCell ref="AD15:AH15"/>
    <mergeCell ref="AI15:AM15"/>
    <mergeCell ref="AN20:AS20"/>
    <mergeCell ref="AT20:AX20"/>
    <mergeCell ref="AY20:BD20"/>
    <mergeCell ref="BE20:BI20"/>
    <mergeCell ref="BJ20:BO20"/>
    <mergeCell ref="BP20:BU20"/>
    <mergeCell ref="B20:D20"/>
    <mergeCell ref="E20:H20"/>
    <mergeCell ref="I20:S20"/>
    <mergeCell ref="T20:AC20"/>
    <mergeCell ref="AD20:AH20"/>
    <mergeCell ref="AI20:AM20"/>
    <mergeCell ref="AN21:AS21"/>
    <mergeCell ref="AT21:AX21"/>
    <mergeCell ref="AY21:BD21"/>
    <mergeCell ref="BE21:BI21"/>
    <mergeCell ref="BJ21:BO21"/>
    <mergeCell ref="BP21:BU21"/>
    <mergeCell ref="B21:D21"/>
    <mergeCell ref="E21:H21"/>
    <mergeCell ref="I21:S21"/>
    <mergeCell ref="T21:AC21"/>
    <mergeCell ref="AD21:AH21"/>
    <mergeCell ref="AI21:AM21"/>
    <mergeCell ref="AN22:AS22"/>
    <mergeCell ref="AT22:AX22"/>
    <mergeCell ref="AY22:BD22"/>
    <mergeCell ref="BE22:BI22"/>
    <mergeCell ref="BJ22:BO22"/>
    <mergeCell ref="BP22:BU22"/>
    <mergeCell ref="B22:D22"/>
    <mergeCell ref="E22:H22"/>
    <mergeCell ref="I22:S22"/>
    <mergeCell ref="T22:AC22"/>
    <mergeCell ref="AD22:AH22"/>
    <mergeCell ref="AI22:AM22"/>
    <mergeCell ref="AN23:AS23"/>
    <mergeCell ref="AT23:AX23"/>
    <mergeCell ref="AY23:BD23"/>
    <mergeCell ref="BE23:BI23"/>
    <mergeCell ref="BJ23:BO23"/>
    <mergeCell ref="BP23:BU23"/>
    <mergeCell ref="B23:D23"/>
    <mergeCell ref="E23:H23"/>
    <mergeCell ref="I23:S23"/>
    <mergeCell ref="T23:AC23"/>
    <mergeCell ref="AD23:AH23"/>
    <mergeCell ref="AI23:AM23"/>
    <mergeCell ref="C29:C30"/>
    <mergeCell ref="D29:AI30"/>
    <mergeCell ref="AL29:BT29"/>
    <mergeCell ref="AM30:BT30"/>
    <mergeCell ref="D31:AI31"/>
    <mergeCell ref="AL31:BT31"/>
    <mergeCell ref="B25:AI25"/>
    <mergeCell ref="AK25:BT25"/>
    <mergeCell ref="C26:C28"/>
    <mergeCell ref="D26:AI28"/>
    <mergeCell ref="AL26:BT26"/>
    <mergeCell ref="AL27:BT27"/>
    <mergeCell ref="AM28:BT28"/>
    <mergeCell ref="B39:E40"/>
    <mergeCell ref="F39:T40"/>
    <mergeCell ref="U39:AI40"/>
    <mergeCell ref="AW39:BH42"/>
    <mergeCell ref="BI39:BT42"/>
    <mergeCell ref="B16:D16"/>
    <mergeCell ref="E16:H16"/>
    <mergeCell ref="I16:S16"/>
    <mergeCell ref="T16:AC16"/>
    <mergeCell ref="AD16:AH16"/>
    <mergeCell ref="B36:E36"/>
    <mergeCell ref="F36:T36"/>
    <mergeCell ref="U36:AI36"/>
    <mergeCell ref="AL36:BT36"/>
    <mergeCell ref="B37:E38"/>
    <mergeCell ref="F37:T38"/>
    <mergeCell ref="U37:AI38"/>
    <mergeCell ref="AM37:BT37"/>
    <mergeCell ref="D32:AI32"/>
    <mergeCell ref="AM32:BT32"/>
    <mergeCell ref="D33:AI33"/>
    <mergeCell ref="AL34:BS34"/>
    <mergeCell ref="B35:AI35"/>
    <mergeCell ref="AM35:BS35"/>
    <mergeCell ref="BE19:BI19"/>
    <mergeCell ref="BJ19:BO19"/>
    <mergeCell ref="BP19:BU19"/>
    <mergeCell ref="B18:D18"/>
    <mergeCell ref="E18:H18"/>
    <mergeCell ref="I18:S18"/>
    <mergeCell ref="T18:AC18"/>
    <mergeCell ref="AD18:AH18"/>
    <mergeCell ref="AI18:AM18"/>
    <mergeCell ref="AN18:AS18"/>
    <mergeCell ref="B19:D19"/>
    <mergeCell ref="E19:H19"/>
    <mergeCell ref="I19:S19"/>
    <mergeCell ref="T19:AC19"/>
    <mergeCell ref="AD19:AH19"/>
    <mergeCell ref="AI19:AM19"/>
    <mergeCell ref="AN19:AS19"/>
    <mergeCell ref="AT19:AX19"/>
    <mergeCell ref="AY19:BD19"/>
    <mergeCell ref="AT18:AX18"/>
    <mergeCell ref="AY18:BD18"/>
    <mergeCell ref="BE18:BI18"/>
    <mergeCell ref="BJ18:BO18"/>
    <mergeCell ref="BP18:BU18"/>
    <mergeCell ref="B17:D17"/>
    <mergeCell ref="E17:H17"/>
    <mergeCell ref="BP16:BU16"/>
    <mergeCell ref="AI16:AM16"/>
    <mergeCell ref="AN16:AS16"/>
    <mergeCell ref="AT16:AX16"/>
    <mergeCell ref="AY16:BD16"/>
    <mergeCell ref="BE16:BI16"/>
    <mergeCell ref="BJ16:BO16"/>
    <mergeCell ref="AN17:AS17"/>
    <mergeCell ref="AT17:AX17"/>
    <mergeCell ref="AY17:BD17"/>
    <mergeCell ref="BE17:BI17"/>
    <mergeCell ref="BJ17:BO17"/>
    <mergeCell ref="BP17:BU17"/>
    <mergeCell ref="I17:S17"/>
    <mergeCell ref="T17:AC17"/>
    <mergeCell ref="AD17:AH17"/>
    <mergeCell ref="AI17:AM17"/>
  </mergeCells>
  <pageMargins left="7.874015748031496E-2" right="7.874015748031496E-2" top="7.874015748031496E-2" bottom="7.874015748031496E-2" header="0" footer="0"/>
  <pageSetup paperSize="9" orientation="landscape" horizontalDpi="360" verticalDpi="360" r:id="rId1"/>
  <ignoredErrors>
    <ignoredError sqref="AD12 AN12 AN15 AN22 AY22" formula="1"/>
  </ignoredError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6">
    <tabColor rgb="FF7030A0"/>
  </sheetPr>
  <dimension ref="B1:BW50"/>
  <sheetViews>
    <sheetView showZeros="0" workbookViewId="0">
      <selection activeCell="BY10" sqref="BY10"/>
    </sheetView>
  </sheetViews>
  <sheetFormatPr baseColWidth="10" defaultRowHeight="15"/>
  <cols>
    <col min="1" max="1" width="1.140625" style="53" customWidth="1"/>
    <col min="2" max="5" width="1.85546875" style="53" customWidth="1"/>
    <col min="6" max="9" width="1.7109375" style="53" customWidth="1"/>
    <col min="10" max="27" width="2.7109375" style="53" customWidth="1"/>
    <col min="28" max="31" width="1.7109375" style="53" customWidth="1"/>
    <col min="32" max="41" width="1.42578125" style="53" customWidth="1"/>
    <col min="42" max="71" width="1.7109375" style="53" customWidth="1"/>
    <col min="72" max="73" width="2.28515625" style="53" customWidth="1"/>
    <col min="74" max="74" width="1.140625" style="54" customWidth="1"/>
    <col min="75" max="256" width="11.42578125" style="53"/>
    <col min="257" max="257" width="1.140625" style="53" customWidth="1"/>
    <col min="258" max="277" width="2.28515625" style="53" customWidth="1"/>
    <col min="278" max="278" width="2.7109375" style="53" customWidth="1"/>
    <col min="279" max="286" width="2.28515625" style="53" customWidth="1"/>
    <col min="287" max="287" width="2.5703125" style="53" customWidth="1"/>
    <col min="288" max="329" width="2.28515625" style="53" customWidth="1"/>
    <col min="330" max="330" width="1.140625" style="53" customWidth="1"/>
    <col min="331" max="512" width="11.42578125" style="53"/>
    <col min="513" max="513" width="1.140625" style="53" customWidth="1"/>
    <col min="514" max="533" width="2.28515625" style="53" customWidth="1"/>
    <col min="534" max="534" width="2.7109375" style="53" customWidth="1"/>
    <col min="535" max="542" width="2.28515625" style="53" customWidth="1"/>
    <col min="543" max="543" width="2.5703125" style="53" customWidth="1"/>
    <col min="544" max="585" width="2.28515625" style="53" customWidth="1"/>
    <col min="586" max="586" width="1.140625" style="53" customWidth="1"/>
    <col min="587" max="768" width="11.42578125" style="53"/>
    <col min="769" max="769" width="1.140625" style="53" customWidth="1"/>
    <col min="770" max="789" width="2.28515625" style="53" customWidth="1"/>
    <col min="790" max="790" width="2.7109375" style="53" customWidth="1"/>
    <col min="791" max="798" width="2.28515625" style="53" customWidth="1"/>
    <col min="799" max="799" width="2.5703125" style="53" customWidth="1"/>
    <col min="800" max="841" width="2.28515625" style="53" customWidth="1"/>
    <col min="842" max="842" width="1.140625" style="53" customWidth="1"/>
    <col min="843" max="1024" width="11.42578125" style="53"/>
    <col min="1025" max="1025" width="1.140625" style="53" customWidth="1"/>
    <col min="1026" max="1045" width="2.28515625" style="53" customWidth="1"/>
    <col min="1046" max="1046" width="2.7109375" style="53" customWidth="1"/>
    <col min="1047" max="1054" width="2.28515625" style="53" customWidth="1"/>
    <col min="1055" max="1055" width="2.5703125" style="53" customWidth="1"/>
    <col min="1056" max="1097" width="2.28515625" style="53" customWidth="1"/>
    <col min="1098" max="1098" width="1.140625" style="53" customWidth="1"/>
    <col min="1099" max="1280" width="11.42578125" style="53"/>
    <col min="1281" max="1281" width="1.140625" style="53" customWidth="1"/>
    <col min="1282" max="1301" width="2.28515625" style="53" customWidth="1"/>
    <col min="1302" max="1302" width="2.7109375" style="53" customWidth="1"/>
    <col min="1303" max="1310" width="2.28515625" style="53" customWidth="1"/>
    <col min="1311" max="1311" width="2.5703125" style="53" customWidth="1"/>
    <col min="1312" max="1353" width="2.28515625" style="53" customWidth="1"/>
    <col min="1354" max="1354" width="1.140625" style="53" customWidth="1"/>
    <col min="1355" max="1536" width="11.42578125" style="53"/>
    <col min="1537" max="1537" width="1.140625" style="53" customWidth="1"/>
    <col min="1538" max="1557" width="2.28515625" style="53" customWidth="1"/>
    <col min="1558" max="1558" width="2.7109375" style="53" customWidth="1"/>
    <col min="1559" max="1566" width="2.28515625" style="53" customWidth="1"/>
    <col min="1567" max="1567" width="2.5703125" style="53" customWidth="1"/>
    <col min="1568" max="1609" width="2.28515625" style="53" customWidth="1"/>
    <col min="1610" max="1610" width="1.140625" style="53" customWidth="1"/>
    <col min="1611" max="1792" width="11.42578125" style="53"/>
    <col min="1793" max="1793" width="1.140625" style="53" customWidth="1"/>
    <col min="1794" max="1813" width="2.28515625" style="53" customWidth="1"/>
    <col min="1814" max="1814" width="2.7109375" style="53" customWidth="1"/>
    <col min="1815" max="1822" width="2.28515625" style="53" customWidth="1"/>
    <col min="1823" max="1823" width="2.5703125" style="53" customWidth="1"/>
    <col min="1824" max="1865" width="2.28515625" style="53" customWidth="1"/>
    <col min="1866" max="1866" width="1.140625" style="53" customWidth="1"/>
    <col min="1867" max="2048" width="11.42578125" style="53"/>
    <col min="2049" max="2049" width="1.140625" style="53" customWidth="1"/>
    <col min="2050" max="2069" width="2.28515625" style="53" customWidth="1"/>
    <col min="2070" max="2070" width="2.7109375" style="53" customWidth="1"/>
    <col min="2071" max="2078" width="2.28515625" style="53" customWidth="1"/>
    <col min="2079" max="2079" width="2.5703125" style="53" customWidth="1"/>
    <col min="2080" max="2121" width="2.28515625" style="53" customWidth="1"/>
    <col min="2122" max="2122" width="1.140625" style="53" customWidth="1"/>
    <col min="2123" max="2304" width="11.42578125" style="53"/>
    <col min="2305" max="2305" width="1.140625" style="53" customWidth="1"/>
    <col min="2306" max="2325" width="2.28515625" style="53" customWidth="1"/>
    <col min="2326" max="2326" width="2.7109375" style="53" customWidth="1"/>
    <col min="2327" max="2334" width="2.28515625" style="53" customWidth="1"/>
    <col min="2335" max="2335" width="2.5703125" style="53" customWidth="1"/>
    <col min="2336" max="2377" width="2.28515625" style="53" customWidth="1"/>
    <col min="2378" max="2378" width="1.140625" style="53" customWidth="1"/>
    <col min="2379" max="2560" width="11.42578125" style="53"/>
    <col min="2561" max="2561" width="1.140625" style="53" customWidth="1"/>
    <col min="2562" max="2581" width="2.28515625" style="53" customWidth="1"/>
    <col min="2582" max="2582" width="2.7109375" style="53" customWidth="1"/>
    <col min="2583" max="2590" width="2.28515625" style="53" customWidth="1"/>
    <col min="2591" max="2591" width="2.5703125" style="53" customWidth="1"/>
    <col min="2592" max="2633" width="2.28515625" style="53" customWidth="1"/>
    <col min="2634" max="2634" width="1.140625" style="53" customWidth="1"/>
    <col min="2635" max="2816" width="11.42578125" style="53"/>
    <col min="2817" max="2817" width="1.140625" style="53" customWidth="1"/>
    <col min="2818" max="2837" width="2.28515625" style="53" customWidth="1"/>
    <col min="2838" max="2838" width="2.7109375" style="53" customWidth="1"/>
    <col min="2839" max="2846" width="2.28515625" style="53" customWidth="1"/>
    <col min="2847" max="2847" width="2.5703125" style="53" customWidth="1"/>
    <col min="2848" max="2889" width="2.28515625" style="53" customWidth="1"/>
    <col min="2890" max="2890" width="1.140625" style="53" customWidth="1"/>
    <col min="2891" max="3072" width="11.42578125" style="53"/>
    <col min="3073" max="3073" width="1.140625" style="53" customWidth="1"/>
    <col min="3074" max="3093" width="2.28515625" style="53" customWidth="1"/>
    <col min="3094" max="3094" width="2.7109375" style="53" customWidth="1"/>
    <col min="3095" max="3102" width="2.28515625" style="53" customWidth="1"/>
    <col min="3103" max="3103" width="2.5703125" style="53" customWidth="1"/>
    <col min="3104" max="3145" width="2.28515625" style="53" customWidth="1"/>
    <col min="3146" max="3146" width="1.140625" style="53" customWidth="1"/>
    <col min="3147" max="3328" width="11.42578125" style="53"/>
    <col min="3329" max="3329" width="1.140625" style="53" customWidth="1"/>
    <col min="3330" max="3349" width="2.28515625" style="53" customWidth="1"/>
    <col min="3350" max="3350" width="2.7109375" style="53" customWidth="1"/>
    <col min="3351" max="3358" width="2.28515625" style="53" customWidth="1"/>
    <col min="3359" max="3359" width="2.5703125" style="53" customWidth="1"/>
    <col min="3360" max="3401" width="2.28515625" style="53" customWidth="1"/>
    <col min="3402" max="3402" width="1.140625" style="53" customWidth="1"/>
    <col min="3403" max="3584" width="11.42578125" style="53"/>
    <col min="3585" max="3585" width="1.140625" style="53" customWidth="1"/>
    <col min="3586" max="3605" width="2.28515625" style="53" customWidth="1"/>
    <col min="3606" max="3606" width="2.7109375" style="53" customWidth="1"/>
    <col min="3607" max="3614" width="2.28515625" style="53" customWidth="1"/>
    <col min="3615" max="3615" width="2.5703125" style="53" customWidth="1"/>
    <col min="3616" max="3657" width="2.28515625" style="53" customWidth="1"/>
    <col min="3658" max="3658" width="1.140625" style="53" customWidth="1"/>
    <col min="3659" max="3840" width="11.42578125" style="53"/>
    <col min="3841" max="3841" width="1.140625" style="53" customWidth="1"/>
    <col min="3842" max="3861" width="2.28515625" style="53" customWidth="1"/>
    <col min="3862" max="3862" width="2.7109375" style="53" customWidth="1"/>
    <col min="3863" max="3870" width="2.28515625" style="53" customWidth="1"/>
    <col min="3871" max="3871" width="2.5703125" style="53" customWidth="1"/>
    <col min="3872" max="3913" width="2.28515625" style="53" customWidth="1"/>
    <col min="3914" max="3914" width="1.140625" style="53" customWidth="1"/>
    <col min="3915" max="4096" width="11.42578125" style="53"/>
    <col min="4097" max="4097" width="1.140625" style="53" customWidth="1"/>
    <col min="4098" max="4117" width="2.28515625" style="53" customWidth="1"/>
    <col min="4118" max="4118" width="2.7109375" style="53" customWidth="1"/>
    <col min="4119" max="4126" width="2.28515625" style="53" customWidth="1"/>
    <col min="4127" max="4127" width="2.5703125" style="53" customWidth="1"/>
    <col min="4128" max="4169" width="2.28515625" style="53" customWidth="1"/>
    <col min="4170" max="4170" width="1.140625" style="53" customWidth="1"/>
    <col min="4171" max="4352" width="11.42578125" style="53"/>
    <col min="4353" max="4353" width="1.140625" style="53" customWidth="1"/>
    <col min="4354" max="4373" width="2.28515625" style="53" customWidth="1"/>
    <col min="4374" max="4374" width="2.7109375" style="53" customWidth="1"/>
    <col min="4375" max="4382" width="2.28515625" style="53" customWidth="1"/>
    <col min="4383" max="4383" width="2.5703125" style="53" customWidth="1"/>
    <col min="4384" max="4425" width="2.28515625" style="53" customWidth="1"/>
    <col min="4426" max="4426" width="1.140625" style="53" customWidth="1"/>
    <col min="4427" max="4608" width="11.42578125" style="53"/>
    <col min="4609" max="4609" width="1.140625" style="53" customWidth="1"/>
    <col min="4610" max="4629" width="2.28515625" style="53" customWidth="1"/>
    <col min="4630" max="4630" width="2.7109375" style="53" customWidth="1"/>
    <col min="4631" max="4638" width="2.28515625" style="53" customWidth="1"/>
    <col min="4639" max="4639" width="2.5703125" style="53" customWidth="1"/>
    <col min="4640" max="4681" width="2.28515625" style="53" customWidth="1"/>
    <col min="4682" max="4682" width="1.140625" style="53" customWidth="1"/>
    <col min="4683" max="4864" width="11.42578125" style="53"/>
    <col min="4865" max="4865" width="1.140625" style="53" customWidth="1"/>
    <col min="4866" max="4885" width="2.28515625" style="53" customWidth="1"/>
    <col min="4886" max="4886" width="2.7109375" style="53" customWidth="1"/>
    <col min="4887" max="4894" width="2.28515625" style="53" customWidth="1"/>
    <col min="4895" max="4895" width="2.5703125" style="53" customWidth="1"/>
    <col min="4896" max="4937" width="2.28515625" style="53" customWidth="1"/>
    <col min="4938" max="4938" width="1.140625" style="53" customWidth="1"/>
    <col min="4939" max="5120" width="11.42578125" style="53"/>
    <col min="5121" max="5121" width="1.140625" style="53" customWidth="1"/>
    <col min="5122" max="5141" width="2.28515625" style="53" customWidth="1"/>
    <col min="5142" max="5142" width="2.7109375" style="53" customWidth="1"/>
    <col min="5143" max="5150" width="2.28515625" style="53" customWidth="1"/>
    <col min="5151" max="5151" width="2.5703125" style="53" customWidth="1"/>
    <col min="5152" max="5193" width="2.28515625" style="53" customWidth="1"/>
    <col min="5194" max="5194" width="1.140625" style="53" customWidth="1"/>
    <col min="5195" max="5376" width="11.42578125" style="53"/>
    <col min="5377" max="5377" width="1.140625" style="53" customWidth="1"/>
    <col min="5378" max="5397" width="2.28515625" style="53" customWidth="1"/>
    <col min="5398" max="5398" width="2.7109375" style="53" customWidth="1"/>
    <col min="5399" max="5406" width="2.28515625" style="53" customWidth="1"/>
    <col min="5407" max="5407" width="2.5703125" style="53" customWidth="1"/>
    <col min="5408" max="5449" width="2.28515625" style="53" customWidth="1"/>
    <col min="5450" max="5450" width="1.140625" style="53" customWidth="1"/>
    <col min="5451" max="5632" width="11.42578125" style="53"/>
    <col min="5633" max="5633" width="1.140625" style="53" customWidth="1"/>
    <col min="5634" max="5653" width="2.28515625" style="53" customWidth="1"/>
    <col min="5654" max="5654" width="2.7109375" style="53" customWidth="1"/>
    <col min="5655" max="5662" width="2.28515625" style="53" customWidth="1"/>
    <col min="5663" max="5663" width="2.5703125" style="53" customWidth="1"/>
    <col min="5664" max="5705" width="2.28515625" style="53" customWidth="1"/>
    <col min="5706" max="5706" width="1.140625" style="53" customWidth="1"/>
    <col min="5707" max="5888" width="11.42578125" style="53"/>
    <col min="5889" max="5889" width="1.140625" style="53" customWidth="1"/>
    <col min="5890" max="5909" width="2.28515625" style="53" customWidth="1"/>
    <col min="5910" max="5910" width="2.7109375" style="53" customWidth="1"/>
    <col min="5911" max="5918" width="2.28515625" style="53" customWidth="1"/>
    <col min="5919" max="5919" width="2.5703125" style="53" customWidth="1"/>
    <col min="5920" max="5961" width="2.28515625" style="53" customWidth="1"/>
    <col min="5962" max="5962" width="1.140625" style="53" customWidth="1"/>
    <col min="5963" max="6144" width="11.42578125" style="53"/>
    <col min="6145" max="6145" width="1.140625" style="53" customWidth="1"/>
    <col min="6146" max="6165" width="2.28515625" style="53" customWidth="1"/>
    <col min="6166" max="6166" width="2.7109375" style="53" customWidth="1"/>
    <col min="6167" max="6174" width="2.28515625" style="53" customWidth="1"/>
    <col min="6175" max="6175" width="2.5703125" style="53" customWidth="1"/>
    <col min="6176" max="6217" width="2.28515625" style="53" customWidth="1"/>
    <col min="6218" max="6218" width="1.140625" style="53" customWidth="1"/>
    <col min="6219" max="6400" width="11.42578125" style="53"/>
    <col min="6401" max="6401" width="1.140625" style="53" customWidth="1"/>
    <col min="6402" max="6421" width="2.28515625" style="53" customWidth="1"/>
    <col min="6422" max="6422" width="2.7109375" style="53" customWidth="1"/>
    <col min="6423" max="6430" width="2.28515625" style="53" customWidth="1"/>
    <col min="6431" max="6431" width="2.5703125" style="53" customWidth="1"/>
    <col min="6432" max="6473" width="2.28515625" style="53" customWidth="1"/>
    <col min="6474" max="6474" width="1.140625" style="53" customWidth="1"/>
    <col min="6475" max="6656" width="11.42578125" style="53"/>
    <col min="6657" max="6657" width="1.140625" style="53" customWidth="1"/>
    <col min="6658" max="6677" width="2.28515625" style="53" customWidth="1"/>
    <col min="6678" max="6678" width="2.7109375" style="53" customWidth="1"/>
    <col min="6679" max="6686" width="2.28515625" style="53" customWidth="1"/>
    <col min="6687" max="6687" width="2.5703125" style="53" customWidth="1"/>
    <col min="6688" max="6729" width="2.28515625" style="53" customWidth="1"/>
    <col min="6730" max="6730" width="1.140625" style="53" customWidth="1"/>
    <col min="6731" max="6912" width="11.42578125" style="53"/>
    <col min="6913" max="6913" width="1.140625" style="53" customWidth="1"/>
    <col min="6914" max="6933" width="2.28515625" style="53" customWidth="1"/>
    <col min="6934" max="6934" width="2.7109375" style="53" customWidth="1"/>
    <col min="6935" max="6942" width="2.28515625" style="53" customWidth="1"/>
    <col min="6943" max="6943" width="2.5703125" style="53" customWidth="1"/>
    <col min="6944" max="6985" width="2.28515625" style="53" customWidth="1"/>
    <col min="6986" max="6986" width="1.140625" style="53" customWidth="1"/>
    <col min="6987" max="7168" width="11.42578125" style="53"/>
    <col min="7169" max="7169" width="1.140625" style="53" customWidth="1"/>
    <col min="7170" max="7189" width="2.28515625" style="53" customWidth="1"/>
    <col min="7190" max="7190" width="2.7109375" style="53" customWidth="1"/>
    <col min="7191" max="7198" width="2.28515625" style="53" customWidth="1"/>
    <col min="7199" max="7199" width="2.5703125" style="53" customWidth="1"/>
    <col min="7200" max="7241" width="2.28515625" style="53" customWidth="1"/>
    <col min="7242" max="7242" width="1.140625" style="53" customWidth="1"/>
    <col min="7243" max="7424" width="11.42578125" style="53"/>
    <col min="7425" max="7425" width="1.140625" style="53" customWidth="1"/>
    <col min="7426" max="7445" width="2.28515625" style="53" customWidth="1"/>
    <col min="7446" max="7446" width="2.7109375" style="53" customWidth="1"/>
    <col min="7447" max="7454" width="2.28515625" style="53" customWidth="1"/>
    <col min="7455" max="7455" width="2.5703125" style="53" customWidth="1"/>
    <col min="7456" max="7497" width="2.28515625" style="53" customWidth="1"/>
    <col min="7498" max="7498" width="1.140625" style="53" customWidth="1"/>
    <col min="7499" max="7680" width="11.42578125" style="53"/>
    <col min="7681" max="7681" width="1.140625" style="53" customWidth="1"/>
    <col min="7682" max="7701" width="2.28515625" style="53" customWidth="1"/>
    <col min="7702" max="7702" width="2.7109375" style="53" customWidth="1"/>
    <col min="7703" max="7710" width="2.28515625" style="53" customWidth="1"/>
    <col min="7711" max="7711" width="2.5703125" style="53" customWidth="1"/>
    <col min="7712" max="7753" width="2.28515625" style="53" customWidth="1"/>
    <col min="7754" max="7754" width="1.140625" style="53" customWidth="1"/>
    <col min="7755" max="7936" width="11.42578125" style="53"/>
    <col min="7937" max="7937" width="1.140625" style="53" customWidth="1"/>
    <col min="7938" max="7957" width="2.28515625" style="53" customWidth="1"/>
    <col min="7958" max="7958" width="2.7109375" style="53" customWidth="1"/>
    <col min="7959" max="7966" width="2.28515625" style="53" customWidth="1"/>
    <col min="7967" max="7967" width="2.5703125" style="53" customWidth="1"/>
    <col min="7968" max="8009" width="2.28515625" style="53" customWidth="1"/>
    <col min="8010" max="8010" width="1.140625" style="53" customWidth="1"/>
    <col min="8011" max="8192" width="11.42578125" style="53"/>
    <col min="8193" max="8193" width="1.140625" style="53" customWidth="1"/>
    <col min="8194" max="8213" width="2.28515625" style="53" customWidth="1"/>
    <col min="8214" max="8214" width="2.7109375" style="53" customWidth="1"/>
    <col min="8215" max="8222" width="2.28515625" style="53" customWidth="1"/>
    <col min="8223" max="8223" width="2.5703125" style="53" customWidth="1"/>
    <col min="8224" max="8265" width="2.28515625" style="53" customWidth="1"/>
    <col min="8266" max="8266" width="1.140625" style="53" customWidth="1"/>
    <col min="8267" max="8448" width="11.42578125" style="53"/>
    <col min="8449" max="8449" width="1.140625" style="53" customWidth="1"/>
    <col min="8450" max="8469" width="2.28515625" style="53" customWidth="1"/>
    <col min="8470" max="8470" width="2.7109375" style="53" customWidth="1"/>
    <col min="8471" max="8478" width="2.28515625" style="53" customWidth="1"/>
    <col min="8479" max="8479" width="2.5703125" style="53" customWidth="1"/>
    <col min="8480" max="8521" width="2.28515625" style="53" customWidth="1"/>
    <col min="8522" max="8522" width="1.140625" style="53" customWidth="1"/>
    <col min="8523" max="8704" width="11.42578125" style="53"/>
    <col min="8705" max="8705" width="1.140625" style="53" customWidth="1"/>
    <col min="8706" max="8725" width="2.28515625" style="53" customWidth="1"/>
    <col min="8726" max="8726" width="2.7109375" style="53" customWidth="1"/>
    <col min="8727" max="8734" width="2.28515625" style="53" customWidth="1"/>
    <col min="8735" max="8735" width="2.5703125" style="53" customWidth="1"/>
    <col min="8736" max="8777" width="2.28515625" style="53" customWidth="1"/>
    <col min="8778" max="8778" width="1.140625" style="53" customWidth="1"/>
    <col min="8779" max="8960" width="11.42578125" style="53"/>
    <col min="8961" max="8961" width="1.140625" style="53" customWidth="1"/>
    <col min="8962" max="8981" width="2.28515625" style="53" customWidth="1"/>
    <col min="8982" max="8982" width="2.7109375" style="53" customWidth="1"/>
    <col min="8983" max="8990" width="2.28515625" style="53" customWidth="1"/>
    <col min="8991" max="8991" width="2.5703125" style="53" customWidth="1"/>
    <col min="8992" max="9033" width="2.28515625" style="53" customWidth="1"/>
    <col min="9034" max="9034" width="1.140625" style="53" customWidth="1"/>
    <col min="9035" max="9216" width="11.42578125" style="53"/>
    <col min="9217" max="9217" width="1.140625" style="53" customWidth="1"/>
    <col min="9218" max="9237" width="2.28515625" style="53" customWidth="1"/>
    <col min="9238" max="9238" width="2.7109375" style="53" customWidth="1"/>
    <col min="9239" max="9246" width="2.28515625" style="53" customWidth="1"/>
    <col min="9247" max="9247" width="2.5703125" style="53" customWidth="1"/>
    <col min="9248" max="9289" width="2.28515625" style="53" customWidth="1"/>
    <col min="9290" max="9290" width="1.140625" style="53" customWidth="1"/>
    <col min="9291" max="9472" width="11.42578125" style="53"/>
    <col min="9473" max="9473" width="1.140625" style="53" customWidth="1"/>
    <col min="9474" max="9493" width="2.28515625" style="53" customWidth="1"/>
    <col min="9494" max="9494" width="2.7109375" style="53" customWidth="1"/>
    <col min="9495" max="9502" width="2.28515625" style="53" customWidth="1"/>
    <col min="9503" max="9503" width="2.5703125" style="53" customWidth="1"/>
    <col min="9504" max="9545" width="2.28515625" style="53" customWidth="1"/>
    <col min="9546" max="9546" width="1.140625" style="53" customWidth="1"/>
    <col min="9547" max="9728" width="11.42578125" style="53"/>
    <col min="9729" max="9729" width="1.140625" style="53" customWidth="1"/>
    <col min="9730" max="9749" width="2.28515625" style="53" customWidth="1"/>
    <col min="9750" max="9750" width="2.7109375" style="53" customWidth="1"/>
    <col min="9751" max="9758" width="2.28515625" style="53" customWidth="1"/>
    <col min="9759" max="9759" width="2.5703125" style="53" customWidth="1"/>
    <col min="9760" max="9801" width="2.28515625" style="53" customWidth="1"/>
    <col min="9802" max="9802" width="1.140625" style="53" customWidth="1"/>
    <col min="9803" max="9984" width="11.42578125" style="53"/>
    <col min="9985" max="9985" width="1.140625" style="53" customWidth="1"/>
    <col min="9986" max="10005" width="2.28515625" style="53" customWidth="1"/>
    <col min="10006" max="10006" width="2.7109375" style="53" customWidth="1"/>
    <col min="10007" max="10014" width="2.28515625" style="53" customWidth="1"/>
    <col min="10015" max="10015" width="2.5703125" style="53" customWidth="1"/>
    <col min="10016" max="10057" width="2.28515625" style="53" customWidth="1"/>
    <col min="10058" max="10058" width="1.140625" style="53" customWidth="1"/>
    <col min="10059" max="10240" width="11.42578125" style="53"/>
    <col min="10241" max="10241" width="1.140625" style="53" customWidth="1"/>
    <col min="10242" max="10261" width="2.28515625" style="53" customWidth="1"/>
    <col min="10262" max="10262" width="2.7109375" style="53" customWidth="1"/>
    <col min="10263" max="10270" width="2.28515625" style="53" customWidth="1"/>
    <col min="10271" max="10271" width="2.5703125" style="53" customWidth="1"/>
    <col min="10272" max="10313" width="2.28515625" style="53" customWidth="1"/>
    <col min="10314" max="10314" width="1.140625" style="53" customWidth="1"/>
    <col min="10315" max="10496" width="11.42578125" style="53"/>
    <col min="10497" max="10497" width="1.140625" style="53" customWidth="1"/>
    <col min="10498" max="10517" width="2.28515625" style="53" customWidth="1"/>
    <col min="10518" max="10518" width="2.7109375" style="53" customWidth="1"/>
    <col min="10519" max="10526" width="2.28515625" style="53" customWidth="1"/>
    <col min="10527" max="10527" width="2.5703125" style="53" customWidth="1"/>
    <col min="10528" max="10569" width="2.28515625" style="53" customWidth="1"/>
    <col min="10570" max="10570" width="1.140625" style="53" customWidth="1"/>
    <col min="10571" max="10752" width="11.42578125" style="53"/>
    <col min="10753" max="10753" width="1.140625" style="53" customWidth="1"/>
    <col min="10754" max="10773" width="2.28515625" style="53" customWidth="1"/>
    <col min="10774" max="10774" width="2.7109375" style="53" customWidth="1"/>
    <col min="10775" max="10782" width="2.28515625" style="53" customWidth="1"/>
    <col min="10783" max="10783" width="2.5703125" style="53" customWidth="1"/>
    <col min="10784" max="10825" width="2.28515625" style="53" customWidth="1"/>
    <col min="10826" max="10826" width="1.140625" style="53" customWidth="1"/>
    <col min="10827" max="11008" width="11.42578125" style="53"/>
    <col min="11009" max="11009" width="1.140625" style="53" customWidth="1"/>
    <col min="11010" max="11029" width="2.28515625" style="53" customWidth="1"/>
    <col min="11030" max="11030" width="2.7109375" style="53" customWidth="1"/>
    <col min="11031" max="11038" width="2.28515625" style="53" customWidth="1"/>
    <col min="11039" max="11039" width="2.5703125" style="53" customWidth="1"/>
    <col min="11040" max="11081" width="2.28515625" style="53" customWidth="1"/>
    <col min="11082" max="11082" width="1.140625" style="53" customWidth="1"/>
    <col min="11083" max="11264" width="11.42578125" style="53"/>
    <col min="11265" max="11265" width="1.140625" style="53" customWidth="1"/>
    <col min="11266" max="11285" width="2.28515625" style="53" customWidth="1"/>
    <col min="11286" max="11286" width="2.7109375" style="53" customWidth="1"/>
    <col min="11287" max="11294" width="2.28515625" style="53" customWidth="1"/>
    <col min="11295" max="11295" width="2.5703125" style="53" customWidth="1"/>
    <col min="11296" max="11337" width="2.28515625" style="53" customWidth="1"/>
    <col min="11338" max="11338" width="1.140625" style="53" customWidth="1"/>
    <col min="11339" max="11520" width="11.42578125" style="53"/>
    <col min="11521" max="11521" width="1.140625" style="53" customWidth="1"/>
    <col min="11522" max="11541" width="2.28515625" style="53" customWidth="1"/>
    <col min="11542" max="11542" width="2.7109375" style="53" customWidth="1"/>
    <col min="11543" max="11550" width="2.28515625" style="53" customWidth="1"/>
    <col min="11551" max="11551" width="2.5703125" style="53" customWidth="1"/>
    <col min="11552" max="11593" width="2.28515625" style="53" customWidth="1"/>
    <col min="11594" max="11594" width="1.140625" style="53" customWidth="1"/>
    <col min="11595" max="11776" width="11.42578125" style="53"/>
    <col min="11777" max="11777" width="1.140625" style="53" customWidth="1"/>
    <col min="11778" max="11797" width="2.28515625" style="53" customWidth="1"/>
    <col min="11798" max="11798" width="2.7109375" style="53" customWidth="1"/>
    <col min="11799" max="11806" width="2.28515625" style="53" customWidth="1"/>
    <col min="11807" max="11807" width="2.5703125" style="53" customWidth="1"/>
    <col min="11808" max="11849" width="2.28515625" style="53" customWidth="1"/>
    <col min="11850" max="11850" width="1.140625" style="53" customWidth="1"/>
    <col min="11851" max="12032" width="11.42578125" style="53"/>
    <col min="12033" max="12033" width="1.140625" style="53" customWidth="1"/>
    <col min="12034" max="12053" width="2.28515625" style="53" customWidth="1"/>
    <col min="12054" max="12054" width="2.7109375" style="53" customWidth="1"/>
    <col min="12055" max="12062" width="2.28515625" style="53" customWidth="1"/>
    <col min="12063" max="12063" width="2.5703125" style="53" customWidth="1"/>
    <col min="12064" max="12105" width="2.28515625" style="53" customWidth="1"/>
    <col min="12106" max="12106" width="1.140625" style="53" customWidth="1"/>
    <col min="12107" max="12288" width="11.42578125" style="53"/>
    <col min="12289" max="12289" width="1.140625" style="53" customWidth="1"/>
    <col min="12290" max="12309" width="2.28515625" style="53" customWidth="1"/>
    <col min="12310" max="12310" width="2.7109375" style="53" customWidth="1"/>
    <col min="12311" max="12318" width="2.28515625" style="53" customWidth="1"/>
    <col min="12319" max="12319" width="2.5703125" style="53" customWidth="1"/>
    <col min="12320" max="12361" width="2.28515625" style="53" customWidth="1"/>
    <col min="12362" max="12362" width="1.140625" style="53" customWidth="1"/>
    <col min="12363" max="12544" width="11.42578125" style="53"/>
    <col min="12545" max="12545" width="1.140625" style="53" customWidth="1"/>
    <col min="12546" max="12565" width="2.28515625" style="53" customWidth="1"/>
    <col min="12566" max="12566" width="2.7109375" style="53" customWidth="1"/>
    <col min="12567" max="12574" width="2.28515625" style="53" customWidth="1"/>
    <col min="12575" max="12575" width="2.5703125" style="53" customWidth="1"/>
    <col min="12576" max="12617" width="2.28515625" style="53" customWidth="1"/>
    <col min="12618" max="12618" width="1.140625" style="53" customWidth="1"/>
    <col min="12619" max="12800" width="11.42578125" style="53"/>
    <col min="12801" max="12801" width="1.140625" style="53" customWidth="1"/>
    <col min="12802" max="12821" width="2.28515625" style="53" customWidth="1"/>
    <col min="12822" max="12822" width="2.7109375" style="53" customWidth="1"/>
    <col min="12823" max="12830" width="2.28515625" style="53" customWidth="1"/>
    <col min="12831" max="12831" width="2.5703125" style="53" customWidth="1"/>
    <col min="12832" max="12873" width="2.28515625" style="53" customWidth="1"/>
    <col min="12874" max="12874" width="1.140625" style="53" customWidth="1"/>
    <col min="12875" max="13056" width="11.42578125" style="53"/>
    <col min="13057" max="13057" width="1.140625" style="53" customWidth="1"/>
    <col min="13058" max="13077" width="2.28515625" style="53" customWidth="1"/>
    <col min="13078" max="13078" width="2.7109375" style="53" customWidth="1"/>
    <col min="13079" max="13086" width="2.28515625" style="53" customWidth="1"/>
    <col min="13087" max="13087" width="2.5703125" style="53" customWidth="1"/>
    <col min="13088" max="13129" width="2.28515625" style="53" customWidth="1"/>
    <col min="13130" max="13130" width="1.140625" style="53" customWidth="1"/>
    <col min="13131" max="13312" width="11.42578125" style="53"/>
    <col min="13313" max="13313" width="1.140625" style="53" customWidth="1"/>
    <col min="13314" max="13333" width="2.28515625" style="53" customWidth="1"/>
    <col min="13334" max="13334" width="2.7109375" style="53" customWidth="1"/>
    <col min="13335" max="13342" width="2.28515625" style="53" customWidth="1"/>
    <col min="13343" max="13343" width="2.5703125" style="53" customWidth="1"/>
    <col min="13344" max="13385" width="2.28515625" style="53" customWidth="1"/>
    <col min="13386" max="13386" width="1.140625" style="53" customWidth="1"/>
    <col min="13387" max="13568" width="11.42578125" style="53"/>
    <col min="13569" max="13569" width="1.140625" style="53" customWidth="1"/>
    <col min="13570" max="13589" width="2.28515625" style="53" customWidth="1"/>
    <col min="13590" max="13590" width="2.7109375" style="53" customWidth="1"/>
    <col min="13591" max="13598" width="2.28515625" style="53" customWidth="1"/>
    <col min="13599" max="13599" width="2.5703125" style="53" customWidth="1"/>
    <col min="13600" max="13641" width="2.28515625" style="53" customWidth="1"/>
    <col min="13642" max="13642" width="1.140625" style="53" customWidth="1"/>
    <col min="13643" max="13824" width="11.42578125" style="53"/>
    <col min="13825" max="13825" width="1.140625" style="53" customWidth="1"/>
    <col min="13826" max="13845" width="2.28515625" style="53" customWidth="1"/>
    <col min="13846" max="13846" width="2.7109375" style="53" customWidth="1"/>
    <col min="13847" max="13854" width="2.28515625" style="53" customWidth="1"/>
    <col min="13855" max="13855" width="2.5703125" style="53" customWidth="1"/>
    <col min="13856" max="13897" width="2.28515625" style="53" customWidth="1"/>
    <col min="13898" max="13898" width="1.140625" style="53" customWidth="1"/>
    <col min="13899" max="14080" width="11.42578125" style="53"/>
    <col min="14081" max="14081" width="1.140625" style="53" customWidth="1"/>
    <col min="14082" max="14101" width="2.28515625" style="53" customWidth="1"/>
    <col min="14102" max="14102" width="2.7109375" style="53" customWidth="1"/>
    <col min="14103" max="14110" width="2.28515625" style="53" customWidth="1"/>
    <col min="14111" max="14111" width="2.5703125" style="53" customWidth="1"/>
    <col min="14112" max="14153" width="2.28515625" style="53" customWidth="1"/>
    <col min="14154" max="14154" width="1.140625" style="53" customWidth="1"/>
    <col min="14155" max="14336" width="11.42578125" style="53"/>
    <col min="14337" max="14337" width="1.140625" style="53" customWidth="1"/>
    <col min="14338" max="14357" width="2.28515625" style="53" customWidth="1"/>
    <col min="14358" max="14358" width="2.7109375" style="53" customWidth="1"/>
    <col min="14359" max="14366" width="2.28515625" style="53" customWidth="1"/>
    <col min="14367" max="14367" width="2.5703125" style="53" customWidth="1"/>
    <col min="14368" max="14409" width="2.28515625" style="53" customWidth="1"/>
    <col min="14410" max="14410" width="1.140625" style="53" customWidth="1"/>
    <col min="14411" max="14592" width="11.42578125" style="53"/>
    <col min="14593" max="14593" width="1.140625" style="53" customWidth="1"/>
    <col min="14594" max="14613" width="2.28515625" style="53" customWidth="1"/>
    <col min="14614" max="14614" width="2.7109375" style="53" customWidth="1"/>
    <col min="14615" max="14622" width="2.28515625" style="53" customWidth="1"/>
    <col min="14623" max="14623" width="2.5703125" style="53" customWidth="1"/>
    <col min="14624" max="14665" width="2.28515625" style="53" customWidth="1"/>
    <col min="14666" max="14666" width="1.140625" style="53" customWidth="1"/>
    <col min="14667" max="14848" width="11.42578125" style="53"/>
    <col min="14849" max="14849" width="1.140625" style="53" customWidth="1"/>
    <col min="14850" max="14869" width="2.28515625" style="53" customWidth="1"/>
    <col min="14870" max="14870" width="2.7109375" style="53" customWidth="1"/>
    <col min="14871" max="14878" width="2.28515625" style="53" customWidth="1"/>
    <col min="14879" max="14879" width="2.5703125" style="53" customWidth="1"/>
    <col min="14880" max="14921" width="2.28515625" style="53" customWidth="1"/>
    <col min="14922" max="14922" width="1.140625" style="53" customWidth="1"/>
    <col min="14923" max="15104" width="11.42578125" style="53"/>
    <col min="15105" max="15105" width="1.140625" style="53" customWidth="1"/>
    <col min="15106" max="15125" width="2.28515625" style="53" customWidth="1"/>
    <col min="15126" max="15126" width="2.7109375" style="53" customWidth="1"/>
    <col min="15127" max="15134" width="2.28515625" style="53" customWidth="1"/>
    <col min="15135" max="15135" width="2.5703125" style="53" customWidth="1"/>
    <col min="15136" max="15177" width="2.28515625" style="53" customWidth="1"/>
    <col min="15178" max="15178" width="1.140625" style="53" customWidth="1"/>
    <col min="15179" max="15360" width="11.42578125" style="53"/>
    <col min="15361" max="15361" width="1.140625" style="53" customWidth="1"/>
    <col min="15362" max="15381" width="2.28515625" style="53" customWidth="1"/>
    <col min="15382" max="15382" width="2.7109375" style="53" customWidth="1"/>
    <col min="15383" max="15390" width="2.28515625" style="53" customWidth="1"/>
    <col min="15391" max="15391" width="2.5703125" style="53" customWidth="1"/>
    <col min="15392" max="15433" width="2.28515625" style="53" customWidth="1"/>
    <col min="15434" max="15434" width="1.140625" style="53" customWidth="1"/>
    <col min="15435" max="15616" width="11.42578125" style="53"/>
    <col min="15617" max="15617" width="1.140625" style="53" customWidth="1"/>
    <col min="15618" max="15637" width="2.28515625" style="53" customWidth="1"/>
    <col min="15638" max="15638" width="2.7109375" style="53" customWidth="1"/>
    <col min="15639" max="15646" width="2.28515625" style="53" customWidth="1"/>
    <col min="15647" max="15647" width="2.5703125" style="53" customWidth="1"/>
    <col min="15648" max="15689" width="2.28515625" style="53" customWidth="1"/>
    <col min="15690" max="15690" width="1.140625" style="53" customWidth="1"/>
    <col min="15691" max="15872" width="11.42578125" style="53"/>
    <col min="15873" max="15873" width="1.140625" style="53" customWidth="1"/>
    <col min="15874" max="15893" width="2.28515625" style="53" customWidth="1"/>
    <col min="15894" max="15894" width="2.7109375" style="53" customWidth="1"/>
    <col min="15895" max="15902" width="2.28515625" style="53" customWidth="1"/>
    <col min="15903" max="15903" width="2.5703125" style="53" customWidth="1"/>
    <col min="15904" max="15945" width="2.28515625" style="53" customWidth="1"/>
    <col min="15946" max="15946" width="1.140625" style="53" customWidth="1"/>
    <col min="15947" max="16128" width="11.42578125" style="53"/>
    <col min="16129" max="16129" width="1.140625" style="53" customWidth="1"/>
    <col min="16130" max="16149" width="2.28515625" style="53" customWidth="1"/>
    <col min="16150" max="16150" width="2.7109375" style="53" customWidth="1"/>
    <col min="16151" max="16158" width="2.28515625" style="53" customWidth="1"/>
    <col min="16159" max="16159" width="2.5703125" style="53" customWidth="1"/>
    <col min="16160" max="16201" width="2.28515625" style="53" customWidth="1"/>
    <col min="16202" max="16202" width="1.140625" style="53" customWidth="1"/>
    <col min="16203" max="16384" width="11.42578125" style="53"/>
  </cols>
  <sheetData>
    <row r="1" spans="2:75" ht="5.0999999999999996" customHeight="1"/>
    <row r="2" spans="2:75" s="55" customFormat="1" ht="17.25" customHeight="1">
      <c r="B2" s="299" t="s">
        <v>218</v>
      </c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300" t="s">
        <v>219</v>
      </c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0"/>
      <c r="AH2" s="300"/>
      <c r="AI2" s="300"/>
      <c r="AJ2" s="300"/>
      <c r="AK2" s="300"/>
      <c r="AL2" s="300"/>
      <c r="AM2" s="300"/>
      <c r="AN2" s="300"/>
      <c r="AO2" s="300"/>
      <c r="AP2" s="300"/>
      <c r="AQ2" s="300"/>
      <c r="AR2" s="300"/>
      <c r="AS2" s="300"/>
      <c r="AT2" s="300"/>
      <c r="AU2" s="300"/>
      <c r="AV2" s="300"/>
      <c r="AW2" s="300"/>
      <c r="AX2" s="300"/>
      <c r="AY2" s="300"/>
      <c r="AZ2" s="300"/>
      <c r="BA2" s="300"/>
      <c r="BB2" s="300"/>
      <c r="BC2" s="300"/>
      <c r="BD2" s="300"/>
      <c r="BE2" s="300"/>
      <c r="BF2" s="300"/>
      <c r="BG2" s="301" t="s">
        <v>262</v>
      </c>
      <c r="BH2" s="301"/>
      <c r="BI2" s="301"/>
      <c r="BJ2" s="301"/>
      <c r="BK2" s="301"/>
      <c r="BL2" s="301"/>
      <c r="BM2" s="301"/>
      <c r="BN2" s="301"/>
      <c r="BO2" s="301"/>
      <c r="BP2" s="301"/>
      <c r="BQ2" s="301"/>
      <c r="BR2" s="301"/>
      <c r="BS2" s="301"/>
      <c r="BT2" s="301"/>
      <c r="BU2" s="301"/>
    </row>
    <row r="3" spans="2:75" s="55" customFormat="1" ht="15.75" customHeight="1">
      <c r="B3" s="57"/>
      <c r="C3" s="57"/>
      <c r="D3" s="57"/>
      <c r="E3" s="57"/>
      <c r="F3" s="57"/>
      <c r="G3" s="57"/>
      <c r="H3" s="57"/>
      <c r="I3" s="57"/>
      <c r="J3" s="58"/>
      <c r="K3" s="58"/>
      <c r="L3" s="58"/>
      <c r="M3" s="58"/>
      <c r="N3" s="58"/>
      <c r="O3" s="58"/>
      <c r="P3" s="58"/>
      <c r="Q3" s="302" t="s">
        <v>263</v>
      </c>
      <c r="R3" s="302"/>
      <c r="S3" s="302"/>
      <c r="T3" s="302"/>
      <c r="U3" s="302"/>
      <c r="V3" s="302"/>
      <c r="W3" s="302"/>
      <c r="X3" s="302"/>
      <c r="Y3" s="302"/>
      <c r="Z3" s="302"/>
      <c r="AA3" s="302"/>
      <c r="AB3" s="302"/>
      <c r="AC3" s="302"/>
      <c r="AD3" s="302"/>
      <c r="AE3" s="302"/>
      <c r="AF3" s="302"/>
      <c r="AG3" s="302"/>
      <c r="AH3" s="302"/>
      <c r="AI3" s="302"/>
      <c r="AJ3" s="302"/>
      <c r="AK3" s="302"/>
      <c r="AL3" s="302"/>
      <c r="AM3" s="302"/>
      <c r="AN3" s="302"/>
      <c r="AO3" s="302"/>
      <c r="AP3" s="302"/>
      <c r="AQ3" s="302"/>
      <c r="AR3" s="302"/>
      <c r="AS3" s="302"/>
      <c r="AT3" s="302"/>
      <c r="AU3" s="302"/>
      <c r="AV3" s="302"/>
      <c r="AW3" s="302"/>
      <c r="AX3" s="302"/>
      <c r="AY3" s="302"/>
      <c r="AZ3" s="302"/>
      <c r="BA3" s="302"/>
      <c r="BB3" s="302"/>
      <c r="BC3" s="302"/>
      <c r="BD3" s="302"/>
      <c r="BE3" s="302"/>
      <c r="BF3" s="302"/>
      <c r="BG3" s="325" t="s">
        <v>222</v>
      </c>
      <c r="BH3" s="325"/>
      <c r="BI3" s="325"/>
      <c r="BJ3" s="325"/>
      <c r="BK3" s="325"/>
      <c r="BL3" s="325"/>
      <c r="BM3" s="325"/>
      <c r="BN3" s="325"/>
      <c r="BO3" s="325"/>
      <c r="BP3" s="325"/>
      <c r="BQ3" s="325"/>
      <c r="BR3" s="325"/>
      <c r="BS3" s="325"/>
      <c r="BT3" s="325"/>
      <c r="BU3" s="325"/>
    </row>
    <row r="4" spans="2:75" s="55" customFormat="1" ht="14.25" customHeight="1">
      <c r="B4" s="57"/>
      <c r="C4" s="57"/>
      <c r="D4" s="57"/>
      <c r="E4" s="57"/>
      <c r="F4" s="57"/>
      <c r="G4" s="57"/>
      <c r="H4" s="57"/>
      <c r="I4" s="57"/>
      <c r="J4" s="59"/>
      <c r="K4" s="59"/>
      <c r="L4" s="59"/>
      <c r="M4" s="59"/>
      <c r="N4" s="59"/>
      <c r="O4" s="59"/>
      <c r="P4" s="59"/>
      <c r="Q4" s="326" t="s">
        <v>311</v>
      </c>
      <c r="R4" s="327"/>
      <c r="S4" s="327"/>
      <c r="T4" s="327"/>
      <c r="U4" s="327"/>
      <c r="V4" s="327"/>
      <c r="W4" s="327"/>
      <c r="X4" s="327"/>
      <c r="Y4" s="327"/>
      <c r="Z4" s="327"/>
      <c r="AA4" s="327"/>
      <c r="AB4" s="327"/>
      <c r="AC4" s="327"/>
      <c r="AD4" s="327"/>
      <c r="AE4" s="327"/>
      <c r="AF4" s="327"/>
      <c r="AG4" s="327"/>
      <c r="AH4" s="327"/>
      <c r="AI4" s="327"/>
      <c r="AJ4" s="327"/>
      <c r="AK4" s="327"/>
      <c r="AL4" s="327"/>
      <c r="AM4" s="327"/>
      <c r="AN4" s="327"/>
      <c r="AO4" s="327"/>
      <c r="AP4" s="327"/>
      <c r="AQ4" s="327"/>
      <c r="AR4" s="327"/>
      <c r="AS4" s="327"/>
      <c r="AT4" s="327"/>
      <c r="AU4" s="327"/>
      <c r="AV4" s="327"/>
      <c r="AW4" s="327"/>
      <c r="AX4" s="327"/>
      <c r="AY4" s="327"/>
      <c r="AZ4" s="327"/>
      <c r="BA4" s="327"/>
      <c r="BB4" s="327"/>
      <c r="BC4" s="327"/>
      <c r="BD4" s="327"/>
      <c r="BE4" s="327"/>
      <c r="BF4" s="327"/>
      <c r="BG4" s="301" t="s">
        <v>223</v>
      </c>
      <c r="BH4" s="301"/>
      <c r="BI4" s="301"/>
      <c r="BJ4" s="301"/>
      <c r="BK4" s="301"/>
      <c r="BL4" s="301"/>
      <c r="BM4" s="301"/>
      <c r="BN4" s="301"/>
      <c r="BO4" s="301"/>
      <c r="BP4" s="301"/>
      <c r="BQ4" s="301"/>
      <c r="BR4" s="301"/>
      <c r="BS4" s="301"/>
      <c r="BT4" s="301"/>
      <c r="BU4" s="301"/>
    </row>
    <row r="5" spans="2:75" s="60" customFormat="1" ht="11.25" customHeight="1">
      <c r="D5" s="91"/>
      <c r="E5" s="91"/>
      <c r="F5" s="91"/>
      <c r="G5" s="91"/>
      <c r="H5" s="91"/>
      <c r="I5" s="57"/>
      <c r="J5" s="57"/>
      <c r="K5" s="57"/>
      <c r="L5" s="57"/>
      <c r="M5" s="57"/>
      <c r="N5" s="107" t="s">
        <v>224</v>
      </c>
      <c r="O5" s="341" t="str">
        <f>ACCUEIL!D3</f>
        <v>AC6202</v>
      </c>
      <c r="P5" s="341"/>
      <c r="Q5" s="341"/>
      <c r="R5" s="341"/>
      <c r="S5" s="341"/>
      <c r="T5" s="341"/>
      <c r="U5" s="341"/>
      <c r="V5" s="341"/>
      <c r="W5" s="341"/>
      <c r="X5" s="341"/>
      <c r="Y5" s="341"/>
      <c r="Z5" s="341"/>
      <c r="AA5" s="341"/>
      <c r="AB5" s="341"/>
      <c r="AC5" s="341"/>
      <c r="AD5" s="341"/>
      <c r="AE5" s="341"/>
      <c r="AF5" s="341"/>
      <c r="AG5" s="341"/>
      <c r="AH5" s="341"/>
      <c r="AI5" s="341"/>
      <c r="AJ5" s="341"/>
      <c r="AK5" s="341"/>
      <c r="AL5" s="341"/>
      <c r="AM5" s="341"/>
      <c r="AN5" s="341"/>
      <c r="AO5" s="341"/>
      <c r="AP5" s="108"/>
      <c r="AQ5" s="108"/>
      <c r="AR5" s="108"/>
      <c r="AS5" s="108"/>
      <c r="AT5" s="108"/>
      <c r="AU5" s="108"/>
      <c r="AV5" s="108"/>
      <c r="AW5" s="108"/>
      <c r="AX5" s="108"/>
      <c r="AY5" s="108"/>
      <c r="AZ5" s="108"/>
      <c r="BA5" s="107" t="s">
        <v>225</v>
      </c>
      <c r="BB5" s="342">
        <f>B10</f>
        <v>42655</v>
      </c>
      <c r="BC5" s="342"/>
      <c r="BD5" s="342"/>
      <c r="BE5" s="342"/>
      <c r="BF5" s="342"/>
      <c r="BG5" s="342"/>
      <c r="BH5" s="342"/>
      <c r="BI5" s="342"/>
      <c r="BJ5" s="342"/>
      <c r="BK5" s="342"/>
      <c r="BL5" s="342"/>
      <c r="BM5" s="342"/>
      <c r="BN5" s="342"/>
      <c r="BO5" s="342"/>
      <c r="BP5" s="342"/>
      <c r="BQ5" s="342"/>
      <c r="BR5" s="342"/>
      <c r="BS5" s="342"/>
      <c r="BT5" s="342"/>
      <c r="BU5" s="342"/>
    </row>
    <row r="6" spans="2:75" s="60" customFormat="1" ht="4.5" customHeight="1">
      <c r="D6" s="91"/>
      <c r="E6" s="91"/>
      <c r="F6" s="91"/>
      <c r="G6" s="91"/>
      <c r="H6" s="91"/>
      <c r="I6" s="57"/>
      <c r="J6" s="57"/>
      <c r="K6" s="57"/>
      <c r="L6" s="57"/>
      <c r="M6" s="57"/>
      <c r="N6" s="107"/>
      <c r="O6" s="108"/>
      <c r="P6" s="108"/>
      <c r="Q6" s="108"/>
      <c r="R6" s="108"/>
      <c r="S6" s="108"/>
      <c r="T6" s="108"/>
      <c r="U6" s="108"/>
      <c r="V6" s="108"/>
      <c r="W6" s="108"/>
      <c r="X6" s="108"/>
      <c r="Y6" s="108"/>
      <c r="Z6" s="108"/>
      <c r="AA6" s="108"/>
      <c r="AB6" s="108"/>
      <c r="AC6" s="108"/>
      <c r="AD6" s="108"/>
      <c r="AE6" s="108"/>
      <c r="AF6" s="108"/>
      <c r="AG6" s="108"/>
      <c r="AH6" s="108"/>
      <c r="AI6" s="108"/>
      <c r="AJ6" s="108"/>
      <c r="AK6" s="108"/>
      <c r="AL6" s="108"/>
      <c r="AM6" s="108"/>
      <c r="AN6" s="108"/>
      <c r="AO6" s="108"/>
      <c r="AP6" s="108"/>
      <c r="AQ6" s="108"/>
      <c r="AR6" s="108"/>
      <c r="AS6" s="108"/>
      <c r="AT6" s="108"/>
      <c r="AU6" s="108"/>
      <c r="AV6" s="108"/>
      <c r="AW6" s="108"/>
      <c r="AX6" s="108"/>
      <c r="AY6" s="108"/>
      <c r="AZ6" s="108"/>
      <c r="BA6" s="107"/>
      <c r="BB6" s="108"/>
      <c r="BC6" s="108"/>
      <c r="BD6" s="108"/>
      <c r="BE6" s="108"/>
      <c r="BF6" s="108"/>
      <c r="BG6" s="108"/>
      <c r="BH6" s="108"/>
      <c r="BI6" s="108"/>
      <c r="BJ6" s="108"/>
      <c r="BK6" s="108"/>
      <c r="BL6" s="108"/>
      <c r="BM6" s="108"/>
      <c r="BN6" s="108"/>
      <c r="BO6" s="108"/>
      <c r="BP6" s="108"/>
      <c r="BQ6" s="108"/>
      <c r="BR6" s="108"/>
      <c r="BS6" s="108"/>
      <c r="BT6" s="108"/>
      <c r="BU6" s="108"/>
    </row>
    <row r="7" spans="2:75" ht="12.75" customHeight="1">
      <c r="D7" s="91"/>
      <c r="E7" s="91"/>
      <c r="F7" s="91"/>
      <c r="G7" s="91"/>
      <c r="H7" s="91"/>
      <c r="I7" s="93"/>
      <c r="J7" s="93"/>
      <c r="K7" s="93"/>
      <c r="L7" s="93"/>
      <c r="M7" s="93"/>
      <c r="N7" s="89"/>
      <c r="O7" s="90"/>
      <c r="P7" s="90"/>
      <c r="Q7" s="90"/>
      <c r="R7" s="90"/>
      <c r="S7" s="90"/>
      <c r="T7" s="90"/>
      <c r="U7" s="90"/>
      <c r="V7" s="90"/>
      <c r="W7" s="90"/>
      <c r="X7" s="90"/>
      <c r="Y7" s="90"/>
      <c r="Z7" s="90"/>
      <c r="AA7" s="90"/>
      <c r="AB7" s="90"/>
      <c r="AC7" s="90"/>
      <c r="AD7" s="90"/>
      <c r="AE7" s="90"/>
      <c r="AF7" s="286" t="s">
        <v>264</v>
      </c>
      <c r="AG7" s="286"/>
      <c r="AH7" s="286"/>
      <c r="AI7" s="286"/>
      <c r="AJ7" s="286"/>
      <c r="AK7" s="286"/>
      <c r="AL7" s="286"/>
      <c r="AM7" s="286"/>
      <c r="AN7" s="286"/>
      <c r="AO7" s="286"/>
      <c r="AP7" s="286"/>
      <c r="AQ7" s="286"/>
      <c r="AR7" s="286"/>
      <c r="AS7" s="286"/>
      <c r="AT7" s="286"/>
      <c r="AU7" s="286"/>
      <c r="AV7" s="286"/>
      <c r="AW7" s="286"/>
      <c r="AX7" s="286" t="s">
        <v>265</v>
      </c>
      <c r="AY7" s="286"/>
      <c r="AZ7" s="286"/>
      <c r="BA7" s="286"/>
      <c r="BB7" s="286"/>
      <c r="BC7" s="286"/>
      <c r="BD7" s="286"/>
      <c r="BE7" s="286"/>
      <c r="BF7" s="286"/>
      <c r="BG7" s="286"/>
      <c r="BH7" s="286"/>
      <c r="BI7" s="286"/>
      <c r="BJ7" s="286"/>
      <c r="BK7" s="286"/>
      <c r="BL7" s="286"/>
      <c r="BM7" s="286"/>
      <c r="BN7" s="90"/>
      <c r="BO7" s="90"/>
      <c r="BP7" s="90"/>
      <c r="BQ7" s="90"/>
      <c r="BR7" s="90"/>
      <c r="BS7" s="90"/>
      <c r="BT7" s="90"/>
      <c r="BU7" s="90"/>
      <c r="BV7" s="90"/>
      <c r="BW7" s="90"/>
    </row>
    <row r="8" spans="2:75" ht="15" customHeight="1">
      <c r="B8" s="306" t="s">
        <v>226</v>
      </c>
      <c r="C8" s="307"/>
      <c r="D8" s="307"/>
      <c r="E8" s="308"/>
      <c r="F8" s="312" t="s">
        <v>227</v>
      </c>
      <c r="G8" s="313"/>
      <c r="H8" s="313"/>
      <c r="I8" s="314"/>
      <c r="J8" s="306" t="s">
        <v>266</v>
      </c>
      <c r="K8" s="307"/>
      <c r="L8" s="307"/>
      <c r="M8" s="307"/>
      <c r="N8" s="307"/>
      <c r="O8" s="307"/>
      <c r="P8" s="307"/>
      <c r="Q8" s="307"/>
      <c r="R8" s="307"/>
      <c r="S8" s="307"/>
      <c r="T8" s="307"/>
      <c r="U8" s="307"/>
      <c r="V8" s="307"/>
      <c r="W8" s="307"/>
      <c r="X8" s="307"/>
      <c r="Y8" s="307"/>
      <c r="Z8" s="307"/>
      <c r="AA8" s="308"/>
      <c r="AB8" s="318" t="s">
        <v>267</v>
      </c>
      <c r="AC8" s="319"/>
      <c r="AD8" s="319"/>
      <c r="AE8" s="320"/>
      <c r="AF8" s="288" t="s">
        <v>268</v>
      </c>
      <c r="AG8" s="289"/>
      <c r="AH8" s="289"/>
      <c r="AI8" s="289"/>
      <c r="AJ8" s="289"/>
      <c r="AK8" s="289"/>
      <c r="AL8" s="289"/>
      <c r="AM8" s="289"/>
      <c r="AN8" s="289"/>
      <c r="AO8" s="324"/>
      <c r="AP8" s="288" t="s">
        <v>269</v>
      </c>
      <c r="AQ8" s="289"/>
      <c r="AR8" s="289"/>
      <c r="AS8" s="289"/>
      <c r="AT8" s="289"/>
      <c r="AU8" s="289"/>
      <c r="AV8" s="289"/>
      <c r="AW8" s="324"/>
      <c r="AX8" s="287" t="s">
        <v>270</v>
      </c>
      <c r="AY8" s="287"/>
      <c r="AZ8" s="287"/>
      <c r="BA8" s="287"/>
      <c r="BB8" s="287"/>
      <c r="BC8" s="287"/>
      <c r="BD8" s="287"/>
      <c r="BE8" s="287"/>
      <c r="BF8" s="287" t="s">
        <v>271</v>
      </c>
      <c r="BG8" s="287"/>
      <c r="BH8" s="287"/>
      <c r="BI8" s="287"/>
      <c r="BJ8" s="287"/>
      <c r="BK8" s="287"/>
      <c r="BL8" s="287"/>
      <c r="BM8" s="287"/>
      <c r="BN8" s="313" t="s">
        <v>232</v>
      </c>
      <c r="BO8" s="313"/>
      <c r="BP8" s="313"/>
      <c r="BQ8" s="313"/>
      <c r="BR8" s="313"/>
      <c r="BS8" s="314"/>
      <c r="BV8" s="53"/>
    </row>
    <row r="9" spans="2:75" ht="19.5" customHeight="1">
      <c r="B9" s="309"/>
      <c r="C9" s="310"/>
      <c r="D9" s="310"/>
      <c r="E9" s="311"/>
      <c r="F9" s="315"/>
      <c r="G9" s="316"/>
      <c r="H9" s="316"/>
      <c r="I9" s="317"/>
      <c r="J9" s="309"/>
      <c r="K9" s="310"/>
      <c r="L9" s="310"/>
      <c r="M9" s="310"/>
      <c r="N9" s="310"/>
      <c r="O9" s="310"/>
      <c r="P9" s="310"/>
      <c r="Q9" s="310"/>
      <c r="R9" s="310"/>
      <c r="S9" s="310"/>
      <c r="T9" s="310"/>
      <c r="U9" s="310"/>
      <c r="V9" s="310"/>
      <c r="W9" s="310"/>
      <c r="X9" s="310"/>
      <c r="Y9" s="310"/>
      <c r="Z9" s="310"/>
      <c r="AA9" s="311"/>
      <c r="AB9" s="321"/>
      <c r="AC9" s="322"/>
      <c r="AD9" s="322"/>
      <c r="AE9" s="323"/>
      <c r="AF9" s="328" t="s">
        <v>272</v>
      </c>
      <c r="AG9" s="328"/>
      <c r="AH9" s="328"/>
      <c r="AI9" s="328"/>
      <c r="AJ9" s="328"/>
      <c r="AK9" s="328" t="s">
        <v>273</v>
      </c>
      <c r="AL9" s="328"/>
      <c r="AM9" s="328"/>
      <c r="AN9" s="328"/>
      <c r="AO9" s="328"/>
      <c r="AP9" s="286" t="s">
        <v>239</v>
      </c>
      <c r="AQ9" s="286"/>
      <c r="AR9" s="286"/>
      <c r="AS9" s="286"/>
      <c r="AT9" s="286" t="s">
        <v>234</v>
      </c>
      <c r="AU9" s="286"/>
      <c r="AV9" s="286"/>
      <c r="AW9" s="286"/>
      <c r="AX9" s="286" t="s">
        <v>239</v>
      </c>
      <c r="AY9" s="286"/>
      <c r="AZ9" s="286"/>
      <c r="BA9" s="286"/>
      <c r="BB9" s="286" t="s">
        <v>234</v>
      </c>
      <c r="BC9" s="286"/>
      <c r="BD9" s="286"/>
      <c r="BE9" s="286"/>
      <c r="BF9" s="286" t="s">
        <v>239</v>
      </c>
      <c r="BG9" s="286"/>
      <c r="BH9" s="286"/>
      <c r="BI9" s="286"/>
      <c r="BJ9" s="286" t="s">
        <v>234</v>
      </c>
      <c r="BK9" s="286"/>
      <c r="BL9" s="286"/>
      <c r="BM9" s="286"/>
      <c r="BN9" s="316"/>
      <c r="BO9" s="316"/>
      <c r="BP9" s="316"/>
      <c r="BQ9" s="316"/>
      <c r="BR9" s="316"/>
      <c r="BS9" s="317"/>
      <c r="BV9" s="53"/>
    </row>
    <row r="10" spans="2:75" ht="20.100000000000001" customHeight="1">
      <c r="B10" s="329">
        <f>ACCUEIL!$B$4</f>
        <v>42655</v>
      </c>
      <c r="C10" s="229"/>
      <c r="D10" s="229"/>
      <c r="E10" s="229"/>
      <c r="F10" s="229" t="s">
        <v>307</v>
      </c>
      <c r="G10" s="229"/>
      <c r="H10" s="229"/>
      <c r="I10" s="229"/>
      <c r="J10" s="330" t="str">
        <f>IF(B10=ACCUEIL!B10,ACCUEIL!D10,IF(B10=ACCUEIL!B17,ACCUEIL!D17, IF(B10=ACCUEIL!B24,ACCUEIL!D24, IF(B10=ACCUEIL!B31,ACCUEIL!D31, IF(B10=ACCUEIL!B38,ACCUEIL!D38, IF(B10=ACCUEIL!B45,ACCUEIL!D45, IF(B10=ACCUEIL!B52,ACCUEIL!D52, IF(B10=ACCUEIL!B59,ACCUEIL!D59, IF(B10=ACCUEIL!B66,ACCUEIL!D66, IF(B10=ACCUEIL!B73,ACCUEIL!D73, IF(B10=ACCUEIL!B80,ACCUEIL!D80, IF(B10=ACCUEIL!B87,ACCUEIL!D87, IF(B10=ACCUEIL!B94,ACCUEIL!D94, IF(B10=ACCUEIL!B101,ACCUEIL!D101, IF(B10=ACCUEIL!B108,ACCUEIL!D108, IF(B10=ACCUEIL!B115,ACCUEIL!D115, IF(B10=ACCUEIL!B122,ACCUEIL!D122, IF(B10=ACCUEIL!B129,ACCUEIL!D129, IF(B10=ACCUEIL!B136,ACCUEIL!D136, IF(B10=ACCUEIL!B143,ACCUEIL!D143, IF(B10=ACCUEIL!B150,ACCUEIL!D150, IF(B10=ACCUEIL!B157,ACCUEIL!D157, IF(B10=ACCUEIL!B164,ACCUEIL!D164, IF(B10=ACCUEIL!B171,ACCUEIL!D171, IF(B10=ACCUEIL!B178,ACCUEIL!D178, IF(B10=ACCUEIL!B185,ACCUEIL!D185, IF(B10=ACCUEIL!B192,ACCUEIL!D192, IF(B10=ACCUEIL!B199,ACCUEIL!D199, IF(B10=ACCUEIL!B206,ACCUEIL!D206, IF(B10=ACCUEIL!B213,ACCUEIL!D213, IF(B10=ACCUEIL!B220,ACCUEIL!D220, IF(B10=ACCUEIL!B227,ACCUEIL!D227, IF(B10=ACCUEIL!B234,ACCUEIL!D234, IF(B10=ACCUEIL!B241,ACCUEIL!D241, IF(B10=ACCUEIL!B248,ACCUEIL!D248, IF(B10=ACCUEIL!B257,ACCUEIL!D257, IF(B10=ACCUEIL!B264,ACCUEIL!D264, IF(B10=ACCUEIL!B271,ACCUEIL!D271,))))))))))))))))))))))))))))))))))))))</f>
        <v>Duo de choux blanc et rouge</v>
      </c>
      <c r="K10" s="331"/>
      <c r="L10" s="331"/>
      <c r="M10" s="331"/>
      <c r="N10" s="331"/>
      <c r="O10" s="331"/>
      <c r="P10" s="331"/>
      <c r="Q10" s="331"/>
      <c r="R10" s="331"/>
      <c r="S10" s="331"/>
      <c r="T10" s="331"/>
      <c r="U10" s="331"/>
      <c r="V10" s="331"/>
      <c r="W10" s="331"/>
      <c r="X10" s="331"/>
      <c r="Y10" s="331"/>
      <c r="Z10" s="331"/>
      <c r="AA10" s="332"/>
      <c r="AB10" s="229">
        <v>1</v>
      </c>
      <c r="AC10" s="229"/>
      <c r="AD10" s="229"/>
      <c r="AE10" s="229"/>
      <c r="AF10" s="229"/>
      <c r="AG10" s="229"/>
      <c r="AH10" s="229"/>
      <c r="AI10" s="229"/>
      <c r="AJ10" s="229"/>
      <c r="AK10" s="229"/>
      <c r="AL10" s="229"/>
      <c r="AM10" s="229"/>
      <c r="AN10" s="229"/>
      <c r="AO10" s="229"/>
      <c r="AP10" s="229" t="s">
        <v>309</v>
      </c>
      <c r="AQ10" s="229"/>
      <c r="AR10" s="229"/>
      <c r="AS10" s="229"/>
      <c r="AT10" s="229"/>
      <c r="AU10" s="229"/>
      <c r="AV10" s="229"/>
      <c r="AW10" s="229"/>
      <c r="AX10" s="229"/>
      <c r="AY10" s="229"/>
      <c r="AZ10" s="229"/>
      <c r="BA10" s="229"/>
      <c r="BB10" s="229"/>
      <c r="BC10" s="229"/>
      <c r="BD10" s="229"/>
      <c r="BE10" s="229"/>
      <c r="BF10" s="229"/>
      <c r="BG10" s="229"/>
      <c r="BH10" s="229"/>
      <c r="BI10" s="229"/>
      <c r="BJ10" s="229"/>
      <c r="BK10" s="229"/>
      <c r="BL10" s="229"/>
      <c r="BM10" s="229"/>
      <c r="BN10" s="229"/>
      <c r="BO10" s="229"/>
      <c r="BP10" s="229"/>
      <c r="BQ10" s="229"/>
      <c r="BR10" s="229"/>
      <c r="BS10" s="229"/>
      <c r="BV10" s="53"/>
    </row>
    <row r="11" spans="2:75" ht="20.100000000000001" customHeight="1">
      <c r="B11" s="329">
        <f>$B$10</f>
        <v>42655</v>
      </c>
      <c r="C11" s="229"/>
      <c r="D11" s="229"/>
      <c r="E11" s="229"/>
      <c r="F11" s="229" t="s">
        <v>307</v>
      </c>
      <c r="G11" s="229"/>
      <c r="H11" s="229"/>
      <c r="I11" s="229"/>
      <c r="J11" s="330" t="str">
        <f>IF(B10=ACCUEIL!B10,ACCUEIL!D11, IF(B10=ACCUEIL!B17,ACCUEIL!D18, IF(B10=ACCUEIL!B24,ACCUEIL!D25, IF(B10=ACCUEIL!B31,ACCUEIL!D32, IF(B10=ACCUEIL!B38,ACCUEIL!D39, IF(B10=ACCUEIL!B45,ACCUEIL!D46, IF(B10=ACCUEIL!B52,ACCUEIL!D53, IF(B10=ACCUEIL!B59,ACCUEIL!D60, IF(B10=ACCUEIL!B66,ACCUEIL!D67, IF(B10=ACCUEIL!B73,ACCUEIL!D74, IF(B10=ACCUEIL!B80,ACCUEIL!D81, IF(B10=ACCUEIL!B87,ACCUEIL!D88, IF(B10=ACCUEIL!B94,ACCUEIL!D95, IF(B10=ACCUEIL!B101,ACCUEIL!D102, IF(B10=ACCUEIL!B108,ACCUEIL!D109, IF(B10=ACCUEIL!B115,ACCUEIL!D116, IF(B10=ACCUEIL!B122,ACCUEIL!D123, IF(B10=ACCUEIL!B129,ACCUEIL!D130, IF(B10=ACCUEIL!B136,ACCUEIL!D137, IF(B10=ACCUEIL!B143,ACCUEIL!D144, IF(B10=ACCUEIL!B150,ACCUEIL!D151, IF(B10=ACCUEIL!B157,ACCUEIL!D158, IF(B10=ACCUEIL!B164,ACCUEIL!D165, IF(B10=ACCUEIL!B171,ACCUEIL!D172, IF(B10=ACCUEIL!B178,ACCUEIL!D179, IF(B10=ACCUEIL!B185,ACCUEIL!D186, IF(B10=ACCUEIL!B192,ACCUEIL!D193, IF(B10=ACCUEIL!B199,ACCUEIL!D200, IF(B10=ACCUEIL!B206,ACCUEIL!D207, IF(B10=ACCUEIL!B213,ACCUEIL!D214, IF(B10=ACCUEIL!B220,ACCUEIL!D221, IF(B10=ACCUEIL!B227,ACCUEIL!D228, IF(B10=ACCUEIL!B234,ACCUEIL!D235, IF(B10=ACCUEIL!B241,ACCUEIL!D242, IF(B10=ACCUEIL!B248,ACCUEIL!D249, IF(B10=ACCUEIL!B257,ACCUEIL!D258, IF(B10=ACCUEIL!B264,ACCUEIL!D265, IF(B10=ACCUEIL!B271,ACCUEIL!D272,))))))))))))))))))))))))))))))))))))))</f>
        <v>Rôti de porc</v>
      </c>
      <c r="K11" s="331"/>
      <c r="L11" s="331"/>
      <c r="M11" s="331"/>
      <c r="N11" s="331"/>
      <c r="O11" s="331"/>
      <c r="P11" s="331"/>
      <c r="Q11" s="331"/>
      <c r="R11" s="331"/>
      <c r="S11" s="331"/>
      <c r="T11" s="331"/>
      <c r="U11" s="331"/>
      <c r="V11" s="331"/>
      <c r="W11" s="331"/>
      <c r="X11" s="331"/>
      <c r="Y11" s="331"/>
      <c r="Z11" s="331"/>
      <c r="AA11" s="332"/>
      <c r="AB11" s="229">
        <v>1</v>
      </c>
      <c r="AC11" s="229"/>
      <c r="AD11" s="229"/>
      <c r="AE11" s="229"/>
      <c r="AF11" s="229"/>
      <c r="AG11" s="229"/>
      <c r="AH11" s="229"/>
      <c r="AI11" s="229"/>
      <c r="AJ11" s="229"/>
      <c r="AK11" s="229"/>
      <c r="AL11" s="229"/>
      <c r="AM11" s="229"/>
      <c r="AN11" s="229"/>
      <c r="AO11" s="229"/>
      <c r="AP11" s="229" t="s">
        <v>309</v>
      </c>
      <c r="AQ11" s="229"/>
      <c r="AR11" s="229"/>
      <c r="AS11" s="229"/>
      <c r="AT11" s="229"/>
      <c r="AU11" s="229"/>
      <c r="AV11" s="229"/>
      <c r="AW11" s="229"/>
      <c r="AX11" s="229"/>
      <c r="AY11" s="229"/>
      <c r="AZ11" s="229"/>
      <c r="BA11" s="229"/>
      <c r="BB11" s="229"/>
      <c r="BC11" s="229"/>
      <c r="BD11" s="229"/>
      <c r="BE11" s="229"/>
      <c r="BF11" s="229"/>
      <c r="BG11" s="229"/>
      <c r="BH11" s="229"/>
      <c r="BI11" s="229"/>
      <c r="BJ11" s="229"/>
      <c r="BK11" s="229"/>
      <c r="BL11" s="229"/>
      <c r="BM11" s="229"/>
      <c r="BN11" s="229"/>
      <c r="BO11" s="229"/>
      <c r="BP11" s="229"/>
      <c r="BQ11" s="229"/>
      <c r="BR11" s="229"/>
      <c r="BS11" s="229"/>
      <c r="BV11" s="53"/>
    </row>
    <row r="12" spans="2:75" ht="20.100000000000001" customHeight="1">
      <c r="B12" s="329">
        <f t="shared" ref="B12:B22" si="0">$B$10</f>
        <v>42655</v>
      </c>
      <c r="C12" s="229"/>
      <c r="D12" s="229"/>
      <c r="E12" s="229"/>
      <c r="F12" s="229" t="s">
        <v>307</v>
      </c>
      <c r="G12" s="229"/>
      <c r="H12" s="229"/>
      <c r="I12" s="229"/>
      <c r="J12" s="330" t="str">
        <f>IF(B10=ACCUEIL!B10,ACCUEIL!D12, IF(B10=ACCUEIL!B17,ACCUEIL!D19, IF(B10=ACCUEIL!B24,ACCUEIL!D26, IF(B10=ACCUEIL!B31,ACCUEIL!D33, IF(B10=ACCUEIL!B38,ACCUEIL!D40, IF(B10=ACCUEIL!B45,ACCUEIL!D47, IF(B10=ACCUEIL!B52,ACCUEIL!D54, IF(B10=ACCUEIL!B59,ACCUEIL!D61, IF(B10=ACCUEIL!B66,ACCUEIL!D68, IF(B10=ACCUEIL!B73,ACCUEIL!D75, IF(B10=ACCUEIL!B80,ACCUEIL!D82, IF(B10=ACCUEIL!B87,ACCUEIL!D89, IF(B10=ACCUEIL!B94,ACCUEIL!D96, IF(B10=ACCUEIL!B101,ACCUEIL!D103, IF(B10=ACCUEIL!B108,ACCUEIL!D110, IF(B10=ACCUEIL!B115,ACCUEIL!D117, IF(B10=ACCUEIL!B122,ACCUEIL!D124, IF(B10=ACCUEIL!B129,ACCUEIL!D131, IF(B10=ACCUEIL!B136,ACCUEIL!D138, IF(B10=ACCUEIL!B143,ACCUEIL!D145, IF(B10=ACCUEIL!B150,ACCUEIL!D152, IF(B10=ACCUEIL!B157,ACCUEIL!D159, IF(B10=ACCUEIL!B164,ACCUEIL!D166, IF(B10=ACCUEIL!B171,ACCUEIL!D173, IF(B10=ACCUEIL!B178,ACCUEIL!D180, IF(B10=ACCUEIL!B185,ACCUEIL!D187, IF(B10=ACCUEIL!B192,ACCUEIL!D194, IF(B10=ACCUEIL!B199,ACCUEIL!D201, IF(B10=ACCUEIL!B206,ACCUEIL!D208, IF(B10=ACCUEIL!B213,ACCUEIL!D215, IF(B10=ACCUEIL!B220,ACCUEIL!D222, IF(B10=ACCUEIL!B227,ACCUEIL!D229, IF(B10=ACCUEIL!B234,ACCUEIL!D236, IF(B10=ACCUEIL!B241,ACCUEIL!D243, IF(B10=ACCUEIL!B248,ACCUEIL!D250, IF(B10=ACCUEIL!B257,ACCUEIL!D259, IF(B10=ACCUEIL!B264,ACCUEIL!D266, IF(B10=ACCUEIL!B271,ACCUEIL!D273,))))))))))))))))))))))))))))))))))))))</f>
        <v>Pommes Dauphine</v>
      </c>
      <c r="K12" s="331"/>
      <c r="L12" s="331"/>
      <c r="M12" s="331"/>
      <c r="N12" s="331"/>
      <c r="O12" s="331"/>
      <c r="P12" s="331"/>
      <c r="Q12" s="331"/>
      <c r="R12" s="331"/>
      <c r="S12" s="331"/>
      <c r="T12" s="331"/>
      <c r="U12" s="331"/>
      <c r="V12" s="331"/>
      <c r="W12" s="331"/>
      <c r="X12" s="331"/>
      <c r="Y12" s="331"/>
      <c r="Z12" s="331"/>
      <c r="AA12" s="332"/>
      <c r="AB12" s="229">
        <v>1</v>
      </c>
      <c r="AC12" s="229"/>
      <c r="AD12" s="229"/>
      <c r="AE12" s="229"/>
      <c r="AF12" s="229"/>
      <c r="AG12" s="229"/>
      <c r="AH12" s="229"/>
      <c r="AI12" s="229"/>
      <c r="AJ12" s="229"/>
      <c r="AK12" s="229"/>
      <c r="AL12" s="229"/>
      <c r="AM12" s="229"/>
      <c r="AN12" s="229"/>
      <c r="AO12" s="229"/>
      <c r="AP12" s="229" t="s">
        <v>309</v>
      </c>
      <c r="AQ12" s="229"/>
      <c r="AR12" s="229"/>
      <c r="AS12" s="229"/>
      <c r="AT12" s="229"/>
      <c r="AU12" s="229"/>
      <c r="AV12" s="229"/>
      <c r="AW12" s="229"/>
      <c r="AX12" s="229"/>
      <c r="AY12" s="229"/>
      <c r="AZ12" s="229"/>
      <c r="BA12" s="229"/>
      <c r="BB12" s="229"/>
      <c r="BC12" s="229"/>
      <c r="BD12" s="229"/>
      <c r="BE12" s="229"/>
      <c r="BF12" s="229"/>
      <c r="BG12" s="229"/>
      <c r="BH12" s="229"/>
      <c r="BI12" s="229"/>
      <c r="BJ12" s="229"/>
      <c r="BK12" s="229"/>
      <c r="BL12" s="229"/>
      <c r="BM12" s="229"/>
      <c r="BN12" s="229"/>
      <c r="BO12" s="229"/>
      <c r="BP12" s="229"/>
      <c r="BQ12" s="229"/>
      <c r="BR12" s="229"/>
      <c r="BS12" s="229"/>
      <c r="BV12" s="53"/>
    </row>
    <row r="13" spans="2:75" ht="20.100000000000001" customHeight="1">
      <c r="B13" s="329">
        <f t="shared" si="0"/>
        <v>42655</v>
      </c>
      <c r="C13" s="229"/>
      <c r="D13" s="229"/>
      <c r="E13" s="229"/>
      <c r="F13" s="229" t="s">
        <v>307</v>
      </c>
      <c r="G13" s="229"/>
      <c r="H13" s="229"/>
      <c r="I13" s="229"/>
      <c r="J13" s="330" t="str">
        <f>IF(B10=ACCUEIL!B10,ACCUEIL!D13, IF(B10=ACCUEIL!B17,ACCUEIL!D20, IF(B10=ACCUEIL!B24,ACCUEIL!D27, IF(B10=ACCUEIL!B31,ACCUEIL!D34, IF(B10=ACCUEIL!B39,ACCUEIL!D41, IF(B10=ACCUEIL!B45,ACCUEIL!D48, IF(B10=ACCUEIL!B52,ACCUEIL!D55, IF(B10=ACCUEIL!B59,ACCUEIL!D62, IF(B10=ACCUEIL!B66,ACCUEIL!D69, IF(B10=ACCUEIL!B73,ACCUEIL!D76, IF(B10=ACCUEIL!B80,ACCUEIL!D83, IF(B10=ACCUEIL!B87,ACCUEIL!D90, IF(B10=ACCUEIL!B94,ACCUEIL!D97, IF(B10=ACCUEIL!B101,ACCUEIL!D104, IF(B10=ACCUEIL!B108,ACCUEIL!D111, IF(B10=ACCUEIL!B115,ACCUEIL!D118, IF(B10=ACCUEIL!B122,ACCUEIL!D125, IF(B10=ACCUEIL!B129,ACCUEIL!D132, IF(B10=ACCUEIL!B136,ACCUEIL!D139, IF(B10=ACCUEIL!B143,ACCUEIL!D146, IF(B10=ACCUEIL!B150,ACCUEIL!D153, IF(B10=ACCUEIL!B157,ACCUEIL!D160, IF(B10=ACCUEIL!B164,ACCUEIL!D167, IF(B10=ACCUEIL!B171,ACCUEIL!D174, IF(B10=ACCUEIL!B178,ACCUEIL!D181, IF(B10=ACCUEIL!B185,ACCUEIL!D188, IF(B10=ACCUEIL!B192,ACCUEIL!D195, IF(B10=ACCUEIL!B199,ACCUEIL!D202, IF(B10=ACCUEIL!B206,ACCUEIL!D209, IF(B10=ACCUEIL!B213,ACCUEIL!D216, IF(B10=ACCUEIL!B220,ACCUEIL!D223, IF(B10=ACCUEIL!B227,ACCUEIL!D230, IF(B10=ACCUEIL!B234,ACCUEIL!D237, IF(B10=ACCUEIL!B241,ACCUEIL!D244, IF(B10=ACCUEIL!B248,ACCUEIL!D251, IF(B10=ACCUEIL!B257,ACCUEIL!D260, IF(B10=ACCUEIL!B264,ACCUEIL!D267, IF(B10=ACCUEIL!B271,ACCUEIL!D274,))))))))))))))))))))))))))))))))))))))</f>
        <v>Choux de Bruxelles</v>
      </c>
      <c r="K13" s="331"/>
      <c r="L13" s="331"/>
      <c r="M13" s="331"/>
      <c r="N13" s="331"/>
      <c r="O13" s="331"/>
      <c r="P13" s="331"/>
      <c r="Q13" s="331"/>
      <c r="R13" s="331"/>
      <c r="S13" s="331"/>
      <c r="T13" s="331"/>
      <c r="U13" s="331"/>
      <c r="V13" s="331"/>
      <c r="W13" s="331"/>
      <c r="X13" s="331"/>
      <c r="Y13" s="331"/>
      <c r="Z13" s="331"/>
      <c r="AA13" s="332"/>
      <c r="AB13" s="229">
        <v>1</v>
      </c>
      <c r="AC13" s="229"/>
      <c r="AD13" s="229"/>
      <c r="AE13" s="229"/>
      <c r="AF13" s="229"/>
      <c r="AG13" s="229"/>
      <c r="AH13" s="229"/>
      <c r="AI13" s="229"/>
      <c r="AJ13" s="229"/>
      <c r="AK13" s="229"/>
      <c r="AL13" s="229"/>
      <c r="AM13" s="229"/>
      <c r="AN13" s="229"/>
      <c r="AO13" s="229"/>
      <c r="AP13" s="229" t="s">
        <v>309</v>
      </c>
      <c r="AQ13" s="229"/>
      <c r="AR13" s="229"/>
      <c r="AS13" s="229"/>
      <c r="AT13" s="229"/>
      <c r="AU13" s="229"/>
      <c r="AV13" s="229"/>
      <c r="AW13" s="229"/>
      <c r="AX13" s="229"/>
      <c r="AY13" s="229"/>
      <c r="AZ13" s="229"/>
      <c r="BA13" s="229"/>
      <c r="BB13" s="229"/>
      <c r="BC13" s="229"/>
      <c r="BD13" s="229"/>
      <c r="BE13" s="229"/>
      <c r="BF13" s="229"/>
      <c r="BG13" s="229"/>
      <c r="BH13" s="229"/>
      <c r="BI13" s="229"/>
      <c r="BJ13" s="229"/>
      <c r="BK13" s="229"/>
      <c r="BL13" s="229"/>
      <c r="BM13" s="229"/>
      <c r="BN13" s="229"/>
      <c r="BO13" s="229"/>
      <c r="BP13" s="229"/>
      <c r="BQ13" s="229"/>
      <c r="BR13" s="229"/>
      <c r="BS13" s="229"/>
      <c r="BV13" s="53"/>
    </row>
    <row r="14" spans="2:75" ht="20.100000000000001" customHeight="1">
      <c r="B14" s="329">
        <f t="shared" si="0"/>
        <v>42655</v>
      </c>
      <c r="C14" s="229"/>
      <c r="D14" s="229"/>
      <c r="E14" s="229"/>
      <c r="F14" s="229" t="s">
        <v>307</v>
      </c>
      <c r="G14" s="229"/>
      <c r="H14" s="229"/>
      <c r="I14" s="229"/>
      <c r="J14" s="330" t="str">
        <f>IF(B10=ACCUEIL!B10,ACCUEIL!D14, IF(B10=ACCUEIL!B17,ACCUEIL!D21, IF(B10=ACCUEIL!B24,ACCUEIL!D28, IF(B10=ACCUEIL!B31,ACCUEIL!D35, IF(B10=ACCUEIL!B39,ACCUEIL!D42, IF(B10=ACCUEIL!B45,ACCUEIL!D49, IF(B10=ACCUEIL!B52,ACCUEIL!D56, IF(B10=ACCUEIL!B59,ACCUEIL!D63, IF(B10=ACCUEIL!B66,ACCUEIL!D70, IF(B10=ACCUEIL!B73,ACCUEIL!D77, IF(B10=ACCUEIL!B80,ACCUEIL!D84, IF(B10=ACCUEIL!B87,ACCUEIL!D91, IF(B10=ACCUEIL!B94,ACCUEIL!D98, IF(B10=ACCUEIL!B101,ACCUEIL!D105, IF(B10=ACCUEIL!B108,ACCUEIL!D112, IF(B10=ACCUEIL!B115,ACCUEIL!D119, IF(B10=ACCUEIL!B122,ACCUEIL!D126, IF(B10=ACCUEIL!B129,ACCUEIL!D133, IF(B10=ACCUEIL!B136,ACCUEIL!D140, IF(B10=ACCUEIL!B143,ACCUEIL!D147, IF(B10=ACCUEIL!B150,ACCUEIL!D154, IF(B10=ACCUEIL!B157,ACCUEIL!D161, IF(B10=ACCUEIL!B164,ACCUEIL!D168, IF(B10=ACCUEIL!B171,ACCUEIL!D175, IF(B10=ACCUEIL!B178,ACCUEIL!D182, IF(B10=ACCUEIL!B185,ACCUEIL!D189, IF(B10=ACCUEIL!B192,ACCUEIL!D196, IF(B10=ACCUEIL!B199,ACCUEIL!D203, IF(B10=ACCUEIL!B206,ACCUEIL!D210, IF(B10=ACCUEIL!B213,ACCUEIL!D217, IF(B10=ACCUEIL!B220,ACCUEIL!D224, IF(B10=ACCUEIL!B227,ACCUEIL!D231, IF(B10=ACCUEIL!B234,ACCUEIL!D238, IF(B10=ACCUEIL!B241,ACCUEIL!D245, IF(B10=ACCUEIL!B248,ACCUEIL!D252, IF(B10=ACCUEIL!B257,ACCUEIL!D261, IF(B10=ACCUEIL!B264,ACCUEIL!D268, IF(B10=ACCUEIL!B271,ACCUEIL!D275,))))))))))))))))))))))))))))))))))))))</f>
        <v>Plateau de Fromages ou laitages</v>
      </c>
      <c r="K14" s="331"/>
      <c r="L14" s="331"/>
      <c r="M14" s="331"/>
      <c r="N14" s="331"/>
      <c r="O14" s="331"/>
      <c r="P14" s="331"/>
      <c r="Q14" s="331"/>
      <c r="R14" s="331"/>
      <c r="S14" s="331"/>
      <c r="T14" s="331"/>
      <c r="U14" s="331"/>
      <c r="V14" s="331"/>
      <c r="W14" s="331"/>
      <c r="X14" s="331"/>
      <c r="Y14" s="331"/>
      <c r="Z14" s="331"/>
      <c r="AA14" s="332"/>
      <c r="AB14" s="229">
        <v>1</v>
      </c>
      <c r="AC14" s="229"/>
      <c r="AD14" s="229"/>
      <c r="AE14" s="229"/>
      <c r="AF14" s="229"/>
      <c r="AG14" s="229"/>
      <c r="AH14" s="229"/>
      <c r="AI14" s="229"/>
      <c r="AJ14" s="229"/>
      <c r="AK14" s="229"/>
      <c r="AL14" s="229"/>
      <c r="AM14" s="229"/>
      <c r="AN14" s="229"/>
      <c r="AO14" s="229"/>
      <c r="AP14" s="229" t="s">
        <v>309</v>
      </c>
      <c r="AQ14" s="229"/>
      <c r="AR14" s="229"/>
      <c r="AS14" s="229"/>
      <c r="AT14" s="229"/>
      <c r="AU14" s="229"/>
      <c r="AV14" s="229"/>
      <c r="AW14" s="229"/>
      <c r="AX14" s="229"/>
      <c r="AY14" s="229"/>
      <c r="AZ14" s="229"/>
      <c r="BA14" s="229"/>
      <c r="BB14" s="229"/>
      <c r="BC14" s="229"/>
      <c r="BD14" s="229"/>
      <c r="BE14" s="229"/>
      <c r="BF14" s="229"/>
      <c r="BG14" s="229"/>
      <c r="BH14" s="229"/>
      <c r="BI14" s="229"/>
      <c r="BJ14" s="229"/>
      <c r="BK14" s="229"/>
      <c r="BL14" s="229"/>
      <c r="BM14" s="229"/>
      <c r="BN14" s="229"/>
      <c r="BO14" s="229"/>
      <c r="BP14" s="229"/>
      <c r="BQ14" s="229"/>
      <c r="BR14" s="229"/>
      <c r="BS14" s="229"/>
      <c r="BV14" s="53"/>
    </row>
    <row r="15" spans="2:75" ht="20.100000000000001" customHeight="1">
      <c r="B15" s="329">
        <f t="shared" si="0"/>
        <v>42655</v>
      </c>
      <c r="C15" s="229"/>
      <c r="D15" s="229"/>
      <c r="E15" s="229"/>
      <c r="F15" s="229" t="s">
        <v>307</v>
      </c>
      <c r="G15" s="229"/>
      <c r="H15" s="229"/>
      <c r="I15" s="229"/>
      <c r="J15" s="330" t="str">
        <f>IF(B10=ACCUEIL!B10,ACCUEIL!D15, IF(B10=ACCUEIL!B17,ACCUEIL!D22, IF(B10=ACCUEIL!B24,ACCUEIL!D29, IF(B10=ACCUEIL!B31,ACCUEIL!D36, IF(B10=ACCUEIL!B39,ACCUEIL!D43, IF(B10=ACCUEIL!B45,ACCUEIL!D50, IF(B10=ACCUEIL!B52,ACCUEIL!D57, IF(B10=ACCUEIL!B59,ACCUEIL!D64, IF(B10=ACCUEIL!B66,ACCUEIL!D71, IF(B10=ACCUEIL!B73,ACCUEIL!D78, IF(B10=ACCUEIL!B80,ACCUEIL!D85, IF(B10=ACCUEIL!B87,ACCUEIL!D92, IF(B10=ACCUEIL!B94,ACCUEIL!D99, IF(B10=ACCUEIL!B101,ACCUEIL!D106, IF(B10=ACCUEIL!B108,ACCUEIL!D113, IF(B10=ACCUEIL!B115,ACCUEIL!D120, IF(B10=ACCUEIL!B122,ACCUEIL!D127, IF(B10=ACCUEIL!B129,ACCUEIL!D134, IF(B10=ACCUEIL!B136,ACCUEIL!D141, IF(B10=ACCUEIL!B143,ACCUEIL!D148, IF(B10=ACCUEIL!B150,ACCUEIL!D155, IF(B10=ACCUEIL!B157,ACCUEIL!D162, IF(B10=ACCUEIL!B164,ACCUEIL!D169, IF(B10=ACCUEIL!B171,ACCUEIL!D176, IF(B10=ACCUEIL!B178,ACCUEIL!D183, IF(B10=ACCUEIL!B185,ACCUEIL!D190, IF(B10=ACCUEIL!B192,ACCUEIL!D197, IF(B10=ACCUEIL!B199,ACCUEIL!D204, IF(B10=ACCUEIL!B206,ACCUEIL!D211, IF(B10=ACCUEIL!B213,ACCUEIL!D218, IF(B10=ACCUEIL!B220,ACCUEIL!D225, IF(B10=ACCUEIL!B227,ACCUEIL!D232, IF(B10=ACCUEIL!B234,ACCUEIL!D239, IF(B10=ACCUEIL!B241,ACCUEIL!D246, IF(B10=ACCUEIL!B248,ACCUEIL!D253, IF(B10=ACCUEIL!B257,ACCUEIL!D262, IF(B10=ACCUEIL!B264,ACCUEIL!D269, IF(B10=ACCUEIL!B271,ACCUEIL!D276,))))))))))))))))))))))))))))))))))))))</f>
        <v>Fromage blanc au miel</v>
      </c>
      <c r="K15" s="331"/>
      <c r="L15" s="331"/>
      <c r="M15" s="331"/>
      <c r="N15" s="331"/>
      <c r="O15" s="331"/>
      <c r="P15" s="331"/>
      <c r="Q15" s="331"/>
      <c r="R15" s="331"/>
      <c r="S15" s="331"/>
      <c r="T15" s="331"/>
      <c r="U15" s="331"/>
      <c r="V15" s="331"/>
      <c r="W15" s="331"/>
      <c r="X15" s="331"/>
      <c r="Y15" s="331"/>
      <c r="Z15" s="331"/>
      <c r="AA15" s="332"/>
      <c r="AB15" s="229">
        <v>1</v>
      </c>
      <c r="AC15" s="229"/>
      <c r="AD15" s="229"/>
      <c r="AE15" s="229"/>
      <c r="AF15" s="229"/>
      <c r="AG15" s="229"/>
      <c r="AH15" s="229"/>
      <c r="AI15" s="229"/>
      <c r="AJ15" s="229"/>
      <c r="AK15" s="229"/>
      <c r="AL15" s="229"/>
      <c r="AM15" s="229"/>
      <c r="AN15" s="229"/>
      <c r="AO15" s="229"/>
      <c r="AP15" s="229" t="s">
        <v>309</v>
      </c>
      <c r="AQ15" s="229"/>
      <c r="AR15" s="229"/>
      <c r="AS15" s="229"/>
      <c r="AT15" s="229"/>
      <c r="AU15" s="229"/>
      <c r="AV15" s="229"/>
      <c r="AW15" s="229"/>
      <c r="AX15" s="229"/>
      <c r="AY15" s="229"/>
      <c r="AZ15" s="229"/>
      <c r="BA15" s="229"/>
      <c r="BB15" s="229"/>
      <c r="BC15" s="229"/>
      <c r="BD15" s="229"/>
      <c r="BE15" s="229"/>
      <c r="BF15" s="229"/>
      <c r="BG15" s="229"/>
      <c r="BH15" s="229"/>
      <c r="BI15" s="229"/>
      <c r="BJ15" s="229"/>
      <c r="BK15" s="229"/>
      <c r="BL15" s="229"/>
      <c r="BM15" s="229"/>
      <c r="BN15" s="229"/>
      <c r="BO15" s="229"/>
      <c r="BP15" s="229"/>
      <c r="BQ15" s="229"/>
      <c r="BR15" s="229"/>
      <c r="BS15" s="229"/>
      <c r="BV15" s="53"/>
    </row>
    <row r="16" spans="2:75" ht="20.100000000000001" customHeight="1">
      <c r="B16" s="329"/>
      <c r="C16" s="229"/>
      <c r="D16" s="229"/>
      <c r="E16" s="229"/>
      <c r="F16" s="229"/>
      <c r="G16" s="229"/>
      <c r="H16" s="229"/>
      <c r="I16" s="229"/>
      <c r="J16" s="330"/>
      <c r="K16" s="331"/>
      <c r="L16" s="331"/>
      <c r="M16" s="331"/>
      <c r="N16" s="331"/>
      <c r="O16" s="331"/>
      <c r="P16" s="331"/>
      <c r="Q16" s="331"/>
      <c r="R16" s="331"/>
      <c r="S16" s="331"/>
      <c r="T16" s="331"/>
      <c r="U16" s="331"/>
      <c r="V16" s="331"/>
      <c r="W16" s="331"/>
      <c r="X16" s="331"/>
      <c r="Y16" s="331"/>
      <c r="Z16" s="331"/>
      <c r="AA16" s="332"/>
      <c r="AB16" s="229"/>
      <c r="AC16" s="229"/>
      <c r="AD16" s="229"/>
      <c r="AE16" s="229"/>
      <c r="AF16" s="229"/>
      <c r="AG16" s="229"/>
      <c r="AH16" s="229"/>
      <c r="AI16" s="229"/>
      <c r="AJ16" s="229"/>
      <c r="AK16" s="229"/>
      <c r="AL16" s="229"/>
      <c r="AM16" s="229"/>
      <c r="AN16" s="229"/>
      <c r="AO16" s="229"/>
      <c r="AP16" s="229"/>
      <c r="AQ16" s="229"/>
      <c r="AR16" s="229"/>
      <c r="AS16" s="229"/>
      <c r="AT16" s="229"/>
      <c r="AU16" s="229"/>
      <c r="AV16" s="229"/>
      <c r="AW16" s="229"/>
      <c r="AX16" s="229"/>
      <c r="AY16" s="229"/>
      <c r="AZ16" s="229"/>
      <c r="BA16" s="229"/>
      <c r="BB16" s="229"/>
      <c r="BC16" s="229"/>
      <c r="BD16" s="229"/>
      <c r="BE16" s="229"/>
      <c r="BF16" s="229"/>
      <c r="BG16" s="229"/>
      <c r="BH16" s="229"/>
      <c r="BI16" s="229"/>
      <c r="BJ16" s="229"/>
      <c r="BK16" s="229"/>
      <c r="BL16" s="229"/>
      <c r="BM16" s="229"/>
      <c r="BN16" s="229"/>
      <c r="BO16" s="229"/>
      <c r="BP16" s="229"/>
      <c r="BQ16" s="229"/>
      <c r="BR16" s="229"/>
      <c r="BS16" s="229"/>
      <c r="BV16" s="53"/>
    </row>
    <row r="17" spans="2:74" ht="20.100000000000001" customHeight="1">
      <c r="B17" s="329">
        <f t="shared" si="0"/>
        <v>42655</v>
      </c>
      <c r="C17" s="229"/>
      <c r="D17" s="229"/>
      <c r="E17" s="229"/>
      <c r="F17" s="229" t="s">
        <v>308</v>
      </c>
      <c r="G17" s="229"/>
      <c r="H17" s="229"/>
      <c r="I17" s="229"/>
      <c r="J17" s="330" t="str">
        <f>IF(B10=ACCUEIL!B10,ACCUEIL!G10,IF(B10=ACCUEIL!B17,ACCUEIL!G17, IF(B10=ACCUEIL!B24,ACCUEIL!G24, IF(B10=ACCUEIL!B31,ACCUEIL!G31, IF(B10=ACCUEIL!B38,ACCUEIL!G38, IF(B10=ACCUEIL!B45,ACCUEIL!G45, IF(B10=ACCUEIL!B52,ACCUEIL!G52, IF(B10=ACCUEIL!B59,ACCUEIL!G59, IF(B10=ACCUEIL!B66,ACCUEIL!G66, IF(B10=ACCUEIL!B73,ACCUEIL!G73, IF(B10=ACCUEIL!B80,ACCUEIL!G80, IF(B10=ACCUEIL!B87,ACCUEIL!G87, IF(B10=ACCUEIL!B94,ACCUEIL!G94, IF(B10=ACCUEIL!B101,ACCUEIL!G101, IF(B10=ACCUEIL!B108,ACCUEIL!G108, IF(B10=ACCUEIL!B115,ACCUEIL!G115, IF(B10=ACCUEIL!B122,ACCUEIL!G122, IF(B10=ACCUEIL!B129,ACCUEIL!G129, IF(B10=ACCUEIL!B136,ACCUEIL!G136, IF(B10=ACCUEIL!B143,ACCUEIL!G143, IF(B10=ACCUEIL!B150,ACCUEIL!G150, IF(B10=ACCUEIL!B157,ACCUEIL!G157, IF(B10=ACCUEIL!B164,ACCUEIL!G164, IF(B10=ACCUEIL!B171,ACCUEIL!G171, IF(B10=ACCUEIL!B178,ACCUEIL!G178, IF(B10=ACCUEIL!B185,ACCUEIL!G185, IF(B10=ACCUEIL!B192,ACCUEIL!G192, IF(B10=ACCUEIL!B199,ACCUEIL!G199, IF(B10=ACCUEIL!B206,ACCUEIL!G206, IF(B10=ACCUEIL!B213,ACCUEIL!G213, IF(B10=ACCUEIL!B220,ACCUEIL!G220, IF(B10=ACCUEIL!B227,ACCUEIL!G227, IF(B10=ACCUEIL!B234,ACCUEIL!G234, IF(B10=ACCUEIL!B241,ACCUEIL!G241, IF(B10=ACCUEIL!B248,ACCUEIL!G248, IF(B10=ACCUEIL!B257,ACCUEIL!G257, IF(B10=ACCUEIL!B264,ACCUEIL!G264, IF(B10=ACCUEIL!B271,ACCUEIL!G271,))))))))))))))))))))))))))))))))))))))</f>
        <v>Crème de Céleri</v>
      </c>
      <c r="K17" s="331"/>
      <c r="L17" s="331"/>
      <c r="M17" s="331"/>
      <c r="N17" s="331"/>
      <c r="O17" s="331"/>
      <c r="P17" s="331"/>
      <c r="Q17" s="331"/>
      <c r="R17" s="331"/>
      <c r="S17" s="331"/>
      <c r="T17" s="331"/>
      <c r="U17" s="331"/>
      <c r="V17" s="331"/>
      <c r="W17" s="331"/>
      <c r="X17" s="331"/>
      <c r="Y17" s="331"/>
      <c r="Z17" s="331"/>
      <c r="AA17" s="332"/>
      <c r="AB17" s="229">
        <v>1</v>
      </c>
      <c r="AC17" s="229"/>
      <c r="AD17" s="229"/>
      <c r="AE17" s="229"/>
      <c r="AF17" s="229"/>
      <c r="AG17" s="229"/>
      <c r="AH17" s="229"/>
      <c r="AI17" s="229"/>
      <c r="AJ17" s="229"/>
      <c r="AK17" s="229"/>
      <c r="AL17" s="229"/>
      <c r="AM17" s="229"/>
      <c r="AN17" s="229"/>
      <c r="AO17" s="229"/>
      <c r="AP17" s="229" t="s">
        <v>310</v>
      </c>
      <c r="AQ17" s="229"/>
      <c r="AR17" s="229"/>
      <c r="AS17" s="229"/>
      <c r="AT17" s="229"/>
      <c r="AU17" s="229"/>
      <c r="AV17" s="229"/>
      <c r="AW17" s="229"/>
      <c r="AX17" s="229"/>
      <c r="AY17" s="229"/>
      <c r="AZ17" s="229"/>
      <c r="BA17" s="229"/>
      <c r="BB17" s="229"/>
      <c r="BC17" s="229"/>
      <c r="BD17" s="229"/>
      <c r="BE17" s="229"/>
      <c r="BF17" s="229"/>
      <c r="BG17" s="229"/>
      <c r="BH17" s="229"/>
      <c r="BI17" s="229"/>
      <c r="BJ17" s="229"/>
      <c r="BK17" s="229"/>
      <c r="BL17" s="229"/>
      <c r="BM17" s="229"/>
      <c r="BN17" s="229"/>
      <c r="BO17" s="229"/>
      <c r="BP17" s="229"/>
      <c r="BQ17" s="229"/>
      <c r="BR17" s="229"/>
      <c r="BS17" s="229"/>
      <c r="BV17" s="53"/>
    </row>
    <row r="18" spans="2:74" ht="20.100000000000001" customHeight="1">
      <c r="B18" s="329">
        <f t="shared" si="0"/>
        <v>42655</v>
      </c>
      <c r="C18" s="229"/>
      <c r="D18" s="229"/>
      <c r="E18" s="229"/>
      <c r="F18" s="229" t="s">
        <v>308</v>
      </c>
      <c r="G18" s="229"/>
      <c r="H18" s="229"/>
      <c r="I18" s="229"/>
      <c r="J18" s="330" t="str">
        <f>IF(B10=ACCUEIL!B10,ACCUEIL!G11, IF(B10=ACCUEIL!B17,ACCUEIL!G18, IF(B10=ACCUEIL!B24,ACCUEIL!G25, IF(B10=ACCUEIL!B31,ACCUEIL!G32, IF(B10=ACCUEIL!B38,ACCUEIL!G39, IF(B10=ACCUEIL!B45,ACCUEIL!G46, IF(B10=ACCUEIL!B52,ACCUEIL!G53, IF(B10=ACCUEIL!B59,ACCUEIL!G60, IF(B10=ACCUEIL!B66,ACCUEIL!G67, IF(B10=ACCUEIL!B73,ACCUEIL!G74, IF(B10=ACCUEIL!B80,ACCUEIL!G81, IF(B10=ACCUEIL!B87,ACCUEIL!G88, IF(B10=ACCUEIL!B94,ACCUEIL!G95, IF(B10=ACCUEIL!B101,ACCUEIL!G102, IF(B10=ACCUEIL!B108,ACCUEIL!G109, IF(B10=ACCUEIL!B115,ACCUEIL!G116, IF(B10=ACCUEIL!B122,ACCUEIL!G123, IF(B10=ACCUEIL!B129,ACCUEIL!G130, IF(B10=ACCUEIL!B136,ACCUEIL!G137, IF(B10=ACCUEIL!B143,ACCUEIL!G144, IF(B10=ACCUEIL!B150,ACCUEIL!G151, IF(B10=ACCUEIL!B157,ACCUEIL!G158, IF(B10=ACCUEIL!B164,ACCUEIL!G165, IF(B10=ACCUEIL!B171,ACCUEIL!G172, IF(B10=ACCUEIL!B178,ACCUEIL!G179, IF(B10=ACCUEIL!B185,ACCUEIL!G186, IF(B10=ACCUEIL!B192,ACCUEIL!G193, IF(B10=ACCUEIL!B199,ACCUEIL!G200, IF(B10=ACCUEIL!B206,ACCUEIL!G207, IF(B10=ACCUEIL!B213,ACCUEIL!G214, IF(B10=ACCUEIL!B220,ACCUEIL!G221, IF(B10=ACCUEIL!B227,ACCUEIL!G228, IF(B10=ACCUEIL!B234,ACCUEIL!G235, IF(B10=ACCUEIL!B241,ACCUEIL!G242, IF(B10=ACCUEIL!B248,ACCUEIL!G249, IF(B10=ACCUEIL!B257,ACCUEIL!G258, IF(B10=ACCUEIL!B264,ACCUEIL!G265, IF(B10=ACCUEIL!B271,ACCUEIL!G272,))))))))))))))))))))))))))))))))))))))</f>
        <v>Quiche Lorraine</v>
      </c>
      <c r="K18" s="331"/>
      <c r="L18" s="331"/>
      <c r="M18" s="331"/>
      <c r="N18" s="331"/>
      <c r="O18" s="331"/>
      <c r="P18" s="331"/>
      <c r="Q18" s="331"/>
      <c r="R18" s="331"/>
      <c r="S18" s="331"/>
      <c r="T18" s="331"/>
      <c r="U18" s="331"/>
      <c r="V18" s="331"/>
      <c r="W18" s="331"/>
      <c r="X18" s="331"/>
      <c r="Y18" s="331"/>
      <c r="Z18" s="331"/>
      <c r="AA18" s="332"/>
      <c r="AB18" s="229">
        <v>1</v>
      </c>
      <c r="AC18" s="229"/>
      <c r="AD18" s="229"/>
      <c r="AE18" s="229"/>
      <c r="AF18" s="229"/>
      <c r="AG18" s="229"/>
      <c r="AH18" s="229"/>
      <c r="AI18" s="229"/>
      <c r="AJ18" s="229"/>
      <c r="AK18" s="229"/>
      <c r="AL18" s="229"/>
      <c r="AM18" s="229"/>
      <c r="AN18" s="229"/>
      <c r="AO18" s="229"/>
      <c r="AP18" s="229" t="s">
        <v>310</v>
      </c>
      <c r="AQ18" s="229"/>
      <c r="AR18" s="229"/>
      <c r="AS18" s="229"/>
      <c r="AT18" s="229"/>
      <c r="AU18" s="229"/>
      <c r="AV18" s="229"/>
      <c r="AW18" s="229"/>
      <c r="AX18" s="229"/>
      <c r="AY18" s="229"/>
      <c r="AZ18" s="229"/>
      <c r="BA18" s="229"/>
      <c r="BB18" s="229"/>
      <c r="BC18" s="229"/>
      <c r="BD18" s="229"/>
      <c r="BE18" s="229"/>
      <c r="BF18" s="229"/>
      <c r="BG18" s="229"/>
      <c r="BH18" s="229"/>
      <c r="BI18" s="229"/>
      <c r="BJ18" s="229"/>
      <c r="BK18" s="229"/>
      <c r="BL18" s="229"/>
      <c r="BM18" s="229"/>
      <c r="BN18" s="229"/>
      <c r="BO18" s="229"/>
      <c r="BP18" s="229"/>
      <c r="BQ18" s="229"/>
      <c r="BR18" s="229"/>
      <c r="BS18" s="229"/>
      <c r="BV18" s="53"/>
    </row>
    <row r="19" spans="2:74" ht="20.100000000000001" customHeight="1">
      <c r="B19" s="329">
        <f t="shared" si="0"/>
        <v>42655</v>
      </c>
      <c r="C19" s="229"/>
      <c r="D19" s="229"/>
      <c r="E19" s="229"/>
      <c r="F19" s="229" t="s">
        <v>308</v>
      </c>
      <c r="G19" s="229"/>
      <c r="H19" s="229"/>
      <c r="I19" s="229"/>
      <c r="J19" s="330" t="str">
        <f>IF(B10=ACCUEIL!B10,ACCUEIL!G12, IF(B10=ACCUEIL!B17,ACCUEIL!G19, IF(B10=ACCUEIL!B24,ACCUEIL!G26, IF(B10=ACCUEIL!B31,ACCUEIL!G33, IF(B10=ACCUEIL!B38,ACCUEIL!G40, IF(B10=ACCUEIL!B45,ACCUEIL!G47, IF(B10=ACCUEIL!B52,ACCUEIL!G54, IF(B10=ACCUEIL!B59,ACCUEIL!G61, IF(B10=ACCUEIL!B66,ACCUEIL!G68, IF(B10=ACCUEIL!B73,ACCUEIL!G75, IF(B10=ACCUEIL!B80,ACCUEIL!G82, IF(B10=ACCUEIL!B87,ACCUEIL!G89, IF(B10=ACCUEIL!B94,ACCUEIL!G96, IF(B10=ACCUEIL!B101,ACCUEIL!G103, IF(B10=ACCUEIL!B108,ACCUEIL!G110, IF(B10=ACCUEIL!B115,ACCUEIL!G117, IF(B10=ACCUEIL!B122,ACCUEIL!G124, IF(B10=ACCUEIL!B129,ACCUEIL!G131, IF(B10=ACCUEIL!B136,ACCUEIL!G138, IF(B10=ACCUEIL!B143,ACCUEIL!G145, IF(B10=ACCUEIL!B150,ACCUEIL!G152, IF(B10=ACCUEIL!B157,ACCUEIL!G159, IF(B10=ACCUEIL!B164,ACCUEIL!G166, IF(B10=ACCUEIL!B171,ACCUEIL!G173, IF(B10=ACCUEIL!B178,ACCUEIL!G180, IF(B10=ACCUEIL!B185,ACCUEIL!G187, IF(B10=ACCUEIL!B192,ACCUEIL!G194, IF(B10=ACCUEIL!B199,ACCUEIL!G201, IF(B10=ACCUEIL!B206,ACCUEIL!G208, IF(B10=ACCUEIL!B213,ACCUEIL!G215, IF(B10=ACCUEIL!B220,ACCUEIL!G222, IF(B10=ACCUEIL!B227,ACCUEIL!G229, IF(B10=ACCUEIL!B234,ACCUEIL!G236, IF(B10=ACCUEIL!B241,ACCUEIL!G243, IF(B10=ACCUEIL!B248,ACCUEIL!G250, IF(B10=ACCUEIL!B257,ACCUEIL!G259, IF(B10=ACCUEIL!B264,ACCUEIL!G266, IF(B10=ACCUEIL!B271,ACCUEIL!G273,))))))))))))))))))))))))))))))))))))))</f>
        <v>Salade verte</v>
      </c>
      <c r="K19" s="331"/>
      <c r="L19" s="331"/>
      <c r="M19" s="331"/>
      <c r="N19" s="331"/>
      <c r="O19" s="331"/>
      <c r="P19" s="331"/>
      <c r="Q19" s="331"/>
      <c r="R19" s="331"/>
      <c r="S19" s="331"/>
      <c r="T19" s="331"/>
      <c r="U19" s="331"/>
      <c r="V19" s="331"/>
      <c r="W19" s="331"/>
      <c r="X19" s="331"/>
      <c r="Y19" s="331"/>
      <c r="Z19" s="331"/>
      <c r="AA19" s="332"/>
      <c r="AB19" s="229">
        <v>1</v>
      </c>
      <c r="AC19" s="229"/>
      <c r="AD19" s="229"/>
      <c r="AE19" s="229"/>
      <c r="AF19" s="229"/>
      <c r="AG19" s="229"/>
      <c r="AH19" s="229"/>
      <c r="AI19" s="229"/>
      <c r="AJ19" s="229"/>
      <c r="AK19" s="229"/>
      <c r="AL19" s="229"/>
      <c r="AM19" s="229"/>
      <c r="AN19" s="229"/>
      <c r="AO19" s="229"/>
      <c r="AP19" s="229" t="s">
        <v>310</v>
      </c>
      <c r="AQ19" s="229"/>
      <c r="AR19" s="229"/>
      <c r="AS19" s="229"/>
      <c r="AT19" s="229"/>
      <c r="AU19" s="229"/>
      <c r="AV19" s="229"/>
      <c r="AW19" s="229"/>
      <c r="AX19" s="229"/>
      <c r="AY19" s="229"/>
      <c r="AZ19" s="229"/>
      <c r="BA19" s="229"/>
      <c r="BB19" s="229"/>
      <c r="BC19" s="229"/>
      <c r="BD19" s="229"/>
      <c r="BE19" s="229"/>
      <c r="BF19" s="229"/>
      <c r="BG19" s="229"/>
      <c r="BH19" s="229"/>
      <c r="BI19" s="229"/>
      <c r="BJ19" s="229"/>
      <c r="BK19" s="229"/>
      <c r="BL19" s="229"/>
      <c r="BM19" s="229"/>
      <c r="BN19" s="229"/>
      <c r="BO19" s="229"/>
      <c r="BP19" s="229"/>
      <c r="BQ19" s="229"/>
      <c r="BR19" s="229"/>
      <c r="BS19" s="229"/>
      <c r="BV19" s="53"/>
    </row>
    <row r="20" spans="2:74" ht="20.100000000000001" customHeight="1">
      <c r="B20" s="329">
        <f t="shared" si="0"/>
        <v>42655</v>
      </c>
      <c r="C20" s="229"/>
      <c r="D20" s="229"/>
      <c r="E20" s="229"/>
      <c r="F20" s="229" t="s">
        <v>308</v>
      </c>
      <c r="G20" s="229"/>
      <c r="H20" s="229"/>
      <c r="I20" s="229"/>
      <c r="J20" s="330">
        <f>IF(B10=ACCUEIL!B10,ACCUEIL!G13, IF(B10=ACCUEIL!B17,ACCUEIL!G20, IF(B10=ACCUEIL!B24,ACCUEIL!G27, IF(B10=ACCUEIL!B31,ACCUEIL!G34, IF(B10=ACCUEIL!B39,ACCUEIL!G41, IF(B10=ACCUEIL!B45,ACCUEIL!G48, IF(B10=ACCUEIL!B52,ACCUEIL!G55, IF(B10=ACCUEIL!B59,ACCUEIL!G62, IF(B10=ACCUEIL!B66,ACCUEIL!G69, IF(B10=ACCUEIL!B73,ACCUEIL!G76, IF(B10=ACCUEIL!B80,ACCUEIL!G83, IF(B10=ACCUEIL!B87,ACCUEIL!G90, IF(B10=ACCUEIL!B94,ACCUEIL!G97, IF(B10=ACCUEIL!B101,ACCUEIL!G104, IF(B10=ACCUEIL!B108,ACCUEIL!G111, IF(B10=ACCUEIL!B115,ACCUEIL!G118, IF(B10=ACCUEIL!B122,ACCUEIL!G125, IF(B10=ACCUEIL!B129,ACCUEIL!G132, IF(B10=ACCUEIL!B136,ACCUEIL!G139, IF(B10=ACCUEIL!B143,ACCUEIL!G146, IF(B10=ACCUEIL!B150,ACCUEIL!G153, IF(B10=ACCUEIL!B157,ACCUEIL!G160, IF(B10=ACCUEIL!B164,ACCUEIL!G167, IF(B10=ACCUEIL!B171,ACCUEIL!G174, IF(B10=ACCUEIL!B178,ACCUEIL!G181, IF(B10=ACCUEIL!B185,ACCUEIL!G188, IF(B10=ACCUEIL!B192,ACCUEIL!G195, IF(B10=ACCUEIL!B199,ACCUEIL!G202, IF(B10=ACCUEIL!B206,ACCUEIL!G209, IF(B10=ACCUEIL!B213,ACCUEIL!G216, IF(B10=ACCUEIL!B220,ACCUEIL!G223, IF(B10=ACCUEIL!B227,ACCUEIL!G230, IF(B10=ACCUEIL!B234,ACCUEIL!G237, IF(B10=ACCUEIL!B241,ACCUEIL!G244, IF(B10=ACCUEIL!B248,ACCUEIL!G251, IF(B10=ACCUEIL!B257,ACCUEIL!G260, IF(B10=ACCUEIL!B264,ACCUEIL!G267, IF(B10=ACCUEIL!B271,ACCUEIL!G274,))))))))))))))))))))))))))))))))))))))</f>
        <v>0</v>
      </c>
      <c r="K20" s="331"/>
      <c r="L20" s="331"/>
      <c r="M20" s="331"/>
      <c r="N20" s="331"/>
      <c r="O20" s="331"/>
      <c r="P20" s="331"/>
      <c r="Q20" s="331"/>
      <c r="R20" s="331"/>
      <c r="S20" s="331"/>
      <c r="T20" s="331"/>
      <c r="U20" s="331"/>
      <c r="V20" s="331"/>
      <c r="W20" s="331"/>
      <c r="X20" s="331"/>
      <c r="Y20" s="331"/>
      <c r="Z20" s="331"/>
      <c r="AA20" s="332"/>
      <c r="AB20" s="229">
        <v>1</v>
      </c>
      <c r="AC20" s="229"/>
      <c r="AD20" s="229"/>
      <c r="AE20" s="229"/>
      <c r="AF20" s="229"/>
      <c r="AG20" s="229"/>
      <c r="AH20" s="229"/>
      <c r="AI20" s="229"/>
      <c r="AJ20" s="229"/>
      <c r="AK20" s="229"/>
      <c r="AL20" s="229"/>
      <c r="AM20" s="229"/>
      <c r="AN20" s="229"/>
      <c r="AO20" s="229"/>
      <c r="AP20" s="229" t="s">
        <v>310</v>
      </c>
      <c r="AQ20" s="229"/>
      <c r="AR20" s="229"/>
      <c r="AS20" s="229"/>
      <c r="AT20" s="229"/>
      <c r="AU20" s="229"/>
      <c r="AV20" s="229"/>
      <c r="AW20" s="229"/>
      <c r="AX20" s="229"/>
      <c r="AY20" s="229"/>
      <c r="AZ20" s="229"/>
      <c r="BA20" s="229"/>
      <c r="BB20" s="229"/>
      <c r="BC20" s="229"/>
      <c r="BD20" s="229"/>
      <c r="BE20" s="229"/>
      <c r="BF20" s="229"/>
      <c r="BG20" s="229"/>
      <c r="BH20" s="229"/>
      <c r="BI20" s="229"/>
      <c r="BJ20" s="229"/>
      <c r="BK20" s="229"/>
      <c r="BL20" s="229"/>
      <c r="BM20" s="229"/>
      <c r="BN20" s="229"/>
      <c r="BO20" s="229"/>
      <c r="BP20" s="229"/>
      <c r="BQ20" s="229"/>
      <c r="BR20" s="229"/>
      <c r="BS20" s="229"/>
      <c r="BV20" s="53"/>
    </row>
    <row r="21" spans="2:74" ht="20.100000000000001" customHeight="1">
      <c r="B21" s="329">
        <f t="shared" si="0"/>
        <v>42655</v>
      </c>
      <c r="C21" s="229"/>
      <c r="D21" s="229"/>
      <c r="E21" s="229"/>
      <c r="F21" s="229" t="s">
        <v>308</v>
      </c>
      <c r="G21" s="229"/>
      <c r="H21" s="229"/>
      <c r="I21" s="229"/>
      <c r="J21" s="330" t="str">
        <f>IF(B10=ACCUEIL!B10,ACCUEIL!G14, IF(B10=ACCUEIL!B17,ACCUEIL!G21, IF(B10=ACCUEIL!B24,ACCUEIL!G28, IF(B10=ACCUEIL!B31,ACCUEIL!G35, IF(B10=ACCUEIL!B39,ACCUEIL!G42, IF(B10=ACCUEIL!B45,ACCUEIL!G49, IF(B10=ACCUEIL!B52,ACCUEIL!G56, IF(B10=ACCUEIL!B59,ACCUEIL!G63, IF(B10=ACCUEIL!B66,ACCUEIL!G70, IF(B10=ACCUEIL!B73,ACCUEIL!G77, IF(B10=ACCUEIL!B80,ACCUEIL!G84, IF(B10=ACCUEIL!B87,ACCUEIL!G91, IF(B10=ACCUEIL!B94,ACCUEIL!G98, IF(B10=ACCUEIL!B101,ACCUEIL!G105, IF(B10=ACCUEIL!B108,ACCUEIL!G112, IF(B10=ACCUEIL!B115,ACCUEIL!G119, IF(B10=ACCUEIL!B122,ACCUEIL!G126, IF(B10=ACCUEIL!B129,ACCUEIL!G133, IF(B10=ACCUEIL!B136,ACCUEIL!G140, IF(B10=ACCUEIL!B143,ACCUEIL!G147, IF(B10=ACCUEIL!B150,ACCUEIL!G154, IF(B10=ACCUEIL!B157,ACCUEIL!G161, IF(B10=ACCUEIL!B164,ACCUEIL!G168, IF(B10=ACCUEIL!B171,ACCUEIL!G175, IF(B10=ACCUEIL!B178,ACCUEIL!G182, IF(B10=ACCUEIL!B185,ACCUEIL!G189, IF(B10=ACCUEIL!B192,ACCUEIL!G196, IF(B10=ACCUEIL!B199,ACCUEIL!G203, IF(B10=ACCUEIL!B206,ACCUEIL!G210, IF(B10=ACCUEIL!B213,ACCUEIL!G217, IF(B10=ACCUEIL!B220,ACCUEIL!G224, IF(B10=ACCUEIL!B227,ACCUEIL!G231, IF(B10=ACCUEIL!B234,ACCUEIL!G238, IF(B10=ACCUEIL!B241,ACCUEIL!G245, IF(B10=ACCUEIL!B248,ACCUEIL!G252, IF(B10=ACCUEIL!B257,ACCUEIL!G261, IF(B10=ACCUEIL!B264,ACCUEIL!G268, IF(B10=ACCUEIL!B271,ACCUEIL!G275,))))))))))))))))))))))))))))))))))))))</f>
        <v>Plateau de Fromages ou laitages</v>
      </c>
      <c r="K21" s="331"/>
      <c r="L21" s="331"/>
      <c r="M21" s="331"/>
      <c r="N21" s="331"/>
      <c r="O21" s="331"/>
      <c r="P21" s="331"/>
      <c r="Q21" s="331"/>
      <c r="R21" s="331"/>
      <c r="S21" s="331"/>
      <c r="T21" s="331"/>
      <c r="U21" s="331"/>
      <c r="V21" s="331"/>
      <c r="W21" s="331"/>
      <c r="X21" s="331"/>
      <c r="Y21" s="331"/>
      <c r="Z21" s="331"/>
      <c r="AA21" s="332"/>
      <c r="AB21" s="229">
        <v>1</v>
      </c>
      <c r="AC21" s="229"/>
      <c r="AD21" s="229"/>
      <c r="AE21" s="229"/>
      <c r="AF21" s="229"/>
      <c r="AG21" s="229"/>
      <c r="AH21" s="229"/>
      <c r="AI21" s="229"/>
      <c r="AJ21" s="229"/>
      <c r="AK21" s="229"/>
      <c r="AL21" s="229"/>
      <c r="AM21" s="229"/>
      <c r="AN21" s="229"/>
      <c r="AO21" s="229"/>
      <c r="AP21" s="229" t="s">
        <v>310</v>
      </c>
      <c r="AQ21" s="229"/>
      <c r="AR21" s="229"/>
      <c r="AS21" s="229"/>
      <c r="AT21" s="229"/>
      <c r="AU21" s="229"/>
      <c r="AV21" s="229"/>
      <c r="AW21" s="229"/>
      <c r="AX21" s="229"/>
      <c r="AY21" s="229"/>
      <c r="AZ21" s="229"/>
      <c r="BA21" s="229"/>
      <c r="BB21" s="229"/>
      <c r="BC21" s="229"/>
      <c r="BD21" s="229"/>
      <c r="BE21" s="229"/>
      <c r="BF21" s="229"/>
      <c r="BG21" s="229"/>
      <c r="BH21" s="229"/>
      <c r="BI21" s="229"/>
      <c r="BJ21" s="229"/>
      <c r="BK21" s="229"/>
      <c r="BL21" s="229"/>
      <c r="BM21" s="229"/>
      <c r="BN21" s="229"/>
      <c r="BO21" s="229"/>
      <c r="BP21" s="229"/>
      <c r="BQ21" s="229"/>
      <c r="BR21" s="229"/>
      <c r="BS21" s="229"/>
      <c r="BV21" s="53"/>
    </row>
    <row r="22" spans="2:74" ht="20.100000000000001" customHeight="1">
      <c r="B22" s="329">
        <f t="shared" si="0"/>
        <v>42655</v>
      </c>
      <c r="C22" s="229"/>
      <c r="D22" s="229"/>
      <c r="E22" s="229"/>
      <c r="F22" s="229" t="s">
        <v>308</v>
      </c>
      <c r="G22" s="229"/>
      <c r="H22" s="229"/>
      <c r="I22" s="229"/>
      <c r="J22" s="330" t="str">
        <f>IF(B10=ACCUEIL!B10,ACCUEIL!G15, IF(B10=ACCUEIL!B17,ACCUEIL!G22, IF(B10=ACCUEIL!B24,ACCUEIL!G29, IF(B10=ACCUEIL!B31,ACCUEIL!G36, IF(B10=ACCUEIL!B39,ACCUEIL!G43, IF(B10=ACCUEIL!B45,ACCUEIL!G50, IF(B10=ACCUEIL!B52,ACCUEIL!G57, IF(B10=ACCUEIL!B59,ACCUEIL!G64, IF(B10=ACCUEIL!B66,ACCUEIL!G71, IF(B10=ACCUEIL!B73,ACCUEIL!G78, IF(B10=ACCUEIL!B80,ACCUEIL!G85, IF(B10=ACCUEIL!B87,ACCUEIL!G92, IF(B10=ACCUEIL!B94,ACCUEIL!G99, IF(B10=ACCUEIL!B101,ACCUEIL!G106, IF(B10=ACCUEIL!B108,ACCUEIL!G113, IF(B10=ACCUEIL!B115,ACCUEIL!G120, IF(B10=ACCUEIL!B122,ACCUEIL!G127, IF(B10=ACCUEIL!B129,ACCUEIL!G134, IF(B10=ACCUEIL!B136,ACCUEIL!G141, IF(B10=ACCUEIL!B143,ACCUEIL!G148, IF(B10=ACCUEIL!B150,ACCUEIL!G155, IF(B10=ACCUEIL!B157,ACCUEIL!G162, IF(B10=ACCUEIL!B164,ACCUEIL!G169, IF(B10=ACCUEIL!B171,ACCUEIL!G176, IF(B10=ACCUEIL!B178,ACCUEIL!G183, IF(B10=ACCUEIL!B185,ACCUEIL!G190, IF(B10=ACCUEIL!B192,ACCUEIL!G197, IF(B10=ACCUEIL!B199,ACCUEIL!G204, IF(B10=ACCUEIL!B206,ACCUEIL!G211, IF(B10=ACCUEIL!B213,ACCUEIL!G218, IF(B10=ACCUEIL!B220,ACCUEIL!G225, IF(B10=ACCUEIL!B227,ACCUEIL!G232, IF(B10=ACCUEIL!B234,ACCUEIL!G239, IF(B10=ACCUEIL!B241,ACCUEIL!G246, IF(B10=ACCUEIL!B248,ACCUEIL!G253, IF(B10=ACCUEIL!B257,ACCUEIL!G262, IF(B10=ACCUEIL!B264,ACCUEIL!G269, IF(B10=ACCUEIL!B271,ACCUEIL!G276,))))))))))))))))))))))))))))))))))))))</f>
        <v>Mirabelles au sirop</v>
      </c>
      <c r="K22" s="331"/>
      <c r="L22" s="331"/>
      <c r="M22" s="331"/>
      <c r="N22" s="331"/>
      <c r="O22" s="331"/>
      <c r="P22" s="331"/>
      <c r="Q22" s="331"/>
      <c r="R22" s="331"/>
      <c r="S22" s="331"/>
      <c r="T22" s="331"/>
      <c r="U22" s="331"/>
      <c r="V22" s="331"/>
      <c r="W22" s="331"/>
      <c r="X22" s="331"/>
      <c r="Y22" s="331"/>
      <c r="Z22" s="331"/>
      <c r="AA22" s="332"/>
      <c r="AB22" s="229">
        <v>1</v>
      </c>
      <c r="AC22" s="229"/>
      <c r="AD22" s="229"/>
      <c r="AE22" s="229"/>
      <c r="AF22" s="229"/>
      <c r="AG22" s="229"/>
      <c r="AH22" s="229"/>
      <c r="AI22" s="229"/>
      <c r="AJ22" s="229"/>
      <c r="AK22" s="229"/>
      <c r="AL22" s="229"/>
      <c r="AM22" s="229"/>
      <c r="AN22" s="229"/>
      <c r="AO22" s="229"/>
      <c r="AP22" s="229" t="s">
        <v>310</v>
      </c>
      <c r="AQ22" s="229"/>
      <c r="AR22" s="229"/>
      <c r="AS22" s="229"/>
      <c r="AT22" s="229"/>
      <c r="AU22" s="229"/>
      <c r="AV22" s="229"/>
      <c r="AW22" s="229"/>
      <c r="AX22" s="229"/>
      <c r="AY22" s="229"/>
      <c r="AZ22" s="229"/>
      <c r="BA22" s="229"/>
      <c r="BB22" s="229"/>
      <c r="BC22" s="229"/>
      <c r="BD22" s="229"/>
      <c r="BE22" s="229"/>
      <c r="BF22" s="229"/>
      <c r="BG22" s="229"/>
      <c r="BH22" s="229"/>
      <c r="BI22" s="229"/>
      <c r="BJ22" s="229"/>
      <c r="BK22" s="229"/>
      <c r="BL22" s="229"/>
      <c r="BM22" s="229"/>
      <c r="BN22" s="229"/>
      <c r="BO22" s="229"/>
      <c r="BP22" s="229"/>
      <c r="BQ22" s="229"/>
      <c r="BR22" s="229"/>
      <c r="BS22" s="229"/>
      <c r="BV22" s="53"/>
    </row>
    <row r="23" spans="2:74" ht="4.5" customHeight="1">
      <c r="F23" s="335"/>
      <c r="G23" s="335"/>
      <c r="H23" s="335"/>
      <c r="I23" s="335"/>
      <c r="J23" s="335"/>
      <c r="K23" s="335"/>
      <c r="L23" s="335"/>
      <c r="M23" s="335"/>
      <c r="N23" s="335"/>
      <c r="O23" s="335"/>
      <c r="P23" s="335"/>
      <c r="Q23" s="335"/>
      <c r="R23" s="335"/>
      <c r="S23" s="335"/>
      <c r="T23" s="335"/>
      <c r="U23" s="335"/>
      <c r="V23" s="335"/>
      <c r="W23" s="335"/>
      <c r="X23" s="335"/>
      <c r="Y23" s="335"/>
      <c r="Z23" s="335"/>
      <c r="AA23" s="335"/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AN23" s="65"/>
      <c r="AO23" s="65"/>
      <c r="AP23" s="65"/>
      <c r="AQ23" s="65"/>
      <c r="AR23" s="65"/>
      <c r="AS23" s="65"/>
      <c r="AT23" s="65"/>
      <c r="AU23" s="65"/>
      <c r="AV23" s="65"/>
      <c r="AW23" s="65"/>
      <c r="AX23" s="65"/>
      <c r="AY23" s="65"/>
      <c r="AZ23" s="335"/>
      <c r="BA23" s="335"/>
      <c r="BB23" s="335"/>
      <c r="BC23" s="335"/>
      <c r="BD23" s="335"/>
      <c r="BE23" s="335"/>
      <c r="BF23" s="335"/>
      <c r="BG23" s="335"/>
      <c r="BH23" s="335"/>
      <c r="BI23" s="335"/>
      <c r="BJ23" s="335"/>
      <c r="BK23" s="335"/>
      <c r="BL23" s="335"/>
      <c r="BM23" s="335"/>
      <c r="BN23" s="335"/>
      <c r="BO23" s="335"/>
      <c r="BP23" s="65"/>
      <c r="BQ23" s="65"/>
      <c r="BR23" s="65"/>
      <c r="BS23" s="65"/>
      <c r="BT23" s="65"/>
      <c r="BU23" s="65"/>
      <c r="BV23" s="53"/>
    </row>
    <row r="24" spans="2:74" s="66" customFormat="1" ht="12" customHeight="1">
      <c r="B24" s="267" t="s">
        <v>240</v>
      </c>
      <c r="C24" s="268"/>
      <c r="D24" s="268"/>
      <c r="E24" s="268"/>
      <c r="F24" s="268"/>
      <c r="G24" s="268"/>
      <c r="H24" s="268"/>
      <c r="I24" s="268"/>
      <c r="J24" s="268"/>
      <c r="K24" s="268"/>
      <c r="L24" s="268"/>
      <c r="M24" s="268"/>
      <c r="N24" s="268"/>
      <c r="O24" s="268"/>
      <c r="P24" s="268"/>
      <c r="Q24" s="268"/>
      <c r="R24" s="268"/>
      <c r="S24" s="268"/>
      <c r="T24" s="268"/>
      <c r="U24" s="268"/>
      <c r="V24" s="268"/>
      <c r="W24" s="268"/>
      <c r="X24" s="268"/>
      <c r="Y24" s="268"/>
      <c r="Z24" s="268"/>
      <c r="AA24" s="268"/>
      <c r="AB24" s="268"/>
      <c r="AC24" s="268"/>
      <c r="AD24" s="268"/>
      <c r="AE24" s="268"/>
      <c r="AF24" s="268"/>
      <c r="AG24" s="268"/>
      <c r="AH24" s="268"/>
      <c r="AI24" s="269"/>
      <c r="AK24" s="270" t="s">
        <v>241</v>
      </c>
      <c r="AL24" s="271"/>
      <c r="AM24" s="271"/>
      <c r="AN24" s="271"/>
      <c r="AO24" s="271"/>
      <c r="AP24" s="271"/>
      <c r="AQ24" s="271"/>
      <c r="AR24" s="271"/>
      <c r="AS24" s="271"/>
      <c r="AT24" s="271"/>
      <c r="AU24" s="271"/>
      <c r="AV24" s="271"/>
      <c r="AW24" s="271"/>
      <c r="AX24" s="271"/>
      <c r="AY24" s="271"/>
      <c r="AZ24" s="271"/>
      <c r="BA24" s="271"/>
      <c r="BB24" s="271"/>
      <c r="BC24" s="271"/>
      <c r="BD24" s="271"/>
      <c r="BE24" s="271"/>
      <c r="BF24" s="271"/>
      <c r="BG24" s="271"/>
      <c r="BH24" s="271"/>
      <c r="BI24" s="271"/>
      <c r="BJ24" s="271"/>
      <c r="BK24" s="271"/>
      <c r="BL24" s="271"/>
      <c r="BM24" s="271"/>
      <c r="BN24" s="271"/>
      <c r="BO24" s="271"/>
      <c r="BP24" s="271"/>
      <c r="BQ24" s="271"/>
      <c r="BR24" s="271"/>
      <c r="BS24" s="271"/>
      <c r="BT24" s="272"/>
    </row>
    <row r="25" spans="2:74" s="67" customFormat="1" ht="12" customHeight="1">
      <c r="B25" s="68"/>
      <c r="C25" s="266">
        <v>1</v>
      </c>
      <c r="D25" s="333" t="s">
        <v>274</v>
      </c>
      <c r="E25" s="333"/>
      <c r="F25" s="333"/>
      <c r="G25" s="333"/>
      <c r="H25" s="333"/>
      <c r="I25" s="333"/>
      <c r="J25" s="333"/>
      <c r="K25" s="333"/>
      <c r="L25" s="333"/>
      <c r="M25" s="333"/>
      <c r="N25" s="333"/>
      <c r="O25" s="333"/>
      <c r="P25" s="333"/>
      <c r="Q25" s="333"/>
      <c r="R25" s="333"/>
      <c r="S25" s="333"/>
      <c r="T25" s="333"/>
      <c r="U25" s="333"/>
      <c r="V25" s="333"/>
      <c r="W25" s="333"/>
      <c r="X25" s="333"/>
      <c r="Y25" s="333"/>
      <c r="Z25" s="333"/>
      <c r="AA25" s="333"/>
      <c r="AB25" s="333"/>
      <c r="AC25" s="333"/>
      <c r="AD25" s="333"/>
      <c r="AE25" s="333"/>
      <c r="AF25" s="333"/>
      <c r="AG25" s="333"/>
      <c r="AH25" s="333"/>
      <c r="AI25" s="94"/>
      <c r="AK25" s="95" t="s">
        <v>275</v>
      </c>
      <c r="AL25" s="96"/>
      <c r="AM25" s="96"/>
      <c r="AN25" s="96"/>
      <c r="AO25" s="96"/>
      <c r="AP25" s="96"/>
      <c r="AQ25" s="96"/>
      <c r="AR25" s="96"/>
      <c r="AS25" s="96"/>
      <c r="AT25" s="96"/>
      <c r="AU25" s="96"/>
      <c r="AV25" s="96"/>
      <c r="AW25" s="96"/>
      <c r="AX25" s="96"/>
      <c r="AY25" s="96"/>
      <c r="AZ25" s="96"/>
      <c r="BA25" s="96"/>
      <c r="BB25" s="96"/>
      <c r="BC25" s="96"/>
      <c r="BD25" s="96"/>
      <c r="BE25" s="96"/>
      <c r="BF25" s="96"/>
      <c r="BG25" s="96"/>
      <c r="BH25" s="96"/>
      <c r="BI25" s="96"/>
      <c r="BJ25" s="96"/>
      <c r="BK25" s="96"/>
      <c r="BL25" s="96"/>
      <c r="BM25" s="96"/>
      <c r="BN25" s="96"/>
      <c r="BO25" s="96"/>
      <c r="BP25" s="96"/>
      <c r="BQ25" s="96"/>
      <c r="BR25" s="96"/>
      <c r="BS25" s="96"/>
      <c r="BT25" s="97"/>
    </row>
    <row r="26" spans="2:74" s="67" customFormat="1" ht="12" customHeight="1">
      <c r="B26" s="68"/>
      <c r="C26" s="266"/>
      <c r="D26" s="333"/>
      <c r="E26" s="333"/>
      <c r="F26" s="333"/>
      <c r="G26" s="333"/>
      <c r="H26" s="333"/>
      <c r="I26" s="333"/>
      <c r="J26" s="333"/>
      <c r="K26" s="333"/>
      <c r="L26" s="333"/>
      <c r="M26" s="333"/>
      <c r="N26" s="333"/>
      <c r="O26" s="333"/>
      <c r="P26" s="333"/>
      <c r="Q26" s="333"/>
      <c r="R26" s="333"/>
      <c r="S26" s="333"/>
      <c r="T26" s="333"/>
      <c r="U26" s="333"/>
      <c r="V26" s="333"/>
      <c r="W26" s="333"/>
      <c r="X26" s="333"/>
      <c r="Y26" s="333"/>
      <c r="Z26" s="333"/>
      <c r="AA26" s="333"/>
      <c r="AB26" s="333"/>
      <c r="AC26" s="333"/>
      <c r="AD26" s="333"/>
      <c r="AE26" s="333"/>
      <c r="AF26" s="333"/>
      <c r="AG26" s="333"/>
      <c r="AH26" s="333"/>
      <c r="AI26" s="94"/>
      <c r="AK26" s="68"/>
      <c r="AL26" s="253" t="s">
        <v>276</v>
      </c>
      <c r="AM26" s="253"/>
      <c r="AN26" s="253"/>
      <c r="AO26" s="253"/>
      <c r="AP26" s="253"/>
      <c r="AQ26" s="253"/>
      <c r="AR26" s="253"/>
      <c r="AS26" s="253"/>
      <c r="AT26" s="253"/>
      <c r="AU26" s="253"/>
      <c r="AV26" s="253"/>
      <c r="AW26" s="253"/>
      <c r="AX26" s="253"/>
      <c r="AY26" s="253"/>
      <c r="AZ26" s="253"/>
      <c r="BA26" s="253"/>
      <c r="BB26" s="253"/>
      <c r="BC26" s="253"/>
      <c r="BD26" s="253"/>
      <c r="BE26" s="253"/>
      <c r="BF26" s="253"/>
      <c r="BG26" s="253"/>
      <c r="BH26" s="253"/>
      <c r="BI26" s="253"/>
      <c r="BJ26" s="253"/>
      <c r="BK26" s="253"/>
      <c r="BL26" s="253"/>
      <c r="BM26" s="253"/>
      <c r="BN26" s="253"/>
      <c r="BO26" s="253"/>
      <c r="BP26" s="253"/>
      <c r="BQ26" s="253"/>
      <c r="BR26" s="253"/>
      <c r="BS26" s="253"/>
      <c r="BT26" s="254"/>
    </row>
    <row r="27" spans="2:74" s="67" customFormat="1" ht="12" customHeight="1">
      <c r="B27" s="68"/>
      <c r="C27" s="74"/>
      <c r="D27" s="98" t="s">
        <v>277</v>
      </c>
      <c r="E27" s="98"/>
      <c r="F27" s="99"/>
      <c r="G27" s="99"/>
      <c r="H27" s="100" t="s">
        <v>278</v>
      </c>
      <c r="I27" s="334" t="s">
        <v>279</v>
      </c>
      <c r="J27" s="334"/>
      <c r="K27" s="334"/>
      <c r="L27" s="99"/>
      <c r="M27" s="99"/>
      <c r="N27" s="99"/>
      <c r="O27" s="99"/>
      <c r="P27" s="101"/>
      <c r="Q27" s="101"/>
      <c r="R27" s="101"/>
      <c r="S27" s="101"/>
      <c r="T27" s="99"/>
      <c r="U27" s="99"/>
      <c r="V27" s="334" t="s">
        <v>280</v>
      </c>
      <c r="W27" s="334"/>
      <c r="X27" s="334"/>
      <c r="Y27" s="99"/>
      <c r="Z27" s="102"/>
      <c r="AA27" s="102"/>
      <c r="AB27" s="102"/>
      <c r="AC27" s="102"/>
      <c r="AD27" s="102"/>
      <c r="AE27" s="102"/>
      <c r="AF27" s="102"/>
      <c r="AG27" s="102"/>
      <c r="AH27" s="102"/>
      <c r="AI27" s="94"/>
      <c r="AK27" s="71"/>
      <c r="AL27" s="253" t="s">
        <v>281</v>
      </c>
      <c r="AM27" s="253"/>
      <c r="AN27" s="253"/>
      <c r="AO27" s="253"/>
      <c r="AP27" s="253"/>
      <c r="AQ27" s="253"/>
      <c r="AR27" s="253"/>
      <c r="AS27" s="253"/>
      <c r="AT27" s="253"/>
      <c r="AU27" s="253"/>
      <c r="AV27" s="253"/>
      <c r="AW27" s="253"/>
      <c r="AX27" s="253"/>
      <c r="AY27" s="253"/>
      <c r="AZ27" s="253"/>
      <c r="BA27" s="253"/>
      <c r="BB27" s="253"/>
      <c r="BC27" s="253"/>
      <c r="BD27" s="253"/>
      <c r="BE27" s="253"/>
      <c r="BF27" s="253"/>
      <c r="BG27" s="253"/>
      <c r="BH27" s="253"/>
      <c r="BI27" s="253"/>
      <c r="BJ27" s="253"/>
      <c r="BK27" s="253"/>
      <c r="BL27" s="253"/>
      <c r="BM27" s="253"/>
      <c r="BN27" s="253"/>
      <c r="BO27" s="253"/>
      <c r="BP27" s="253"/>
      <c r="BQ27" s="253"/>
      <c r="BR27" s="253"/>
      <c r="BS27" s="253"/>
      <c r="BT27" s="254"/>
    </row>
    <row r="28" spans="2:74" s="67" customFormat="1" ht="12" customHeight="1">
      <c r="B28" s="68"/>
      <c r="C28" s="74"/>
      <c r="D28" s="98" t="s">
        <v>282</v>
      </c>
      <c r="E28" s="98"/>
      <c r="F28" s="99"/>
      <c r="G28" s="99"/>
      <c r="H28" s="100" t="s">
        <v>278</v>
      </c>
      <c r="I28" s="334" t="s">
        <v>279</v>
      </c>
      <c r="J28" s="334"/>
      <c r="K28" s="334"/>
      <c r="L28" s="99"/>
      <c r="M28" s="99"/>
      <c r="N28" s="99"/>
      <c r="O28" s="99"/>
      <c r="P28" s="101"/>
      <c r="Q28" s="101"/>
      <c r="R28" s="101"/>
      <c r="S28" s="101"/>
      <c r="T28" s="99"/>
      <c r="U28" s="99"/>
      <c r="V28" s="334" t="s">
        <v>280</v>
      </c>
      <c r="W28" s="334"/>
      <c r="X28" s="334"/>
      <c r="Y28" s="99"/>
      <c r="Z28" s="102"/>
      <c r="AA28" s="102"/>
      <c r="AB28" s="102"/>
      <c r="AC28" s="102"/>
      <c r="AD28" s="102"/>
      <c r="AE28" s="102"/>
      <c r="AF28" s="102"/>
      <c r="AG28" s="102"/>
      <c r="AH28" s="102"/>
      <c r="AI28" s="94"/>
      <c r="AK28" s="95" t="s">
        <v>283</v>
      </c>
      <c r="AL28" s="103"/>
      <c r="AM28" s="103"/>
      <c r="AN28" s="103"/>
      <c r="AO28" s="103"/>
      <c r="AP28" s="103"/>
      <c r="AQ28" s="103"/>
      <c r="AR28" s="103"/>
      <c r="AS28" s="103"/>
      <c r="AT28" s="103"/>
      <c r="AU28" s="103"/>
      <c r="AV28" s="103"/>
      <c r="AW28" s="103"/>
      <c r="AX28" s="103"/>
      <c r="AY28" s="103"/>
      <c r="AZ28" s="103"/>
      <c r="BA28" s="103"/>
      <c r="BB28" s="103"/>
      <c r="BC28" s="103"/>
      <c r="BD28" s="103"/>
      <c r="BE28" s="103"/>
      <c r="BF28" s="103"/>
      <c r="BG28" s="103"/>
      <c r="BH28" s="103"/>
      <c r="BI28" s="103"/>
      <c r="BJ28" s="103"/>
      <c r="BK28" s="103"/>
      <c r="BL28" s="103"/>
      <c r="BM28" s="103"/>
      <c r="BN28" s="103"/>
      <c r="BO28" s="103"/>
      <c r="BP28" s="103"/>
      <c r="BQ28" s="103"/>
      <c r="BR28" s="103"/>
      <c r="BS28" s="103"/>
      <c r="BT28" s="94"/>
    </row>
    <row r="29" spans="2:74" s="67" customFormat="1" ht="12" customHeight="1">
      <c r="B29" s="68"/>
      <c r="C29" s="266">
        <v>2</v>
      </c>
      <c r="D29" s="257" t="s">
        <v>284</v>
      </c>
      <c r="E29" s="257"/>
      <c r="F29" s="257"/>
      <c r="G29" s="257"/>
      <c r="H29" s="257"/>
      <c r="I29" s="257"/>
      <c r="J29" s="257"/>
      <c r="K29" s="257"/>
      <c r="L29" s="257"/>
      <c r="M29" s="257"/>
      <c r="N29" s="257"/>
      <c r="O29" s="257"/>
      <c r="P29" s="257"/>
      <c r="Q29" s="257"/>
      <c r="R29" s="257"/>
      <c r="S29" s="257"/>
      <c r="T29" s="257"/>
      <c r="U29" s="257"/>
      <c r="V29" s="257"/>
      <c r="W29" s="257"/>
      <c r="X29" s="257"/>
      <c r="Y29" s="257"/>
      <c r="Z29" s="257"/>
      <c r="AA29" s="257"/>
      <c r="AB29" s="257"/>
      <c r="AC29" s="257"/>
      <c r="AD29" s="257"/>
      <c r="AE29" s="257"/>
      <c r="AF29" s="257"/>
      <c r="AG29" s="257"/>
      <c r="AH29" s="257"/>
      <c r="AI29" s="94"/>
      <c r="AK29" s="71"/>
      <c r="AL29" s="69" t="s">
        <v>243</v>
      </c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69"/>
      <c r="BG29" s="69"/>
      <c r="BH29" s="69"/>
      <c r="BI29" s="69"/>
      <c r="BJ29" s="69"/>
      <c r="BK29" s="69"/>
      <c r="BL29" s="69"/>
      <c r="BM29" s="69"/>
      <c r="BN29" s="69"/>
      <c r="BO29" s="69"/>
      <c r="BP29" s="69"/>
      <c r="BQ29" s="69"/>
      <c r="BR29" s="69"/>
      <c r="BS29" s="69"/>
      <c r="BT29" s="70"/>
    </row>
    <row r="30" spans="2:74" s="67" customFormat="1" ht="12" customHeight="1">
      <c r="B30" s="68"/>
      <c r="C30" s="266"/>
      <c r="D30" s="257"/>
      <c r="E30" s="257"/>
      <c r="F30" s="257"/>
      <c r="G30" s="257"/>
      <c r="H30" s="257"/>
      <c r="I30" s="257"/>
      <c r="J30" s="257"/>
      <c r="K30" s="257"/>
      <c r="L30" s="257"/>
      <c r="M30" s="257"/>
      <c r="N30" s="257"/>
      <c r="O30" s="257"/>
      <c r="P30" s="257"/>
      <c r="Q30" s="257"/>
      <c r="R30" s="257"/>
      <c r="S30" s="257"/>
      <c r="T30" s="257"/>
      <c r="U30" s="257"/>
      <c r="V30" s="257"/>
      <c r="W30" s="257"/>
      <c r="X30" s="257"/>
      <c r="Y30" s="257"/>
      <c r="Z30" s="257"/>
      <c r="AA30" s="257"/>
      <c r="AB30" s="257"/>
      <c r="AC30" s="257"/>
      <c r="AD30" s="257"/>
      <c r="AE30" s="257"/>
      <c r="AF30" s="257"/>
      <c r="AG30" s="257"/>
      <c r="AH30" s="257"/>
      <c r="AI30" s="94"/>
      <c r="AK30" s="68"/>
      <c r="AL30" s="253" t="s">
        <v>285</v>
      </c>
      <c r="AM30" s="253"/>
      <c r="AN30" s="253"/>
      <c r="AO30" s="253"/>
      <c r="AP30" s="253"/>
      <c r="AQ30" s="253"/>
      <c r="AR30" s="253"/>
      <c r="AS30" s="253"/>
      <c r="AT30" s="253"/>
      <c r="AU30" s="253"/>
      <c r="AV30" s="253"/>
      <c r="AW30" s="253"/>
      <c r="AX30" s="253"/>
      <c r="AY30" s="253"/>
      <c r="AZ30" s="253"/>
      <c r="BA30" s="253"/>
      <c r="BB30" s="253"/>
      <c r="BC30" s="253"/>
      <c r="BD30" s="253"/>
      <c r="BE30" s="253"/>
      <c r="BF30" s="253"/>
      <c r="BG30" s="253"/>
      <c r="BH30" s="253"/>
      <c r="BI30" s="253"/>
      <c r="BJ30" s="253"/>
      <c r="BK30" s="253"/>
      <c r="BL30" s="253"/>
      <c r="BM30" s="253"/>
      <c r="BN30" s="253"/>
      <c r="BO30" s="253"/>
      <c r="BP30" s="253"/>
      <c r="BQ30" s="253"/>
      <c r="BR30" s="253"/>
      <c r="BS30" s="253"/>
      <c r="BT30" s="80"/>
    </row>
    <row r="31" spans="2:74" s="67" customFormat="1" ht="12" customHeight="1">
      <c r="B31" s="68"/>
      <c r="C31" s="104">
        <v>3</v>
      </c>
      <c r="D31" s="104" t="s">
        <v>286</v>
      </c>
      <c r="E31" s="103"/>
      <c r="F31" s="103"/>
      <c r="G31" s="103"/>
      <c r="H31" s="103"/>
      <c r="I31" s="103"/>
      <c r="J31" s="103"/>
      <c r="K31" s="103"/>
      <c r="L31" s="103"/>
      <c r="M31" s="103"/>
      <c r="N31" s="103"/>
      <c r="O31" s="103"/>
      <c r="P31" s="103"/>
      <c r="Q31" s="103"/>
      <c r="R31" s="103"/>
      <c r="S31" s="103"/>
      <c r="T31" s="103"/>
      <c r="U31" s="103"/>
      <c r="V31" s="103"/>
      <c r="W31" s="103"/>
      <c r="X31" s="103"/>
      <c r="Y31" s="103"/>
      <c r="Z31" s="103"/>
      <c r="AA31" s="103"/>
      <c r="AB31" s="103"/>
      <c r="AC31" s="103"/>
      <c r="AD31" s="103"/>
      <c r="AE31" s="103"/>
      <c r="AF31" s="103"/>
      <c r="AG31" s="103"/>
      <c r="AH31" s="103"/>
      <c r="AI31" s="94"/>
      <c r="AK31" s="95"/>
      <c r="AL31" s="103"/>
      <c r="AM31" s="253" t="s">
        <v>248</v>
      </c>
      <c r="AN31" s="253"/>
      <c r="AO31" s="253"/>
      <c r="AP31" s="253"/>
      <c r="AQ31" s="253"/>
      <c r="AR31" s="253"/>
      <c r="AS31" s="253"/>
      <c r="AT31" s="253"/>
      <c r="AU31" s="253"/>
      <c r="AV31" s="253"/>
      <c r="AW31" s="253"/>
      <c r="AX31" s="253"/>
      <c r="AY31" s="253"/>
      <c r="AZ31" s="253"/>
      <c r="BA31" s="253"/>
      <c r="BB31" s="253"/>
      <c r="BC31" s="253"/>
      <c r="BD31" s="253"/>
      <c r="BE31" s="253"/>
      <c r="BF31" s="253"/>
      <c r="BG31" s="253"/>
      <c r="BH31" s="253"/>
      <c r="BI31" s="253"/>
      <c r="BJ31" s="253"/>
      <c r="BK31" s="253"/>
      <c r="BL31" s="253"/>
      <c r="BM31" s="253"/>
      <c r="BN31" s="253"/>
      <c r="BO31" s="253"/>
      <c r="BP31" s="253"/>
      <c r="BQ31" s="253"/>
      <c r="BR31" s="253"/>
      <c r="BS31" s="253"/>
      <c r="BT31" s="79"/>
    </row>
    <row r="32" spans="2:74" s="67" customFormat="1" ht="12" customHeight="1">
      <c r="B32" s="68"/>
      <c r="C32" s="104">
        <v>4</v>
      </c>
      <c r="D32" s="257" t="s">
        <v>287</v>
      </c>
      <c r="E32" s="257"/>
      <c r="F32" s="257"/>
      <c r="G32" s="257"/>
      <c r="H32" s="257"/>
      <c r="I32" s="257"/>
      <c r="J32" s="257"/>
      <c r="K32" s="257"/>
      <c r="L32" s="257"/>
      <c r="M32" s="257"/>
      <c r="N32" s="257"/>
      <c r="O32" s="257"/>
      <c r="P32" s="257"/>
      <c r="Q32" s="257"/>
      <c r="R32" s="257"/>
      <c r="S32" s="257"/>
      <c r="T32" s="257"/>
      <c r="U32" s="257"/>
      <c r="V32" s="257"/>
      <c r="W32" s="257"/>
      <c r="X32" s="257"/>
      <c r="Y32" s="257"/>
      <c r="Z32" s="257"/>
      <c r="AA32" s="257"/>
      <c r="AB32" s="257"/>
      <c r="AC32" s="257"/>
      <c r="AD32" s="257"/>
      <c r="AE32" s="257"/>
      <c r="AF32" s="257"/>
      <c r="AG32" s="257"/>
      <c r="AH32" s="257"/>
      <c r="AI32" s="94"/>
      <c r="AK32" s="71"/>
      <c r="AL32" s="253" t="s">
        <v>288</v>
      </c>
      <c r="AM32" s="253"/>
      <c r="AN32" s="253"/>
      <c r="AO32" s="253"/>
      <c r="AP32" s="253"/>
      <c r="AQ32" s="253"/>
      <c r="AR32" s="253"/>
      <c r="AS32" s="253"/>
      <c r="AT32" s="253"/>
      <c r="AU32" s="253"/>
      <c r="AV32" s="253"/>
      <c r="AW32" s="253"/>
      <c r="AX32" s="253"/>
      <c r="AY32" s="253"/>
      <c r="AZ32" s="253"/>
      <c r="BA32" s="253"/>
      <c r="BB32" s="253"/>
      <c r="BC32" s="253"/>
      <c r="BD32" s="253"/>
      <c r="BE32" s="253"/>
      <c r="BF32" s="253"/>
      <c r="BG32" s="253"/>
      <c r="BH32" s="253"/>
      <c r="BI32" s="253"/>
      <c r="BJ32" s="253"/>
      <c r="BK32" s="253"/>
      <c r="BL32" s="253"/>
      <c r="BM32" s="253"/>
      <c r="BN32" s="253"/>
      <c r="BO32" s="253"/>
      <c r="BP32" s="253"/>
      <c r="BQ32" s="253"/>
      <c r="BR32" s="253"/>
      <c r="BS32" s="253"/>
      <c r="BT32" s="80"/>
    </row>
    <row r="33" spans="2:74" s="67" customFormat="1" ht="12" customHeight="1">
      <c r="B33" s="75"/>
      <c r="C33" s="105"/>
      <c r="D33" s="261"/>
      <c r="E33" s="261"/>
      <c r="F33" s="261"/>
      <c r="G33" s="261"/>
      <c r="H33" s="261"/>
      <c r="I33" s="261"/>
      <c r="J33" s="261"/>
      <c r="K33" s="261"/>
      <c r="L33" s="261"/>
      <c r="M33" s="261"/>
      <c r="N33" s="261"/>
      <c r="O33" s="261"/>
      <c r="P33" s="261"/>
      <c r="Q33" s="261"/>
      <c r="R33" s="261"/>
      <c r="S33" s="261"/>
      <c r="T33" s="261"/>
      <c r="U33" s="261"/>
      <c r="V33" s="261"/>
      <c r="W33" s="261"/>
      <c r="X33" s="261"/>
      <c r="Y33" s="261"/>
      <c r="Z33" s="261"/>
      <c r="AA33" s="261"/>
      <c r="AB33" s="261"/>
      <c r="AC33" s="261"/>
      <c r="AD33" s="261"/>
      <c r="AE33" s="261"/>
      <c r="AF33" s="261"/>
      <c r="AG33" s="261"/>
      <c r="AH33" s="261"/>
      <c r="AI33" s="106"/>
      <c r="AK33" s="71"/>
      <c r="AL33" s="73"/>
      <c r="AM33" s="253" t="s">
        <v>252</v>
      </c>
      <c r="AN33" s="253"/>
      <c r="AO33" s="253"/>
      <c r="AP33" s="253"/>
      <c r="AQ33" s="253"/>
      <c r="AR33" s="253"/>
      <c r="AS33" s="253"/>
      <c r="AT33" s="253"/>
      <c r="AU33" s="253"/>
      <c r="AV33" s="253"/>
      <c r="AW33" s="253"/>
      <c r="AX33" s="253"/>
      <c r="AY33" s="253"/>
      <c r="AZ33" s="253"/>
      <c r="BA33" s="253"/>
      <c r="BB33" s="253"/>
      <c r="BC33" s="253"/>
      <c r="BD33" s="253"/>
      <c r="BE33" s="253"/>
      <c r="BF33" s="253"/>
      <c r="BG33" s="253"/>
      <c r="BH33" s="253"/>
      <c r="BI33" s="253"/>
      <c r="BJ33" s="253"/>
      <c r="BK33" s="253"/>
      <c r="BL33" s="253"/>
      <c r="BM33" s="253"/>
      <c r="BN33" s="253"/>
      <c r="BO33" s="253"/>
      <c r="BP33" s="253"/>
      <c r="BQ33" s="253"/>
      <c r="BR33" s="253"/>
      <c r="BS33" s="253"/>
      <c r="BT33" s="79"/>
    </row>
    <row r="34" spans="2:74" s="67" customFormat="1" ht="9" customHeight="1">
      <c r="AK34" s="71"/>
      <c r="AL34" s="336" t="s">
        <v>254</v>
      </c>
      <c r="AM34" s="337"/>
      <c r="AN34" s="337"/>
      <c r="AO34" s="337"/>
      <c r="AP34" s="337"/>
      <c r="AQ34" s="337"/>
      <c r="AR34" s="337"/>
      <c r="AS34" s="337"/>
      <c r="AT34" s="337"/>
      <c r="AU34" s="337"/>
      <c r="AV34" s="337"/>
      <c r="AW34" s="337"/>
      <c r="AX34" s="337"/>
      <c r="AY34" s="337"/>
      <c r="AZ34" s="337"/>
      <c r="BA34" s="337"/>
      <c r="BB34" s="337"/>
      <c r="BC34" s="337"/>
      <c r="BD34" s="337"/>
      <c r="BE34" s="337"/>
      <c r="BF34" s="337"/>
      <c r="BG34" s="337"/>
      <c r="BH34" s="337"/>
      <c r="BI34" s="337"/>
      <c r="BJ34" s="337"/>
      <c r="BK34" s="337"/>
      <c r="BL34" s="337"/>
      <c r="BM34" s="337"/>
      <c r="BN34" s="337"/>
      <c r="BO34" s="337"/>
      <c r="BP34" s="337"/>
      <c r="BQ34" s="337"/>
      <c r="BR34" s="337"/>
      <c r="BS34" s="337"/>
      <c r="BT34" s="79"/>
    </row>
    <row r="35" spans="2:74" s="67" customFormat="1" ht="7.5" customHeight="1">
      <c r="B35" s="263" t="s">
        <v>256</v>
      </c>
      <c r="C35" s="264"/>
      <c r="D35" s="264"/>
      <c r="E35" s="264"/>
      <c r="F35" s="264"/>
      <c r="G35" s="264"/>
      <c r="H35" s="264"/>
      <c r="I35" s="264"/>
      <c r="J35" s="264"/>
      <c r="K35" s="264"/>
      <c r="L35" s="264"/>
      <c r="M35" s="264"/>
      <c r="N35" s="264"/>
      <c r="O35" s="264"/>
      <c r="P35" s="264"/>
      <c r="Q35" s="264"/>
      <c r="R35" s="264"/>
      <c r="S35" s="264"/>
      <c r="T35" s="264"/>
      <c r="U35" s="264"/>
      <c r="V35" s="264"/>
      <c r="W35" s="264"/>
      <c r="X35" s="264"/>
      <c r="Y35" s="264"/>
      <c r="Z35" s="264"/>
      <c r="AA35" s="264"/>
      <c r="AB35" s="264"/>
      <c r="AC35" s="264"/>
      <c r="AD35" s="264"/>
      <c r="AE35" s="264"/>
      <c r="AF35" s="264"/>
      <c r="AG35" s="264"/>
      <c r="AH35" s="264"/>
      <c r="AI35" s="265"/>
      <c r="AK35" s="71"/>
      <c r="AL35" s="253" t="s">
        <v>289</v>
      </c>
      <c r="AM35" s="253"/>
      <c r="AN35" s="253"/>
      <c r="AO35" s="253"/>
      <c r="AP35" s="253"/>
      <c r="AQ35" s="253"/>
      <c r="AR35" s="253"/>
      <c r="AS35" s="253"/>
      <c r="AT35" s="253"/>
      <c r="AU35" s="253"/>
      <c r="AV35" s="253"/>
      <c r="AW35" s="253"/>
      <c r="AX35" s="253"/>
      <c r="AY35" s="253"/>
      <c r="AZ35" s="253"/>
      <c r="BA35" s="253"/>
      <c r="BB35" s="253"/>
      <c r="BC35" s="253"/>
      <c r="BD35" s="253"/>
      <c r="BE35" s="253"/>
      <c r="BF35" s="253"/>
      <c r="BG35" s="253"/>
      <c r="BH35" s="253"/>
      <c r="BI35" s="253"/>
      <c r="BJ35" s="253"/>
      <c r="BK35" s="253"/>
      <c r="BL35" s="253"/>
      <c r="BM35" s="253"/>
      <c r="BN35" s="253"/>
      <c r="BO35" s="253"/>
      <c r="BP35" s="253"/>
      <c r="BQ35" s="253"/>
      <c r="BR35" s="253"/>
      <c r="BS35" s="253"/>
      <c r="BT35" s="80"/>
    </row>
    <row r="36" spans="2:74" s="67" customFormat="1" ht="9.75" customHeight="1">
      <c r="B36" s="250" t="s">
        <v>226</v>
      </c>
      <c r="C36" s="251"/>
      <c r="D36" s="251"/>
      <c r="E36" s="252"/>
      <c r="F36" s="250" t="s">
        <v>258</v>
      </c>
      <c r="G36" s="251"/>
      <c r="H36" s="251"/>
      <c r="I36" s="251"/>
      <c r="J36" s="251"/>
      <c r="K36" s="251"/>
      <c r="L36" s="251"/>
      <c r="M36" s="251"/>
      <c r="N36" s="251"/>
      <c r="O36" s="251"/>
      <c r="P36" s="251"/>
      <c r="Q36" s="251"/>
      <c r="R36" s="251"/>
      <c r="S36" s="251"/>
      <c r="T36" s="252"/>
      <c r="U36" s="250" t="s">
        <v>259</v>
      </c>
      <c r="V36" s="251"/>
      <c r="W36" s="251"/>
      <c r="X36" s="251"/>
      <c r="Y36" s="251"/>
      <c r="Z36" s="251"/>
      <c r="AA36" s="251"/>
      <c r="AB36" s="251"/>
      <c r="AC36" s="251"/>
      <c r="AD36" s="251"/>
      <c r="AE36" s="251"/>
      <c r="AF36" s="251"/>
      <c r="AG36" s="251"/>
      <c r="AH36" s="251"/>
      <c r="AI36" s="252"/>
      <c r="AK36" s="77"/>
      <c r="AL36" s="82"/>
      <c r="AM36" s="253" t="s">
        <v>257</v>
      </c>
      <c r="AN36" s="253"/>
      <c r="AO36" s="253"/>
      <c r="AP36" s="253"/>
      <c r="AQ36" s="253"/>
      <c r="AR36" s="253"/>
      <c r="AS36" s="253"/>
      <c r="AT36" s="253"/>
      <c r="AU36" s="253"/>
      <c r="AV36" s="253"/>
      <c r="AW36" s="253"/>
      <c r="AX36" s="253"/>
      <c r="AY36" s="253"/>
      <c r="AZ36" s="253"/>
      <c r="BA36" s="253"/>
      <c r="BB36" s="253"/>
      <c r="BC36" s="253"/>
      <c r="BD36" s="253"/>
      <c r="BE36" s="253"/>
      <c r="BF36" s="253"/>
      <c r="BG36" s="253"/>
      <c r="BH36" s="253"/>
      <c r="BI36" s="253"/>
      <c r="BJ36" s="253"/>
      <c r="BK36" s="253"/>
      <c r="BL36" s="253"/>
      <c r="BM36" s="253"/>
      <c r="BN36" s="253"/>
      <c r="BO36" s="253"/>
      <c r="BP36" s="253"/>
      <c r="BQ36" s="253"/>
      <c r="BR36" s="253"/>
      <c r="BS36" s="253"/>
      <c r="BT36" s="79"/>
    </row>
    <row r="37" spans="2:74" s="67" customFormat="1" ht="9" customHeight="1">
      <c r="B37" s="235"/>
      <c r="C37" s="236"/>
      <c r="D37" s="236"/>
      <c r="E37" s="237"/>
      <c r="F37" s="235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7"/>
      <c r="U37" s="235"/>
      <c r="V37" s="236"/>
      <c r="W37" s="236"/>
      <c r="X37" s="236"/>
      <c r="Y37" s="236"/>
      <c r="Z37" s="236"/>
      <c r="AA37" s="236"/>
      <c r="AB37" s="236"/>
      <c r="AC37" s="236"/>
      <c r="AD37" s="236"/>
      <c r="AE37" s="236"/>
      <c r="AF37" s="236"/>
      <c r="AG37" s="236"/>
      <c r="AH37" s="236"/>
      <c r="AI37" s="237"/>
      <c r="AK37" s="77"/>
      <c r="AL37" s="253" t="s">
        <v>290</v>
      </c>
      <c r="AM37" s="253"/>
      <c r="AN37" s="253"/>
      <c r="AO37" s="253"/>
      <c r="AP37" s="253"/>
      <c r="AQ37" s="253"/>
      <c r="AR37" s="253"/>
      <c r="AS37" s="253"/>
      <c r="AT37" s="253"/>
      <c r="AU37" s="253"/>
      <c r="AV37" s="253"/>
      <c r="AW37" s="253"/>
      <c r="AX37" s="253"/>
      <c r="AY37" s="253"/>
      <c r="AZ37" s="253"/>
      <c r="BA37" s="253"/>
      <c r="BB37" s="253"/>
      <c r="BC37" s="253"/>
      <c r="BD37" s="253"/>
      <c r="BE37" s="253"/>
      <c r="BF37" s="253"/>
      <c r="BG37" s="253"/>
      <c r="BH37" s="253"/>
      <c r="BI37" s="253"/>
      <c r="BJ37" s="253"/>
      <c r="BK37" s="253"/>
      <c r="BL37" s="253"/>
      <c r="BM37" s="253"/>
      <c r="BN37" s="253"/>
      <c r="BO37" s="253"/>
      <c r="BP37" s="253"/>
      <c r="BQ37" s="253"/>
      <c r="BR37" s="253"/>
      <c r="BS37" s="253"/>
      <c r="BT37" s="254"/>
    </row>
    <row r="38" spans="2:74" s="67" customFormat="1" ht="10.5" customHeight="1">
      <c r="B38" s="238"/>
      <c r="C38" s="239"/>
      <c r="D38" s="239"/>
      <c r="E38" s="240"/>
      <c r="F38" s="238"/>
      <c r="G38" s="239"/>
      <c r="H38" s="239"/>
      <c r="I38" s="239"/>
      <c r="J38" s="239"/>
      <c r="K38" s="239"/>
      <c r="L38" s="239"/>
      <c r="M38" s="239"/>
      <c r="N38" s="239"/>
      <c r="O38" s="239"/>
      <c r="P38" s="239"/>
      <c r="Q38" s="239"/>
      <c r="R38" s="239"/>
      <c r="S38" s="239"/>
      <c r="T38" s="240"/>
      <c r="U38" s="238"/>
      <c r="V38" s="239"/>
      <c r="W38" s="239"/>
      <c r="X38" s="239"/>
      <c r="Y38" s="239"/>
      <c r="Z38" s="239"/>
      <c r="AA38" s="239"/>
      <c r="AB38" s="239"/>
      <c r="AC38" s="239"/>
      <c r="AD38" s="239"/>
      <c r="AE38" s="239"/>
      <c r="AF38" s="239"/>
      <c r="AG38" s="239"/>
      <c r="AH38" s="239"/>
      <c r="AI38" s="240"/>
      <c r="AK38" s="75"/>
      <c r="AL38" s="87"/>
      <c r="AM38" s="255" t="s">
        <v>252</v>
      </c>
      <c r="AN38" s="255"/>
      <c r="AO38" s="255"/>
      <c r="AP38" s="255"/>
      <c r="AQ38" s="255"/>
      <c r="AR38" s="255"/>
      <c r="AS38" s="255"/>
      <c r="AT38" s="255"/>
      <c r="AU38" s="255"/>
      <c r="AV38" s="255"/>
      <c r="AW38" s="255"/>
      <c r="AX38" s="255"/>
      <c r="AY38" s="255"/>
      <c r="AZ38" s="255"/>
      <c r="BA38" s="255"/>
      <c r="BB38" s="255"/>
      <c r="BC38" s="255"/>
      <c r="BD38" s="255"/>
      <c r="BE38" s="255"/>
      <c r="BF38" s="255"/>
      <c r="BG38" s="255"/>
      <c r="BH38" s="255"/>
      <c r="BI38" s="255"/>
      <c r="BJ38" s="255"/>
      <c r="BK38" s="255"/>
      <c r="BL38" s="255"/>
      <c r="BM38" s="255"/>
      <c r="BN38" s="255"/>
      <c r="BO38" s="255"/>
      <c r="BP38" s="255"/>
      <c r="BQ38" s="255"/>
      <c r="BR38" s="255"/>
      <c r="BS38" s="255"/>
      <c r="BT38" s="256"/>
    </row>
    <row r="39" spans="2:74" s="67" customFormat="1" ht="9" customHeight="1">
      <c r="B39" s="235"/>
      <c r="C39" s="236"/>
      <c r="D39" s="236"/>
      <c r="E39" s="237"/>
      <c r="F39" s="235"/>
      <c r="G39" s="236"/>
      <c r="H39" s="236"/>
      <c r="I39" s="236"/>
      <c r="J39" s="236"/>
      <c r="K39" s="236"/>
      <c r="L39" s="236"/>
      <c r="M39" s="236"/>
      <c r="N39" s="236"/>
      <c r="O39" s="236"/>
      <c r="P39" s="236"/>
      <c r="Q39" s="236"/>
      <c r="R39" s="236"/>
      <c r="S39" s="236"/>
      <c r="T39" s="237"/>
      <c r="U39" s="235"/>
      <c r="V39" s="236"/>
      <c r="W39" s="236"/>
      <c r="X39" s="236"/>
      <c r="Y39" s="236"/>
      <c r="Z39" s="236"/>
      <c r="AA39" s="236"/>
      <c r="AB39" s="236"/>
      <c r="AC39" s="236"/>
      <c r="AD39" s="236"/>
      <c r="AE39" s="236"/>
      <c r="AF39" s="236"/>
      <c r="AG39" s="236"/>
      <c r="AH39" s="236"/>
      <c r="AI39" s="237"/>
    </row>
    <row r="40" spans="2:74" s="67" customFormat="1" ht="6.75" customHeight="1">
      <c r="B40" s="238"/>
      <c r="C40" s="239"/>
      <c r="D40" s="239"/>
      <c r="E40" s="240"/>
      <c r="F40" s="238"/>
      <c r="G40" s="239"/>
      <c r="H40" s="239"/>
      <c r="I40" s="239"/>
      <c r="J40" s="239"/>
      <c r="K40" s="239"/>
      <c r="L40" s="239"/>
      <c r="M40" s="239"/>
      <c r="N40" s="239"/>
      <c r="O40" s="239"/>
      <c r="P40" s="239"/>
      <c r="Q40" s="239"/>
      <c r="R40" s="239"/>
      <c r="S40" s="239"/>
      <c r="T40" s="240"/>
      <c r="U40" s="238"/>
      <c r="V40" s="239"/>
      <c r="W40" s="239"/>
      <c r="X40" s="239"/>
      <c r="Y40" s="239"/>
      <c r="Z40" s="239"/>
      <c r="AA40" s="239"/>
      <c r="AB40" s="239"/>
      <c r="AC40" s="239"/>
      <c r="AD40" s="239"/>
      <c r="AE40" s="239"/>
      <c r="AF40" s="239"/>
      <c r="AG40" s="239"/>
      <c r="AH40" s="239"/>
      <c r="AI40" s="240"/>
      <c r="AJ40" s="54"/>
      <c r="AX40" s="338" t="s">
        <v>261</v>
      </c>
      <c r="AY40" s="338"/>
      <c r="AZ40" s="338"/>
      <c r="BA40" s="338"/>
      <c r="BB40" s="338"/>
      <c r="BC40" s="338"/>
      <c r="BD40" s="338"/>
      <c r="BE40" s="338"/>
      <c r="BF40" s="338"/>
      <c r="BG40" s="338"/>
      <c r="BH40" s="338"/>
      <c r="BI40" s="338"/>
      <c r="BJ40" s="338"/>
      <c r="BK40" s="338"/>
      <c r="BL40" s="338"/>
      <c r="BM40" s="338"/>
      <c r="BN40" s="338"/>
      <c r="BO40" s="338"/>
      <c r="BP40" s="338"/>
      <c r="BQ40" s="338"/>
      <c r="BR40" s="338"/>
      <c r="BS40" s="338"/>
      <c r="BT40" s="338"/>
      <c r="BU40" s="338"/>
    </row>
    <row r="41" spans="2:74" s="67" customFormat="1" ht="9" customHeight="1"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  <c r="AA41" s="53"/>
      <c r="AB41" s="53"/>
      <c r="AC41" s="53"/>
      <c r="AD41" s="53"/>
      <c r="AE41" s="53"/>
      <c r="AF41" s="53"/>
      <c r="AG41" s="53"/>
      <c r="AH41" s="53"/>
      <c r="AI41" s="53"/>
      <c r="AJ41" s="53"/>
      <c r="AX41" s="339"/>
      <c r="AY41" s="339"/>
      <c r="AZ41" s="339"/>
      <c r="BA41" s="339"/>
      <c r="BB41" s="339"/>
      <c r="BC41" s="339"/>
      <c r="BD41" s="339"/>
      <c r="BE41" s="339"/>
      <c r="BF41" s="339"/>
      <c r="BG41" s="339"/>
      <c r="BH41" s="339"/>
      <c r="BI41" s="339"/>
      <c r="BJ41" s="339"/>
      <c r="BK41" s="339"/>
      <c r="BL41" s="339"/>
      <c r="BM41" s="339"/>
      <c r="BN41" s="339"/>
      <c r="BO41" s="339"/>
      <c r="BP41" s="339"/>
      <c r="BQ41" s="339"/>
      <c r="BR41" s="339"/>
      <c r="BS41" s="339"/>
      <c r="BT41" s="339"/>
      <c r="BU41" s="339"/>
    </row>
    <row r="42" spans="2:74" ht="14.1" customHeight="1"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7"/>
      <c r="AF42" s="67"/>
      <c r="AG42" s="67"/>
      <c r="AH42" s="67"/>
      <c r="AI42" s="67"/>
      <c r="AJ42" s="62"/>
      <c r="AK42" s="62"/>
      <c r="AM42" s="84"/>
      <c r="AX42" s="339"/>
      <c r="AY42" s="339"/>
      <c r="AZ42" s="339"/>
      <c r="BA42" s="339"/>
      <c r="BB42" s="339"/>
      <c r="BC42" s="339"/>
      <c r="BD42" s="339"/>
      <c r="BE42" s="339"/>
      <c r="BF42" s="339"/>
      <c r="BG42" s="339"/>
      <c r="BH42" s="339"/>
      <c r="BI42" s="339"/>
      <c r="BJ42" s="339"/>
      <c r="BK42" s="339"/>
      <c r="BL42" s="339"/>
      <c r="BM42" s="339"/>
      <c r="BN42" s="339"/>
      <c r="BO42" s="339"/>
      <c r="BP42" s="339"/>
      <c r="BQ42" s="339"/>
      <c r="BR42" s="339"/>
      <c r="BS42" s="339"/>
      <c r="BT42" s="339"/>
      <c r="BU42" s="339"/>
      <c r="BV42" s="84"/>
    </row>
    <row r="43" spans="2:74" ht="9" customHeight="1">
      <c r="B43" s="8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2"/>
      <c r="AF43" s="62"/>
      <c r="AG43" s="62"/>
      <c r="AH43" s="62"/>
      <c r="AI43" s="62"/>
      <c r="AJ43" s="62"/>
      <c r="AK43" s="62"/>
      <c r="AL43" s="84"/>
      <c r="AM43" s="84"/>
      <c r="AX43" s="340"/>
      <c r="AY43" s="340"/>
      <c r="AZ43" s="340"/>
      <c r="BA43" s="340"/>
      <c r="BB43" s="340"/>
      <c r="BC43" s="340"/>
      <c r="BD43" s="340"/>
      <c r="BE43" s="340"/>
      <c r="BF43" s="340"/>
      <c r="BG43" s="340"/>
      <c r="BH43" s="340"/>
      <c r="BI43" s="340"/>
      <c r="BJ43" s="340"/>
      <c r="BK43" s="340"/>
      <c r="BL43" s="340"/>
      <c r="BM43" s="340"/>
      <c r="BN43" s="340"/>
      <c r="BO43" s="340"/>
      <c r="BP43" s="340"/>
      <c r="BQ43" s="340"/>
      <c r="BR43" s="340"/>
      <c r="BS43" s="340"/>
      <c r="BT43" s="340"/>
      <c r="BU43" s="340"/>
      <c r="BV43" s="84"/>
    </row>
    <row r="44" spans="2:74" s="84" customFormat="1" ht="6.95" customHeight="1">
      <c r="B44" s="8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53"/>
      <c r="AK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BV44" s="85"/>
    </row>
    <row r="45" spans="2:74" s="84" customFormat="1" ht="12.75"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  <c r="AX45" s="53"/>
      <c r="AY45" s="53"/>
      <c r="AZ45" s="53"/>
      <c r="BA45" s="53"/>
      <c r="BB45" s="53"/>
      <c r="BC45" s="53"/>
      <c r="BD45" s="53"/>
      <c r="BE45" s="53"/>
      <c r="BF45" s="53"/>
      <c r="BG45" s="53"/>
      <c r="BH45" s="53"/>
      <c r="BI45" s="53"/>
      <c r="BJ45" s="53"/>
      <c r="BK45" s="53"/>
      <c r="BL45" s="53"/>
      <c r="BM45" s="53"/>
      <c r="BN45" s="53"/>
      <c r="BO45" s="53"/>
      <c r="BP45" s="53"/>
      <c r="BQ45" s="53"/>
      <c r="BR45" s="53"/>
      <c r="BS45" s="53"/>
      <c r="BT45" s="53"/>
      <c r="BU45" s="53"/>
      <c r="BV45" s="85"/>
    </row>
    <row r="46" spans="2:74" s="84" customFormat="1" ht="12.75">
      <c r="AM46" s="53"/>
      <c r="AN46" s="53"/>
      <c r="AO46" s="53"/>
      <c r="AP46" s="53"/>
      <c r="AQ46" s="53"/>
      <c r="AR46" s="53"/>
      <c r="AS46" s="53"/>
      <c r="AT46" s="53"/>
      <c r="AU46" s="53"/>
      <c r="AV46" s="53"/>
      <c r="AW46" s="53"/>
      <c r="BV46" s="85"/>
    </row>
    <row r="47" spans="2:74" s="84" customFormat="1" ht="24.95" customHeight="1">
      <c r="AL47" s="53"/>
      <c r="AM47" s="53"/>
      <c r="AN47" s="53"/>
      <c r="AO47" s="53"/>
      <c r="AP47" s="53"/>
      <c r="AQ47" s="53"/>
      <c r="AR47" s="53"/>
      <c r="AS47" s="53"/>
      <c r="AT47" s="53"/>
      <c r="AU47" s="53"/>
      <c r="AV47" s="53"/>
      <c r="AW47" s="53"/>
      <c r="BV47" s="85"/>
    </row>
    <row r="48" spans="2:74" s="84" customFormat="1" ht="24.95" customHeight="1">
      <c r="AL48" s="53"/>
      <c r="AM48" s="53"/>
      <c r="AN48" s="53"/>
      <c r="AO48" s="53"/>
      <c r="AP48" s="53"/>
      <c r="AQ48" s="53"/>
      <c r="AR48" s="53"/>
      <c r="AS48" s="53"/>
      <c r="AT48" s="53"/>
      <c r="AU48" s="53"/>
      <c r="AV48" s="53"/>
      <c r="AW48" s="53"/>
      <c r="BV48" s="54"/>
    </row>
    <row r="49" spans="2:74" s="84" customFormat="1" ht="24.95" customHeight="1">
      <c r="AL49" s="53"/>
      <c r="AM49" s="53"/>
      <c r="AN49" s="53"/>
      <c r="AO49" s="53"/>
      <c r="AP49" s="53"/>
      <c r="AQ49" s="53"/>
      <c r="AR49" s="53"/>
      <c r="AS49" s="53"/>
      <c r="AT49" s="53"/>
      <c r="AU49" s="53"/>
      <c r="AV49" s="53"/>
      <c r="AW49" s="53"/>
      <c r="BV49" s="54"/>
    </row>
    <row r="50" spans="2:74">
      <c r="B50" s="84"/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4"/>
      <c r="AE50" s="84"/>
      <c r="AF50" s="84"/>
      <c r="AG50" s="84"/>
      <c r="AH50" s="84"/>
      <c r="AI50" s="84"/>
    </row>
  </sheetData>
  <mergeCells count="236">
    <mergeCell ref="O5:AO5"/>
    <mergeCell ref="BB5:BU5"/>
    <mergeCell ref="AK20:AO20"/>
    <mergeCell ref="AP20:AS20"/>
    <mergeCell ref="AT20:AW20"/>
    <mergeCell ref="AX20:BA20"/>
    <mergeCell ref="BB20:BE20"/>
    <mergeCell ref="BF20:BI20"/>
    <mergeCell ref="AX19:BA19"/>
    <mergeCell ref="BB19:BE19"/>
    <mergeCell ref="BF19:BI19"/>
    <mergeCell ref="BJ19:BM19"/>
    <mergeCell ref="BN19:BS19"/>
    <mergeCell ref="AX17:BA17"/>
    <mergeCell ref="BB17:BE17"/>
    <mergeCell ref="BF17:BI17"/>
    <mergeCell ref="BJ17:BM17"/>
    <mergeCell ref="BN17:BS17"/>
    <mergeCell ref="AB18:AE18"/>
    <mergeCell ref="AF18:AJ18"/>
    <mergeCell ref="BJ16:BM16"/>
    <mergeCell ref="BN16:BS16"/>
    <mergeCell ref="AP14:AS14"/>
    <mergeCell ref="BN15:BS15"/>
    <mergeCell ref="B20:E20"/>
    <mergeCell ref="F20:I20"/>
    <mergeCell ref="J20:AA20"/>
    <mergeCell ref="AB20:AE20"/>
    <mergeCell ref="AF20:AJ20"/>
    <mergeCell ref="BJ18:BM18"/>
    <mergeCell ref="BN18:BS18"/>
    <mergeCell ref="B19:E19"/>
    <mergeCell ref="F19:I19"/>
    <mergeCell ref="J19:AA19"/>
    <mergeCell ref="AB19:AE19"/>
    <mergeCell ref="AF19:AJ19"/>
    <mergeCell ref="AK19:AO19"/>
    <mergeCell ref="AP19:AS19"/>
    <mergeCell ref="AT19:AW19"/>
    <mergeCell ref="AK18:AO18"/>
    <mergeCell ref="AP18:AS18"/>
    <mergeCell ref="AT18:AW18"/>
    <mergeCell ref="AX18:BA18"/>
    <mergeCell ref="BB18:BE18"/>
    <mergeCell ref="BF18:BI18"/>
    <mergeCell ref="B18:E18"/>
    <mergeCell ref="F18:I18"/>
    <mergeCell ref="J18:AA18"/>
    <mergeCell ref="B39:E40"/>
    <mergeCell ref="F39:T40"/>
    <mergeCell ref="U39:AI40"/>
    <mergeCell ref="AX40:BI43"/>
    <mergeCell ref="BJ40:BU43"/>
    <mergeCell ref="B16:E16"/>
    <mergeCell ref="F16:I16"/>
    <mergeCell ref="J16:AA16"/>
    <mergeCell ref="AB16:AE16"/>
    <mergeCell ref="AF16:AJ16"/>
    <mergeCell ref="B36:E36"/>
    <mergeCell ref="F36:T36"/>
    <mergeCell ref="U36:AI36"/>
    <mergeCell ref="AM36:BS36"/>
    <mergeCell ref="B37:E38"/>
    <mergeCell ref="F37:T38"/>
    <mergeCell ref="U37:AI38"/>
    <mergeCell ref="AL37:BT37"/>
    <mergeCell ref="AM38:BT38"/>
    <mergeCell ref="D32:AH33"/>
    <mergeCell ref="AL32:BS32"/>
    <mergeCell ref="B17:E17"/>
    <mergeCell ref="F17:I17"/>
    <mergeCell ref="J17:AA17"/>
    <mergeCell ref="AM33:BS33"/>
    <mergeCell ref="AL34:BS34"/>
    <mergeCell ref="B35:AI35"/>
    <mergeCell ref="AL35:BS35"/>
    <mergeCell ref="I28:K28"/>
    <mergeCell ref="V28:X28"/>
    <mergeCell ref="C29:C30"/>
    <mergeCell ref="D29:AH30"/>
    <mergeCell ref="AL30:BS30"/>
    <mergeCell ref="AM31:BS31"/>
    <mergeCell ref="B24:AI24"/>
    <mergeCell ref="AK24:BT24"/>
    <mergeCell ref="C25:C26"/>
    <mergeCell ref="D25:AH26"/>
    <mergeCell ref="AL26:BT26"/>
    <mergeCell ref="I27:K27"/>
    <mergeCell ref="V27:X27"/>
    <mergeCell ref="AL27:BT27"/>
    <mergeCell ref="BN22:BS22"/>
    <mergeCell ref="F23:AA23"/>
    <mergeCell ref="AZ23:BC23"/>
    <mergeCell ref="BD23:BG23"/>
    <mergeCell ref="BH23:BK23"/>
    <mergeCell ref="BL23:BO23"/>
    <mergeCell ref="AP22:AS22"/>
    <mergeCell ref="AT22:AW22"/>
    <mergeCell ref="AX22:BA22"/>
    <mergeCell ref="BB22:BE22"/>
    <mergeCell ref="BF22:BI22"/>
    <mergeCell ref="BJ22:BM22"/>
    <mergeCell ref="B22:E22"/>
    <mergeCell ref="F22:I22"/>
    <mergeCell ref="J22:AA22"/>
    <mergeCell ref="AB22:AE22"/>
    <mergeCell ref="AF22:AJ22"/>
    <mergeCell ref="AK22:AO22"/>
    <mergeCell ref="B21:E21"/>
    <mergeCell ref="F21:I21"/>
    <mergeCell ref="J21:AA21"/>
    <mergeCell ref="AB21:AE21"/>
    <mergeCell ref="AF21:AJ21"/>
    <mergeCell ref="AK21:AO21"/>
    <mergeCell ref="J14:AA14"/>
    <mergeCell ref="AB14:AE14"/>
    <mergeCell ref="AF14:AJ14"/>
    <mergeCell ref="AK14:AO14"/>
    <mergeCell ref="AB17:AE17"/>
    <mergeCell ref="AF17:AJ17"/>
    <mergeCell ref="AK17:AO17"/>
    <mergeCell ref="AK16:AO16"/>
    <mergeCell ref="B15:E15"/>
    <mergeCell ref="F15:I15"/>
    <mergeCell ref="J15:AA15"/>
    <mergeCell ref="AB15:AE15"/>
    <mergeCell ref="AF15:AJ15"/>
    <mergeCell ref="AK15:AO15"/>
    <mergeCell ref="B14:E14"/>
    <mergeCell ref="F14:I14"/>
    <mergeCell ref="BB21:BE21"/>
    <mergeCell ref="BF21:BI21"/>
    <mergeCell ref="BJ21:BM21"/>
    <mergeCell ref="BN21:BS21"/>
    <mergeCell ref="AP21:AS21"/>
    <mergeCell ref="AT21:AW21"/>
    <mergeCell ref="AX21:BA21"/>
    <mergeCell ref="AX16:BA16"/>
    <mergeCell ref="BB16:BE16"/>
    <mergeCell ref="BF16:BI16"/>
    <mergeCell ref="AP17:AS17"/>
    <mergeCell ref="AT17:AW17"/>
    <mergeCell ref="AP16:AS16"/>
    <mergeCell ref="AT16:AW16"/>
    <mergeCell ref="BJ20:BM20"/>
    <mergeCell ref="BN20:BS20"/>
    <mergeCell ref="AP15:AS15"/>
    <mergeCell ref="AT15:AW15"/>
    <mergeCell ref="AX15:BA15"/>
    <mergeCell ref="BB15:BE15"/>
    <mergeCell ref="BF15:BI15"/>
    <mergeCell ref="BJ15:BM15"/>
    <mergeCell ref="AT14:AW14"/>
    <mergeCell ref="AX14:BA14"/>
    <mergeCell ref="BB14:BE14"/>
    <mergeCell ref="BF14:BI14"/>
    <mergeCell ref="BJ14:BM14"/>
    <mergeCell ref="BN14:BS14"/>
    <mergeCell ref="BF12:BI12"/>
    <mergeCell ref="BJ12:BM12"/>
    <mergeCell ref="BN12:BS12"/>
    <mergeCell ref="B13:E13"/>
    <mergeCell ref="F13:I13"/>
    <mergeCell ref="J13:AA13"/>
    <mergeCell ref="AB13:AE13"/>
    <mergeCell ref="AF13:AJ13"/>
    <mergeCell ref="AK13:AO13"/>
    <mergeCell ref="BN13:BS13"/>
    <mergeCell ref="AP13:AS13"/>
    <mergeCell ref="AT13:AW13"/>
    <mergeCell ref="AX13:BA13"/>
    <mergeCell ref="BB13:BE13"/>
    <mergeCell ref="BF13:BI13"/>
    <mergeCell ref="BJ13:BM13"/>
    <mergeCell ref="BN10:BS10"/>
    <mergeCell ref="B11:E11"/>
    <mergeCell ref="F11:I11"/>
    <mergeCell ref="J11:AA11"/>
    <mergeCell ref="AB11:AE11"/>
    <mergeCell ref="AF11:AJ11"/>
    <mergeCell ref="AK11:AO11"/>
    <mergeCell ref="BN11:BS11"/>
    <mergeCell ref="B12:E12"/>
    <mergeCell ref="F12:I12"/>
    <mergeCell ref="J12:AA12"/>
    <mergeCell ref="AB12:AE12"/>
    <mergeCell ref="AF12:AJ12"/>
    <mergeCell ref="AK12:AO12"/>
    <mergeCell ref="AP12:AS12"/>
    <mergeCell ref="AT12:AW12"/>
    <mergeCell ref="AX12:BA12"/>
    <mergeCell ref="AP11:AS11"/>
    <mergeCell ref="AT11:AW11"/>
    <mergeCell ref="AX11:BA11"/>
    <mergeCell ref="BB11:BE11"/>
    <mergeCell ref="BF11:BI11"/>
    <mergeCell ref="BJ11:BM11"/>
    <mergeCell ref="BB12:BE12"/>
    <mergeCell ref="BF9:BI9"/>
    <mergeCell ref="BJ9:BM9"/>
    <mergeCell ref="B10:E10"/>
    <mergeCell ref="F10:I10"/>
    <mergeCell ref="J10:AA10"/>
    <mergeCell ref="AB10:AE10"/>
    <mergeCell ref="AF10:AJ10"/>
    <mergeCell ref="AK10:AO10"/>
    <mergeCell ref="AP10:AS10"/>
    <mergeCell ref="AT10:AW10"/>
    <mergeCell ref="AX10:BA10"/>
    <mergeCell ref="BB10:BE10"/>
    <mergeCell ref="BF10:BI10"/>
    <mergeCell ref="BJ10:BM10"/>
    <mergeCell ref="AF7:AW7"/>
    <mergeCell ref="AX7:BM7"/>
    <mergeCell ref="B8:E9"/>
    <mergeCell ref="F8:I9"/>
    <mergeCell ref="J8:AA9"/>
    <mergeCell ref="AB8:AE9"/>
    <mergeCell ref="AF8:AO8"/>
    <mergeCell ref="AP8:AW8"/>
    <mergeCell ref="B2:P2"/>
    <mergeCell ref="Q2:BF2"/>
    <mergeCell ref="BG2:BU2"/>
    <mergeCell ref="Q3:BF3"/>
    <mergeCell ref="BG3:BU3"/>
    <mergeCell ref="Q4:BF4"/>
    <mergeCell ref="BG4:BU4"/>
    <mergeCell ref="AX8:BE8"/>
    <mergeCell ref="BF8:BM8"/>
    <mergeCell ref="BN8:BS9"/>
    <mergeCell ref="AF9:AJ9"/>
    <mergeCell ref="AK9:AO9"/>
    <mergeCell ref="AP9:AS9"/>
    <mergeCell ref="AT9:AW9"/>
    <mergeCell ref="AX9:BA9"/>
    <mergeCell ref="BB9:BE9"/>
  </mergeCells>
  <pageMargins left="0.11811023622047245" right="0.11811023622047245" top="3.937007874015748E-2" bottom="3.937007874015748E-2" header="0" footer="0"/>
  <pageSetup paperSize="9" orientation="landscape" horizontalDpi="360" verticalDpi="360" r:id="rId1"/>
  <ignoredErrors>
    <ignoredError sqref="B11" formula="1"/>
  </ignoredError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7">
    <tabColor theme="5" tint="-0.249977111117893"/>
  </sheetPr>
  <dimension ref="B1:BW50"/>
  <sheetViews>
    <sheetView showZeros="0" workbookViewId="0">
      <selection activeCell="BZ10" sqref="BZ10"/>
    </sheetView>
  </sheetViews>
  <sheetFormatPr baseColWidth="10" defaultRowHeight="15"/>
  <cols>
    <col min="1" max="1" width="1.140625" style="53" customWidth="1"/>
    <col min="2" max="5" width="1.85546875" style="53" customWidth="1"/>
    <col min="6" max="9" width="1.7109375" style="53" customWidth="1"/>
    <col min="10" max="27" width="2.7109375" style="53" customWidth="1"/>
    <col min="28" max="31" width="1.7109375" style="53" customWidth="1"/>
    <col min="32" max="41" width="1.42578125" style="53" customWidth="1"/>
    <col min="42" max="71" width="1.7109375" style="53" customWidth="1"/>
    <col min="72" max="73" width="2.28515625" style="53" customWidth="1"/>
    <col min="74" max="74" width="1.140625" style="54" customWidth="1"/>
    <col min="75" max="256" width="11.42578125" style="53"/>
    <col min="257" max="257" width="1.140625" style="53" customWidth="1"/>
    <col min="258" max="277" width="2.28515625" style="53" customWidth="1"/>
    <col min="278" max="278" width="2.7109375" style="53" customWidth="1"/>
    <col min="279" max="286" width="2.28515625" style="53" customWidth="1"/>
    <col min="287" max="287" width="2.5703125" style="53" customWidth="1"/>
    <col min="288" max="329" width="2.28515625" style="53" customWidth="1"/>
    <col min="330" max="330" width="1.140625" style="53" customWidth="1"/>
    <col min="331" max="512" width="11.42578125" style="53"/>
    <col min="513" max="513" width="1.140625" style="53" customWidth="1"/>
    <col min="514" max="533" width="2.28515625" style="53" customWidth="1"/>
    <col min="534" max="534" width="2.7109375" style="53" customWidth="1"/>
    <col min="535" max="542" width="2.28515625" style="53" customWidth="1"/>
    <col min="543" max="543" width="2.5703125" style="53" customWidth="1"/>
    <col min="544" max="585" width="2.28515625" style="53" customWidth="1"/>
    <col min="586" max="586" width="1.140625" style="53" customWidth="1"/>
    <col min="587" max="768" width="11.42578125" style="53"/>
    <col min="769" max="769" width="1.140625" style="53" customWidth="1"/>
    <col min="770" max="789" width="2.28515625" style="53" customWidth="1"/>
    <col min="790" max="790" width="2.7109375" style="53" customWidth="1"/>
    <col min="791" max="798" width="2.28515625" style="53" customWidth="1"/>
    <col min="799" max="799" width="2.5703125" style="53" customWidth="1"/>
    <col min="800" max="841" width="2.28515625" style="53" customWidth="1"/>
    <col min="842" max="842" width="1.140625" style="53" customWidth="1"/>
    <col min="843" max="1024" width="11.42578125" style="53"/>
    <col min="1025" max="1025" width="1.140625" style="53" customWidth="1"/>
    <col min="1026" max="1045" width="2.28515625" style="53" customWidth="1"/>
    <col min="1046" max="1046" width="2.7109375" style="53" customWidth="1"/>
    <col min="1047" max="1054" width="2.28515625" style="53" customWidth="1"/>
    <col min="1055" max="1055" width="2.5703125" style="53" customWidth="1"/>
    <col min="1056" max="1097" width="2.28515625" style="53" customWidth="1"/>
    <col min="1098" max="1098" width="1.140625" style="53" customWidth="1"/>
    <col min="1099" max="1280" width="11.42578125" style="53"/>
    <col min="1281" max="1281" width="1.140625" style="53" customWidth="1"/>
    <col min="1282" max="1301" width="2.28515625" style="53" customWidth="1"/>
    <col min="1302" max="1302" width="2.7109375" style="53" customWidth="1"/>
    <col min="1303" max="1310" width="2.28515625" style="53" customWidth="1"/>
    <col min="1311" max="1311" width="2.5703125" style="53" customWidth="1"/>
    <col min="1312" max="1353" width="2.28515625" style="53" customWidth="1"/>
    <col min="1354" max="1354" width="1.140625" style="53" customWidth="1"/>
    <col min="1355" max="1536" width="11.42578125" style="53"/>
    <col min="1537" max="1537" width="1.140625" style="53" customWidth="1"/>
    <col min="1538" max="1557" width="2.28515625" style="53" customWidth="1"/>
    <col min="1558" max="1558" width="2.7109375" style="53" customWidth="1"/>
    <col min="1559" max="1566" width="2.28515625" style="53" customWidth="1"/>
    <col min="1567" max="1567" width="2.5703125" style="53" customWidth="1"/>
    <col min="1568" max="1609" width="2.28515625" style="53" customWidth="1"/>
    <col min="1610" max="1610" width="1.140625" style="53" customWidth="1"/>
    <col min="1611" max="1792" width="11.42578125" style="53"/>
    <col min="1793" max="1793" width="1.140625" style="53" customWidth="1"/>
    <col min="1794" max="1813" width="2.28515625" style="53" customWidth="1"/>
    <col min="1814" max="1814" width="2.7109375" style="53" customWidth="1"/>
    <col min="1815" max="1822" width="2.28515625" style="53" customWidth="1"/>
    <col min="1823" max="1823" width="2.5703125" style="53" customWidth="1"/>
    <col min="1824" max="1865" width="2.28515625" style="53" customWidth="1"/>
    <col min="1866" max="1866" width="1.140625" style="53" customWidth="1"/>
    <col min="1867" max="2048" width="11.42578125" style="53"/>
    <col min="2049" max="2049" width="1.140625" style="53" customWidth="1"/>
    <col min="2050" max="2069" width="2.28515625" style="53" customWidth="1"/>
    <col min="2070" max="2070" width="2.7109375" style="53" customWidth="1"/>
    <col min="2071" max="2078" width="2.28515625" style="53" customWidth="1"/>
    <col min="2079" max="2079" width="2.5703125" style="53" customWidth="1"/>
    <col min="2080" max="2121" width="2.28515625" style="53" customWidth="1"/>
    <col min="2122" max="2122" width="1.140625" style="53" customWidth="1"/>
    <col min="2123" max="2304" width="11.42578125" style="53"/>
    <col min="2305" max="2305" width="1.140625" style="53" customWidth="1"/>
    <col min="2306" max="2325" width="2.28515625" style="53" customWidth="1"/>
    <col min="2326" max="2326" width="2.7109375" style="53" customWidth="1"/>
    <col min="2327" max="2334" width="2.28515625" style="53" customWidth="1"/>
    <col min="2335" max="2335" width="2.5703125" style="53" customWidth="1"/>
    <col min="2336" max="2377" width="2.28515625" style="53" customWidth="1"/>
    <col min="2378" max="2378" width="1.140625" style="53" customWidth="1"/>
    <col min="2379" max="2560" width="11.42578125" style="53"/>
    <col min="2561" max="2561" width="1.140625" style="53" customWidth="1"/>
    <col min="2562" max="2581" width="2.28515625" style="53" customWidth="1"/>
    <col min="2582" max="2582" width="2.7109375" style="53" customWidth="1"/>
    <col min="2583" max="2590" width="2.28515625" style="53" customWidth="1"/>
    <col min="2591" max="2591" width="2.5703125" style="53" customWidth="1"/>
    <col min="2592" max="2633" width="2.28515625" style="53" customWidth="1"/>
    <col min="2634" max="2634" width="1.140625" style="53" customWidth="1"/>
    <col min="2635" max="2816" width="11.42578125" style="53"/>
    <col min="2817" max="2817" width="1.140625" style="53" customWidth="1"/>
    <col min="2818" max="2837" width="2.28515625" style="53" customWidth="1"/>
    <col min="2838" max="2838" width="2.7109375" style="53" customWidth="1"/>
    <col min="2839" max="2846" width="2.28515625" style="53" customWidth="1"/>
    <col min="2847" max="2847" width="2.5703125" style="53" customWidth="1"/>
    <col min="2848" max="2889" width="2.28515625" style="53" customWidth="1"/>
    <col min="2890" max="2890" width="1.140625" style="53" customWidth="1"/>
    <col min="2891" max="3072" width="11.42578125" style="53"/>
    <col min="3073" max="3073" width="1.140625" style="53" customWidth="1"/>
    <col min="3074" max="3093" width="2.28515625" style="53" customWidth="1"/>
    <col min="3094" max="3094" width="2.7109375" style="53" customWidth="1"/>
    <col min="3095" max="3102" width="2.28515625" style="53" customWidth="1"/>
    <col min="3103" max="3103" width="2.5703125" style="53" customWidth="1"/>
    <col min="3104" max="3145" width="2.28515625" style="53" customWidth="1"/>
    <col min="3146" max="3146" width="1.140625" style="53" customWidth="1"/>
    <col min="3147" max="3328" width="11.42578125" style="53"/>
    <col min="3329" max="3329" width="1.140625" style="53" customWidth="1"/>
    <col min="3330" max="3349" width="2.28515625" style="53" customWidth="1"/>
    <col min="3350" max="3350" width="2.7109375" style="53" customWidth="1"/>
    <col min="3351" max="3358" width="2.28515625" style="53" customWidth="1"/>
    <col min="3359" max="3359" width="2.5703125" style="53" customWidth="1"/>
    <col min="3360" max="3401" width="2.28515625" style="53" customWidth="1"/>
    <col min="3402" max="3402" width="1.140625" style="53" customWidth="1"/>
    <col min="3403" max="3584" width="11.42578125" style="53"/>
    <col min="3585" max="3585" width="1.140625" style="53" customWidth="1"/>
    <col min="3586" max="3605" width="2.28515625" style="53" customWidth="1"/>
    <col min="3606" max="3606" width="2.7109375" style="53" customWidth="1"/>
    <col min="3607" max="3614" width="2.28515625" style="53" customWidth="1"/>
    <col min="3615" max="3615" width="2.5703125" style="53" customWidth="1"/>
    <col min="3616" max="3657" width="2.28515625" style="53" customWidth="1"/>
    <col min="3658" max="3658" width="1.140625" style="53" customWidth="1"/>
    <col min="3659" max="3840" width="11.42578125" style="53"/>
    <col min="3841" max="3841" width="1.140625" style="53" customWidth="1"/>
    <col min="3842" max="3861" width="2.28515625" style="53" customWidth="1"/>
    <col min="3862" max="3862" width="2.7109375" style="53" customWidth="1"/>
    <col min="3863" max="3870" width="2.28515625" style="53" customWidth="1"/>
    <col min="3871" max="3871" width="2.5703125" style="53" customWidth="1"/>
    <col min="3872" max="3913" width="2.28515625" style="53" customWidth="1"/>
    <col min="3914" max="3914" width="1.140625" style="53" customWidth="1"/>
    <col min="3915" max="4096" width="11.42578125" style="53"/>
    <col min="4097" max="4097" width="1.140625" style="53" customWidth="1"/>
    <col min="4098" max="4117" width="2.28515625" style="53" customWidth="1"/>
    <col min="4118" max="4118" width="2.7109375" style="53" customWidth="1"/>
    <col min="4119" max="4126" width="2.28515625" style="53" customWidth="1"/>
    <col min="4127" max="4127" width="2.5703125" style="53" customWidth="1"/>
    <col min="4128" max="4169" width="2.28515625" style="53" customWidth="1"/>
    <col min="4170" max="4170" width="1.140625" style="53" customWidth="1"/>
    <col min="4171" max="4352" width="11.42578125" style="53"/>
    <col min="4353" max="4353" width="1.140625" style="53" customWidth="1"/>
    <col min="4354" max="4373" width="2.28515625" style="53" customWidth="1"/>
    <col min="4374" max="4374" width="2.7109375" style="53" customWidth="1"/>
    <col min="4375" max="4382" width="2.28515625" style="53" customWidth="1"/>
    <col min="4383" max="4383" width="2.5703125" style="53" customWidth="1"/>
    <col min="4384" max="4425" width="2.28515625" style="53" customWidth="1"/>
    <col min="4426" max="4426" width="1.140625" style="53" customWidth="1"/>
    <col min="4427" max="4608" width="11.42578125" style="53"/>
    <col min="4609" max="4609" width="1.140625" style="53" customWidth="1"/>
    <col min="4610" max="4629" width="2.28515625" style="53" customWidth="1"/>
    <col min="4630" max="4630" width="2.7109375" style="53" customWidth="1"/>
    <col min="4631" max="4638" width="2.28515625" style="53" customWidth="1"/>
    <col min="4639" max="4639" width="2.5703125" style="53" customWidth="1"/>
    <col min="4640" max="4681" width="2.28515625" style="53" customWidth="1"/>
    <col min="4682" max="4682" width="1.140625" style="53" customWidth="1"/>
    <col min="4683" max="4864" width="11.42578125" style="53"/>
    <col min="4865" max="4865" width="1.140625" style="53" customWidth="1"/>
    <col min="4866" max="4885" width="2.28515625" style="53" customWidth="1"/>
    <col min="4886" max="4886" width="2.7109375" style="53" customWidth="1"/>
    <col min="4887" max="4894" width="2.28515625" style="53" customWidth="1"/>
    <col min="4895" max="4895" width="2.5703125" style="53" customWidth="1"/>
    <col min="4896" max="4937" width="2.28515625" style="53" customWidth="1"/>
    <col min="4938" max="4938" width="1.140625" style="53" customWidth="1"/>
    <col min="4939" max="5120" width="11.42578125" style="53"/>
    <col min="5121" max="5121" width="1.140625" style="53" customWidth="1"/>
    <col min="5122" max="5141" width="2.28515625" style="53" customWidth="1"/>
    <col min="5142" max="5142" width="2.7109375" style="53" customWidth="1"/>
    <col min="5143" max="5150" width="2.28515625" style="53" customWidth="1"/>
    <col min="5151" max="5151" width="2.5703125" style="53" customWidth="1"/>
    <col min="5152" max="5193" width="2.28515625" style="53" customWidth="1"/>
    <col min="5194" max="5194" width="1.140625" style="53" customWidth="1"/>
    <col min="5195" max="5376" width="11.42578125" style="53"/>
    <col min="5377" max="5377" width="1.140625" style="53" customWidth="1"/>
    <col min="5378" max="5397" width="2.28515625" style="53" customWidth="1"/>
    <col min="5398" max="5398" width="2.7109375" style="53" customWidth="1"/>
    <col min="5399" max="5406" width="2.28515625" style="53" customWidth="1"/>
    <col min="5407" max="5407" width="2.5703125" style="53" customWidth="1"/>
    <col min="5408" max="5449" width="2.28515625" style="53" customWidth="1"/>
    <col min="5450" max="5450" width="1.140625" style="53" customWidth="1"/>
    <col min="5451" max="5632" width="11.42578125" style="53"/>
    <col min="5633" max="5633" width="1.140625" style="53" customWidth="1"/>
    <col min="5634" max="5653" width="2.28515625" style="53" customWidth="1"/>
    <col min="5654" max="5654" width="2.7109375" style="53" customWidth="1"/>
    <col min="5655" max="5662" width="2.28515625" style="53" customWidth="1"/>
    <col min="5663" max="5663" width="2.5703125" style="53" customWidth="1"/>
    <col min="5664" max="5705" width="2.28515625" style="53" customWidth="1"/>
    <col min="5706" max="5706" width="1.140625" style="53" customWidth="1"/>
    <col min="5707" max="5888" width="11.42578125" style="53"/>
    <col min="5889" max="5889" width="1.140625" style="53" customWidth="1"/>
    <col min="5890" max="5909" width="2.28515625" style="53" customWidth="1"/>
    <col min="5910" max="5910" width="2.7109375" style="53" customWidth="1"/>
    <col min="5911" max="5918" width="2.28515625" style="53" customWidth="1"/>
    <col min="5919" max="5919" width="2.5703125" style="53" customWidth="1"/>
    <col min="5920" max="5961" width="2.28515625" style="53" customWidth="1"/>
    <col min="5962" max="5962" width="1.140625" style="53" customWidth="1"/>
    <col min="5963" max="6144" width="11.42578125" style="53"/>
    <col min="6145" max="6145" width="1.140625" style="53" customWidth="1"/>
    <col min="6146" max="6165" width="2.28515625" style="53" customWidth="1"/>
    <col min="6166" max="6166" width="2.7109375" style="53" customWidth="1"/>
    <col min="6167" max="6174" width="2.28515625" style="53" customWidth="1"/>
    <col min="6175" max="6175" width="2.5703125" style="53" customWidth="1"/>
    <col min="6176" max="6217" width="2.28515625" style="53" customWidth="1"/>
    <col min="6218" max="6218" width="1.140625" style="53" customWidth="1"/>
    <col min="6219" max="6400" width="11.42578125" style="53"/>
    <col min="6401" max="6401" width="1.140625" style="53" customWidth="1"/>
    <col min="6402" max="6421" width="2.28515625" style="53" customWidth="1"/>
    <col min="6422" max="6422" width="2.7109375" style="53" customWidth="1"/>
    <col min="6423" max="6430" width="2.28515625" style="53" customWidth="1"/>
    <col min="6431" max="6431" width="2.5703125" style="53" customWidth="1"/>
    <col min="6432" max="6473" width="2.28515625" style="53" customWidth="1"/>
    <col min="6474" max="6474" width="1.140625" style="53" customWidth="1"/>
    <col min="6475" max="6656" width="11.42578125" style="53"/>
    <col min="6657" max="6657" width="1.140625" style="53" customWidth="1"/>
    <col min="6658" max="6677" width="2.28515625" style="53" customWidth="1"/>
    <col min="6678" max="6678" width="2.7109375" style="53" customWidth="1"/>
    <col min="6679" max="6686" width="2.28515625" style="53" customWidth="1"/>
    <col min="6687" max="6687" width="2.5703125" style="53" customWidth="1"/>
    <col min="6688" max="6729" width="2.28515625" style="53" customWidth="1"/>
    <col min="6730" max="6730" width="1.140625" style="53" customWidth="1"/>
    <col min="6731" max="6912" width="11.42578125" style="53"/>
    <col min="6913" max="6913" width="1.140625" style="53" customWidth="1"/>
    <col min="6914" max="6933" width="2.28515625" style="53" customWidth="1"/>
    <col min="6934" max="6934" width="2.7109375" style="53" customWidth="1"/>
    <col min="6935" max="6942" width="2.28515625" style="53" customWidth="1"/>
    <col min="6943" max="6943" width="2.5703125" style="53" customWidth="1"/>
    <col min="6944" max="6985" width="2.28515625" style="53" customWidth="1"/>
    <col min="6986" max="6986" width="1.140625" style="53" customWidth="1"/>
    <col min="6987" max="7168" width="11.42578125" style="53"/>
    <col min="7169" max="7169" width="1.140625" style="53" customWidth="1"/>
    <col min="7170" max="7189" width="2.28515625" style="53" customWidth="1"/>
    <col min="7190" max="7190" width="2.7109375" style="53" customWidth="1"/>
    <col min="7191" max="7198" width="2.28515625" style="53" customWidth="1"/>
    <col min="7199" max="7199" width="2.5703125" style="53" customWidth="1"/>
    <col min="7200" max="7241" width="2.28515625" style="53" customWidth="1"/>
    <col min="7242" max="7242" width="1.140625" style="53" customWidth="1"/>
    <col min="7243" max="7424" width="11.42578125" style="53"/>
    <col min="7425" max="7425" width="1.140625" style="53" customWidth="1"/>
    <col min="7426" max="7445" width="2.28515625" style="53" customWidth="1"/>
    <col min="7446" max="7446" width="2.7109375" style="53" customWidth="1"/>
    <col min="7447" max="7454" width="2.28515625" style="53" customWidth="1"/>
    <col min="7455" max="7455" width="2.5703125" style="53" customWidth="1"/>
    <col min="7456" max="7497" width="2.28515625" style="53" customWidth="1"/>
    <col min="7498" max="7498" width="1.140625" style="53" customWidth="1"/>
    <col min="7499" max="7680" width="11.42578125" style="53"/>
    <col min="7681" max="7681" width="1.140625" style="53" customWidth="1"/>
    <col min="7682" max="7701" width="2.28515625" style="53" customWidth="1"/>
    <col min="7702" max="7702" width="2.7109375" style="53" customWidth="1"/>
    <col min="7703" max="7710" width="2.28515625" style="53" customWidth="1"/>
    <col min="7711" max="7711" width="2.5703125" style="53" customWidth="1"/>
    <col min="7712" max="7753" width="2.28515625" style="53" customWidth="1"/>
    <col min="7754" max="7754" width="1.140625" style="53" customWidth="1"/>
    <col min="7755" max="7936" width="11.42578125" style="53"/>
    <col min="7937" max="7937" width="1.140625" style="53" customWidth="1"/>
    <col min="7938" max="7957" width="2.28515625" style="53" customWidth="1"/>
    <col min="7958" max="7958" width="2.7109375" style="53" customWidth="1"/>
    <col min="7959" max="7966" width="2.28515625" style="53" customWidth="1"/>
    <col min="7967" max="7967" width="2.5703125" style="53" customWidth="1"/>
    <col min="7968" max="8009" width="2.28515625" style="53" customWidth="1"/>
    <col min="8010" max="8010" width="1.140625" style="53" customWidth="1"/>
    <col min="8011" max="8192" width="11.42578125" style="53"/>
    <col min="8193" max="8193" width="1.140625" style="53" customWidth="1"/>
    <col min="8194" max="8213" width="2.28515625" style="53" customWidth="1"/>
    <col min="8214" max="8214" width="2.7109375" style="53" customWidth="1"/>
    <col min="8215" max="8222" width="2.28515625" style="53" customWidth="1"/>
    <col min="8223" max="8223" width="2.5703125" style="53" customWidth="1"/>
    <col min="8224" max="8265" width="2.28515625" style="53" customWidth="1"/>
    <col min="8266" max="8266" width="1.140625" style="53" customWidth="1"/>
    <col min="8267" max="8448" width="11.42578125" style="53"/>
    <col min="8449" max="8449" width="1.140625" style="53" customWidth="1"/>
    <col min="8450" max="8469" width="2.28515625" style="53" customWidth="1"/>
    <col min="8470" max="8470" width="2.7109375" style="53" customWidth="1"/>
    <col min="8471" max="8478" width="2.28515625" style="53" customWidth="1"/>
    <col min="8479" max="8479" width="2.5703125" style="53" customWidth="1"/>
    <col min="8480" max="8521" width="2.28515625" style="53" customWidth="1"/>
    <col min="8522" max="8522" width="1.140625" style="53" customWidth="1"/>
    <col min="8523" max="8704" width="11.42578125" style="53"/>
    <col min="8705" max="8705" width="1.140625" style="53" customWidth="1"/>
    <col min="8706" max="8725" width="2.28515625" style="53" customWidth="1"/>
    <col min="8726" max="8726" width="2.7109375" style="53" customWidth="1"/>
    <col min="8727" max="8734" width="2.28515625" style="53" customWidth="1"/>
    <col min="8735" max="8735" width="2.5703125" style="53" customWidth="1"/>
    <col min="8736" max="8777" width="2.28515625" style="53" customWidth="1"/>
    <col min="8778" max="8778" width="1.140625" style="53" customWidth="1"/>
    <col min="8779" max="8960" width="11.42578125" style="53"/>
    <col min="8961" max="8961" width="1.140625" style="53" customWidth="1"/>
    <col min="8962" max="8981" width="2.28515625" style="53" customWidth="1"/>
    <col min="8982" max="8982" width="2.7109375" style="53" customWidth="1"/>
    <col min="8983" max="8990" width="2.28515625" style="53" customWidth="1"/>
    <col min="8991" max="8991" width="2.5703125" style="53" customWidth="1"/>
    <col min="8992" max="9033" width="2.28515625" style="53" customWidth="1"/>
    <col min="9034" max="9034" width="1.140625" style="53" customWidth="1"/>
    <col min="9035" max="9216" width="11.42578125" style="53"/>
    <col min="9217" max="9217" width="1.140625" style="53" customWidth="1"/>
    <col min="9218" max="9237" width="2.28515625" style="53" customWidth="1"/>
    <col min="9238" max="9238" width="2.7109375" style="53" customWidth="1"/>
    <col min="9239" max="9246" width="2.28515625" style="53" customWidth="1"/>
    <col min="9247" max="9247" width="2.5703125" style="53" customWidth="1"/>
    <col min="9248" max="9289" width="2.28515625" style="53" customWidth="1"/>
    <col min="9290" max="9290" width="1.140625" style="53" customWidth="1"/>
    <col min="9291" max="9472" width="11.42578125" style="53"/>
    <col min="9473" max="9473" width="1.140625" style="53" customWidth="1"/>
    <col min="9474" max="9493" width="2.28515625" style="53" customWidth="1"/>
    <col min="9494" max="9494" width="2.7109375" style="53" customWidth="1"/>
    <col min="9495" max="9502" width="2.28515625" style="53" customWidth="1"/>
    <col min="9503" max="9503" width="2.5703125" style="53" customWidth="1"/>
    <col min="9504" max="9545" width="2.28515625" style="53" customWidth="1"/>
    <col min="9546" max="9546" width="1.140625" style="53" customWidth="1"/>
    <col min="9547" max="9728" width="11.42578125" style="53"/>
    <col min="9729" max="9729" width="1.140625" style="53" customWidth="1"/>
    <col min="9730" max="9749" width="2.28515625" style="53" customWidth="1"/>
    <col min="9750" max="9750" width="2.7109375" style="53" customWidth="1"/>
    <col min="9751" max="9758" width="2.28515625" style="53" customWidth="1"/>
    <col min="9759" max="9759" width="2.5703125" style="53" customWidth="1"/>
    <col min="9760" max="9801" width="2.28515625" style="53" customWidth="1"/>
    <col min="9802" max="9802" width="1.140625" style="53" customWidth="1"/>
    <col min="9803" max="9984" width="11.42578125" style="53"/>
    <col min="9985" max="9985" width="1.140625" style="53" customWidth="1"/>
    <col min="9986" max="10005" width="2.28515625" style="53" customWidth="1"/>
    <col min="10006" max="10006" width="2.7109375" style="53" customWidth="1"/>
    <col min="10007" max="10014" width="2.28515625" style="53" customWidth="1"/>
    <col min="10015" max="10015" width="2.5703125" style="53" customWidth="1"/>
    <col min="10016" max="10057" width="2.28515625" style="53" customWidth="1"/>
    <col min="10058" max="10058" width="1.140625" style="53" customWidth="1"/>
    <col min="10059" max="10240" width="11.42578125" style="53"/>
    <col min="10241" max="10241" width="1.140625" style="53" customWidth="1"/>
    <col min="10242" max="10261" width="2.28515625" style="53" customWidth="1"/>
    <col min="10262" max="10262" width="2.7109375" style="53" customWidth="1"/>
    <col min="10263" max="10270" width="2.28515625" style="53" customWidth="1"/>
    <col min="10271" max="10271" width="2.5703125" style="53" customWidth="1"/>
    <col min="10272" max="10313" width="2.28515625" style="53" customWidth="1"/>
    <col min="10314" max="10314" width="1.140625" style="53" customWidth="1"/>
    <col min="10315" max="10496" width="11.42578125" style="53"/>
    <col min="10497" max="10497" width="1.140625" style="53" customWidth="1"/>
    <col min="10498" max="10517" width="2.28515625" style="53" customWidth="1"/>
    <col min="10518" max="10518" width="2.7109375" style="53" customWidth="1"/>
    <col min="10519" max="10526" width="2.28515625" style="53" customWidth="1"/>
    <col min="10527" max="10527" width="2.5703125" style="53" customWidth="1"/>
    <col min="10528" max="10569" width="2.28515625" style="53" customWidth="1"/>
    <col min="10570" max="10570" width="1.140625" style="53" customWidth="1"/>
    <col min="10571" max="10752" width="11.42578125" style="53"/>
    <col min="10753" max="10753" width="1.140625" style="53" customWidth="1"/>
    <col min="10754" max="10773" width="2.28515625" style="53" customWidth="1"/>
    <col min="10774" max="10774" width="2.7109375" style="53" customWidth="1"/>
    <col min="10775" max="10782" width="2.28515625" style="53" customWidth="1"/>
    <col min="10783" max="10783" width="2.5703125" style="53" customWidth="1"/>
    <col min="10784" max="10825" width="2.28515625" style="53" customWidth="1"/>
    <col min="10826" max="10826" width="1.140625" style="53" customWidth="1"/>
    <col min="10827" max="11008" width="11.42578125" style="53"/>
    <col min="11009" max="11009" width="1.140625" style="53" customWidth="1"/>
    <col min="11010" max="11029" width="2.28515625" style="53" customWidth="1"/>
    <col min="11030" max="11030" width="2.7109375" style="53" customWidth="1"/>
    <col min="11031" max="11038" width="2.28515625" style="53" customWidth="1"/>
    <col min="11039" max="11039" width="2.5703125" style="53" customWidth="1"/>
    <col min="11040" max="11081" width="2.28515625" style="53" customWidth="1"/>
    <col min="11082" max="11082" width="1.140625" style="53" customWidth="1"/>
    <col min="11083" max="11264" width="11.42578125" style="53"/>
    <col min="11265" max="11265" width="1.140625" style="53" customWidth="1"/>
    <col min="11266" max="11285" width="2.28515625" style="53" customWidth="1"/>
    <col min="11286" max="11286" width="2.7109375" style="53" customWidth="1"/>
    <col min="11287" max="11294" width="2.28515625" style="53" customWidth="1"/>
    <col min="11295" max="11295" width="2.5703125" style="53" customWidth="1"/>
    <col min="11296" max="11337" width="2.28515625" style="53" customWidth="1"/>
    <col min="11338" max="11338" width="1.140625" style="53" customWidth="1"/>
    <col min="11339" max="11520" width="11.42578125" style="53"/>
    <col min="11521" max="11521" width="1.140625" style="53" customWidth="1"/>
    <col min="11522" max="11541" width="2.28515625" style="53" customWidth="1"/>
    <col min="11542" max="11542" width="2.7109375" style="53" customWidth="1"/>
    <col min="11543" max="11550" width="2.28515625" style="53" customWidth="1"/>
    <col min="11551" max="11551" width="2.5703125" style="53" customWidth="1"/>
    <col min="11552" max="11593" width="2.28515625" style="53" customWidth="1"/>
    <col min="11594" max="11594" width="1.140625" style="53" customWidth="1"/>
    <col min="11595" max="11776" width="11.42578125" style="53"/>
    <col min="11777" max="11777" width="1.140625" style="53" customWidth="1"/>
    <col min="11778" max="11797" width="2.28515625" style="53" customWidth="1"/>
    <col min="11798" max="11798" width="2.7109375" style="53" customWidth="1"/>
    <col min="11799" max="11806" width="2.28515625" style="53" customWidth="1"/>
    <col min="11807" max="11807" width="2.5703125" style="53" customWidth="1"/>
    <col min="11808" max="11849" width="2.28515625" style="53" customWidth="1"/>
    <col min="11850" max="11850" width="1.140625" style="53" customWidth="1"/>
    <col min="11851" max="12032" width="11.42578125" style="53"/>
    <col min="12033" max="12033" width="1.140625" style="53" customWidth="1"/>
    <col min="12034" max="12053" width="2.28515625" style="53" customWidth="1"/>
    <col min="12054" max="12054" width="2.7109375" style="53" customWidth="1"/>
    <col min="12055" max="12062" width="2.28515625" style="53" customWidth="1"/>
    <col min="12063" max="12063" width="2.5703125" style="53" customWidth="1"/>
    <col min="12064" max="12105" width="2.28515625" style="53" customWidth="1"/>
    <col min="12106" max="12106" width="1.140625" style="53" customWidth="1"/>
    <col min="12107" max="12288" width="11.42578125" style="53"/>
    <col min="12289" max="12289" width="1.140625" style="53" customWidth="1"/>
    <col min="12290" max="12309" width="2.28515625" style="53" customWidth="1"/>
    <col min="12310" max="12310" width="2.7109375" style="53" customWidth="1"/>
    <col min="12311" max="12318" width="2.28515625" style="53" customWidth="1"/>
    <col min="12319" max="12319" width="2.5703125" style="53" customWidth="1"/>
    <col min="12320" max="12361" width="2.28515625" style="53" customWidth="1"/>
    <col min="12362" max="12362" width="1.140625" style="53" customWidth="1"/>
    <col min="12363" max="12544" width="11.42578125" style="53"/>
    <col min="12545" max="12545" width="1.140625" style="53" customWidth="1"/>
    <col min="12546" max="12565" width="2.28515625" style="53" customWidth="1"/>
    <col min="12566" max="12566" width="2.7109375" style="53" customWidth="1"/>
    <col min="12567" max="12574" width="2.28515625" style="53" customWidth="1"/>
    <col min="12575" max="12575" width="2.5703125" style="53" customWidth="1"/>
    <col min="12576" max="12617" width="2.28515625" style="53" customWidth="1"/>
    <col min="12618" max="12618" width="1.140625" style="53" customWidth="1"/>
    <col min="12619" max="12800" width="11.42578125" style="53"/>
    <col min="12801" max="12801" width="1.140625" style="53" customWidth="1"/>
    <col min="12802" max="12821" width="2.28515625" style="53" customWidth="1"/>
    <col min="12822" max="12822" width="2.7109375" style="53" customWidth="1"/>
    <col min="12823" max="12830" width="2.28515625" style="53" customWidth="1"/>
    <col min="12831" max="12831" width="2.5703125" style="53" customWidth="1"/>
    <col min="12832" max="12873" width="2.28515625" style="53" customWidth="1"/>
    <col min="12874" max="12874" width="1.140625" style="53" customWidth="1"/>
    <col min="12875" max="13056" width="11.42578125" style="53"/>
    <col min="13057" max="13057" width="1.140625" style="53" customWidth="1"/>
    <col min="13058" max="13077" width="2.28515625" style="53" customWidth="1"/>
    <col min="13078" max="13078" width="2.7109375" style="53" customWidth="1"/>
    <col min="13079" max="13086" width="2.28515625" style="53" customWidth="1"/>
    <col min="13087" max="13087" width="2.5703125" style="53" customWidth="1"/>
    <col min="13088" max="13129" width="2.28515625" style="53" customWidth="1"/>
    <col min="13130" max="13130" width="1.140625" style="53" customWidth="1"/>
    <col min="13131" max="13312" width="11.42578125" style="53"/>
    <col min="13313" max="13313" width="1.140625" style="53" customWidth="1"/>
    <col min="13314" max="13333" width="2.28515625" style="53" customWidth="1"/>
    <col min="13334" max="13334" width="2.7109375" style="53" customWidth="1"/>
    <col min="13335" max="13342" width="2.28515625" style="53" customWidth="1"/>
    <col min="13343" max="13343" width="2.5703125" style="53" customWidth="1"/>
    <col min="13344" max="13385" width="2.28515625" style="53" customWidth="1"/>
    <col min="13386" max="13386" width="1.140625" style="53" customWidth="1"/>
    <col min="13387" max="13568" width="11.42578125" style="53"/>
    <col min="13569" max="13569" width="1.140625" style="53" customWidth="1"/>
    <col min="13570" max="13589" width="2.28515625" style="53" customWidth="1"/>
    <col min="13590" max="13590" width="2.7109375" style="53" customWidth="1"/>
    <col min="13591" max="13598" width="2.28515625" style="53" customWidth="1"/>
    <col min="13599" max="13599" width="2.5703125" style="53" customWidth="1"/>
    <col min="13600" max="13641" width="2.28515625" style="53" customWidth="1"/>
    <col min="13642" max="13642" width="1.140625" style="53" customWidth="1"/>
    <col min="13643" max="13824" width="11.42578125" style="53"/>
    <col min="13825" max="13825" width="1.140625" style="53" customWidth="1"/>
    <col min="13826" max="13845" width="2.28515625" style="53" customWidth="1"/>
    <col min="13846" max="13846" width="2.7109375" style="53" customWidth="1"/>
    <col min="13847" max="13854" width="2.28515625" style="53" customWidth="1"/>
    <col min="13855" max="13855" width="2.5703125" style="53" customWidth="1"/>
    <col min="13856" max="13897" width="2.28515625" style="53" customWidth="1"/>
    <col min="13898" max="13898" width="1.140625" style="53" customWidth="1"/>
    <col min="13899" max="14080" width="11.42578125" style="53"/>
    <col min="14081" max="14081" width="1.140625" style="53" customWidth="1"/>
    <col min="14082" max="14101" width="2.28515625" style="53" customWidth="1"/>
    <col min="14102" max="14102" width="2.7109375" style="53" customWidth="1"/>
    <col min="14103" max="14110" width="2.28515625" style="53" customWidth="1"/>
    <col min="14111" max="14111" width="2.5703125" style="53" customWidth="1"/>
    <col min="14112" max="14153" width="2.28515625" style="53" customWidth="1"/>
    <col min="14154" max="14154" width="1.140625" style="53" customWidth="1"/>
    <col min="14155" max="14336" width="11.42578125" style="53"/>
    <col min="14337" max="14337" width="1.140625" style="53" customWidth="1"/>
    <col min="14338" max="14357" width="2.28515625" style="53" customWidth="1"/>
    <col min="14358" max="14358" width="2.7109375" style="53" customWidth="1"/>
    <col min="14359" max="14366" width="2.28515625" style="53" customWidth="1"/>
    <col min="14367" max="14367" width="2.5703125" style="53" customWidth="1"/>
    <col min="14368" max="14409" width="2.28515625" style="53" customWidth="1"/>
    <col min="14410" max="14410" width="1.140625" style="53" customWidth="1"/>
    <col min="14411" max="14592" width="11.42578125" style="53"/>
    <col min="14593" max="14593" width="1.140625" style="53" customWidth="1"/>
    <col min="14594" max="14613" width="2.28515625" style="53" customWidth="1"/>
    <col min="14614" max="14614" width="2.7109375" style="53" customWidth="1"/>
    <col min="14615" max="14622" width="2.28515625" style="53" customWidth="1"/>
    <col min="14623" max="14623" width="2.5703125" style="53" customWidth="1"/>
    <col min="14624" max="14665" width="2.28515625" style="53" customWidth="1"/>
    <col min="14666" max="14666" width="1.140625" style="53" customWidth="1"/>
    <col min="14667" max="14848" width="11.42578125" style="53"/>
    <col min="14849" max="14849" width="1.140625" style="53" customWidth="1"/>
    <col min="14850" max="14869" width="2.28515625" style="53" customWidth="1"/>
    <col min="14870" max="14870" width="2.7109375" style="53" customWidth="1"/>
    <col min="14871" max="14878" width="2.28515625" style="53" customWidth="1"/>
    <col min="14879" max="14879" width="2.5703125" style="53" customWidth="1"/>
    <col min="14880" max="14921" width="2.28515625" style="53" customWidth="1"/>
    <col min="14922" max="14922" width="1.140625" style="53" customWidth="1"/>
    <col min="14923" max="15104" width="11.42578125" style="53"/>
    <col min="15105" max="15105" width="1.140625" style="53" customWidth="1"/>
    <col min="15106" max="15125" width="2.28515625" style="53" customWidth="1"/>
    <col min="15126" max="15126" width="2.7109375" style="53" customWidth="1"/>
    <col min="15127" max="15134" width="2.28515625" style="53" customWidth="1"/>
    <col min="15135" max="15135" width="2.5703125" style="53" customWidth="1"/>
    <col min="15136" max="15177" width="2.28515625" style="53" customWidth="1"/>
    <col min="15178" max="15178" width="1.140625" style="53" customWidth="1"/>
    <col min="15179" max="15360" width="11.42578125" style="53"/>
    <col min="15361" max="15361" width="1.140625" style="53" customWidth="1"/>
    <col min="15362" max="15381" width="2.28515625" style="53" customWidth="1"/>
    <col min="15382" max="15382" width="2.7109375" style="53" customWidth="1"/>
    <col min="15383" max="15390" width="2.28515625" style="53" customWidth="1"/>
    <col min="15391" max="15391" width="2.5703125" style="53" customWidth="1"/>
    <col min="15392" max="15433" width="2.28515625" style="53" customWidth="1"/>
    <col min="15434" max="15434" width="1.140625" style="53" customWidth="1"/>
    <col min="15435" max="15616" width="11.42578125" style="53"/>
    <col min="15617" max="15617" width="1.140625" style="53" customWidth="1"/>
    <col min="15618" max="15637" width="2.28515625" style="53" customWidth="1"/>
    <col min="15638" max="15638" width="2.7109375" style="53" customWidth="1"/>
    <col min="15639" max="15646" width="2.28515625" style="53" customWidth="1"/>
    <col min="15647" max="15647" width="2.5703125" style="53" customWidth="1"/>
    <col min="15648" max="15689" width="2.28515625" style="53" customWidth="1"/>
    <col min="15690" max="15690" width="1.140625" style="53" customWidth="1"/>
    <col min="15691" max="15872" width="11.42578125" style="53"/>
    <col min="15873" max="15873" width="1.140625" style="53" customWidth="1"/>
    <col min="15874" max="15893" width="2.28515625" style="53" customWidth="1"/>
    <col min="15894" max="15894" width="2.7109375" style="53" customWidth="1"/>
    <col min="15895" max="15902" width="2.28515625" style="53" customWidth="1"/>
    <col min="15903" max="15903" width="2.5703125" style="53" customWidth="1"/>
    <col min="15904" max="15945" width="2.28515625" style="53" customWidth="1"/>
    <col min="15946" max="15946" width="1.140625" style="53" customWidth="1"/>
    <col min="15947" max="16128" width="11.42578125" style="53"/>
    <col min="16129" max="16129" width="1.140625" style="53" customWidth="1"/>
    <col min="16130" max="16149" width="2.28515625" style="53" customWidth="1"/>
    <col min="16150" max="16150" width="2.7109375" style="53" customWidth="1"/>
    <col min="16151" max="16158" width="2.28515625" style="53" customWidth="1"/>
    <col min="16159" max="16159" width="2.5703125" style="53" customWidth="1"/>
    <col min="16160" max="16201" width="2.28515625" style="53" customWidth="1"/>
    <col min="16202" max="16202" width="1.140625" style="53" customWidth="1"/>
    <col min="16203" max="16384" width="11.42578125" style="53"/>
  </cols>
  <sheetData>
    <row r="1" spans="2:75" ht="5.0999999999999996" customHeight="1"/>
    <row r="2" spans="2:75" s="55" customFormat="1" ht="17.25" customHeight="1">
      <c r="B2" s="299" t="s">
        <v>218</v>
      </c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300" t="s">
        <v>219</v>
      </c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0"/>
      <c r="AH2" s="300"/>
      <c r="AI2" s="300"/>
      <c r="AJ2" s="300"/>
      <c r="AK2" s="300"/>
      <c r="AL2" s="300"/>
      <c r="AM2" s="300"/>
      <c r="AN2" s="300"/>
      <c r="AO2" s="300"/>
      <c r="AP2" s="300"/>
      <c r="AQ2" s="300"/>
      <c r="AR2" s="300"/>
      <c r="AS2" s="300"/>
      <c r="AT2" s="300"/>
      <c r="AU2" s="300"/>
      <c r="AV2" s="300"/>
      <c r="AW2" s="300"/>
      <c r="AX2" s="300"/>
      <c r="AY2" s="300"/>
      <c r="AZ2" s="300"/>
      <c r="BA2" s="300"/>
      <c r="BB2" s="300"/>
      <c r="BC2" s="300"/>
      <c r="BD2" s="300"/>
      <c r="BE2" s="300"/>
      <c r="BF2" s="300"/>
      <c r="BG2" s="301" t="s">
        <v>262</v>
      </c>
      <c r="BH2" s="301"/>
      <c r="BI2" s="301"/>
      <c r="BJ2" s="301"/>
      <c r="BK2" s="301"/>
      <c r="BL2" s="301"/>
      <c r="BM2" s="301"/>
      <c r="BN2" s="301"/>
      <c r="BO2" s="301"/>
      <c r="BP2" s="301"/>
      <c r="BQ2" s="301"/>
      <c r="BR2" s="301"/>
      <c r="BS2" s="301"/>
      <c r="BT2" s="301"/>
      <c r="BU2" s="301"/>
    </row>
    <row r="3" spans="2:75" s="55" customFormat="1" ht="15.75" customHeight="1">
      <c r="B3" s="57"/>
      <c r="C3" s="57"/>
      <c r="D3" s="57"/>
      <c r="E3" s="57"/>
      <c r="F3" s="57"/>
      <c r="G3" s="57"/>
      <c r="H3" s="57"/>
      <c r="I3" s="57"/>
      <c r="J3" s="58"/>
      <c r="K3" s="58"/>
      <c r="L3" s="58"/>
      <c r="M3" s="58"/>
      <c r="N3" s="58"/>
      <c r="O3" s="58"/>
      <c r="P3" s="58"/>
      <c r="Q3" s="302" t="s">
        <v>263</v>
      </c>
      <c r="R3" s="302"/>
      <c r="S3" s="302"/>
      <c r="T3" s="302"/>
      <c r="U3" s="302"/>
      <c r="V3" s="302"/>
      <c r="W3" s="302"/>
      <c r="X3" s="302"/>
      <c r="Y3" s="302"/>
      <c r="Z3" s="302"/>
      <c r="AA3" s="302"/>
      <c r="AB3" s="302"/>
      <c r="AC3" s="302"/>
      <c r="AD3" s="302"/>
      <c r="AE3" s="302"/>
      <c r="AF3" s="302"/>
      <c r="AG3" s="302"/>
      <c r="AH3" s="302"/>
      <c r="AI3" s="302"/>
      <c r="AJ3" s="302"/>
      <c r="AK3" s="302"/>
      <c r="AL3" s="302"/>
      <c r="AM3" s="302"/>
      <c r="AN3" s="302"/>
      <c r="AO3" s="302"/>
      <c r="AP3" s="302"/>
      <c r="AQ3" s="302"/>
      <c r="AR3" s="302"/>
      <c r="AS3" s="302"/>
      <c r="AT3" s="302"/>
      <c r="AU3" s="302"/>
      <c r="AV3" s="302"/>
      <c r="AW3" s="302"/>
      <c r="AX3" s="302"/>
      <c r="AY3" s="302"/>
      <c r="AZ3" s="302"/>
      <c r="BA3" s="302"/>
      <c r="BB3" s="302"/>
      <c r="BC3" s="302"/>
      <c r="BD3" s="302"/>
      <c r="BE3" s="302"/>
      <c r="BF3" s="302"/>
      <c r="BG3" s="325" t="s">
        <v>222</v>
      </c>
      <c r="BH3" s="325"/>
      <c r="BI3" s="325"/>
      <c r="BJ3" s="325"/>
      <c r="BK3" s="325"/>
      <c r="BL3" s="325"/>
      <c r="BM3" s="325"/>
      <c r="BN3" s="325"/>
      <c r="BO3" s="325"/>
      <c r="BP3" s="325"/>
      <c r="BQ3" s="325"/>
      <c r="BR3" s="325"/>
      <c r="BS3" s="325"/>
      <c r="BT3" s="325"/>
      <c r="BU3" s="325"/>
    </row>
    <row r="4" spans="2:75" s="55" customFormat="1" ht="14.25" customHeight="1">
      <c r="B4" s="57"/>
      <c r="C4" s="57"/>
      <c r="D4" s="57"/>
      <c r="E4" s="57"/>
      <c r="F4" s="57"/>
      <c r="G4" s="57"/>
      <c r="H4" s="57"/>
      <c r="I4" s="57"/>
      <c r="J4" s="59"/>
      <c r="K4" s="59"/>
      <c r="L4" s="59"/>
      <c r="M4" s="59"/>
      <c r="N4" s="59"/>
      <c r="O4" s="59"/>
      <c r="P4" s="59"/>
      <c r="Q4" s="326" t="s">
        <v>385</v>
      </c>
      <c r="R4" s="327"/>
      <c r="S4" s="327"/>
      <c r="T4" s="327"/>
      <c r="U4" s="327"/>
      <c r="V4" s="327"/>
      <c r="W4" s="327"/>
      <c r="X4" s="327"/>
      <c r="Y4" s="327"/>
      <c r="Z4" s="327"/>
      <c r="AA4" s="327"/>
      <c r="AB4" s="327"/>
      <c r="AC4" s="327"/>
      <c r="AD4" s="327"/>
      <c r="AE4" s="327"/>
      <c r="AF4" s="327"/>
      <c r="AG4" s="327"/>
      <c r="AH4" s="327"/>
      <c r="AI4" s="327"/>
      <c r="AJ4" s="327"/>
      <c r="AK4" s="327"/>
      <c r="AL4" s="327"/>
      <c r="AM4" s="327"/>
      <c r="AN4" s="327"/>
      <c r="AO4" s="327"/>
      <c r="AP4" s="327"/>
      <c r="AQ4" s="327"/>
      <c r="AR4" s="327"/>
      <c r="AS4" s="327"/>
      <c r="AT4" s="327"/>
      <c r="AU4" s="327"/>
      <c r="AV4" s="327"/>
      <c r="AW4" s="327"/>
      <c r="AX4" s="327"/>
      <c r="AY4" s="327"/>
      <c r="AZ4" s="327"/>
      <c r="BA4" s="327"/>
      <c r="BB4" s="327"/>
      <c r="BC4" s="327"/>
      <c r="BD4" s="327"/>
      <c r="BE4" s="327"/>
      <c r="BF4" s="327"/>
      <c r="BG4" s="301" t="s">
        <v>223</v>
      </c>
      <c r="BH4" s="301"/>
      <c r="BI4" s="301"/>
      <c r="BJ4" s="301"/>
      <c r="BK4" s="301"/>
      <c r="BL4" s="301"/>
      <c r="BM4" s="301"/>
      <c r="BN4" s="301"/>
      <c r="BO4" s="301"/>
      <c r="BP4" s="301"/>
      <c r="BQ4" s="301"/>
      <c r="BR4" s="301"/>
      <c r="BS4" s="301"/>
      <c r="BT4" s="301"/>
      <c r="BU4" s="301"/>
    </row>
    <row r="5" spans="2:75" s="60" customFormat="1" ht="11.25" customHeight="1">
      <c r="D5" s="91"/>
      <c r="E5" s="91"/>
      <c r="F5" s="91"/>
      <c r="G5" s="91"/>
      <c r="H5" s="91"/>
      <c r="I5" s="57"/>
      <c r="J5" s="57"/>
      <c r="K5" s="57"/>
      <c r="L5" s="57"/>
      <c r="M5" s="57"/>
      <c r="N5" s="107" t="s">
        <v>224</v>
      </c>
      <c r="O5" s="341" t="str">
        <f>ACCUEIL!D3</f>
        <v>AC6202</v>
      </c>
      <c r="P5" s="341"/>
      <c r="Q5" s="341"/>
      <c r="R5" s="341"/>
      <c r="S5" s="341"/>
      <c r="T5" s="341"/>
      <c r="U5" s="341"/>
      <c r="V5" s="341"/>
      <c r="W5" s="341"/>
      <c r="X5" s="341"/>
      <c r="Y5" s="341"/>
      <c r="Z5" s="341"/>
      <c r="AA5" s="341"/>
      <c r="AB5" s="341"/>
      <c r="AC5" s="341"/>
      <c r="AD5" s="341"/>
      <c r="AE5" s="341"/>
      <c r="AF5" s="341"/>
      <c r="AG5" s="341"/>
      <c r="AH5" s="341"/>
      <c r="AI5" s="341"/>
      <c r="AJ5" s="341"/>
      <c r="AK5" s="341"/>
      <c r="AL5" s="341"/>
      <c r="AM5" s="341"/>
      <c r="AN5" s="341"/>
      <c r="AO5" s="341"/>
      <c r="AP5" s="108"/>
      <c r="AQ5" s="108"/>
      <c r="AR5" s="108"/>
      <c r="AS5" s="108"/>
      <c r="AT5" s="108"/>
      <c r="AU5" s="108"/>
      <c r="AV5" s="108"/>
      <c r="AW5" s="108"/>
      <c r="AX5" s="108"/>
      <c r="AY5" s="108"/>
      <c r="AZ5" s="108"/>
      <c r="BA5" s="107" t="s">
        <v>225</v>
      </c>
      <c r="BB5" s="342">
        <f>B10</f>
        <v>42655</v>
      </c>
      <c r="BC5" s="342"/>
      <c r="BD5" s="342"/>
      <c r="BE5" s="342"/>
      <c r="BF5" s="342"/>
      <c r="BG5" s="342"/>
      <c r="BH5" s="342"/>
      <c r="BI5" s="342"/>
      <c r="BJ5" s="342"/>
      <c r="BK5" s="342"/>
      <c r="BL5" s="342"/>
      <c r="BM5" s="342"/>
      <c r="BN5" s="342"/>
      <c r="BO5" s="342"/>
      <c r="BP5" s="342"/>
      <c r="BQ5" s="342"/>
      <c r="BR5" s="342"/>
      <c r="BS5" s="342"/>
      <c r="BT5" s="342"/>
      <c r="BU5" s="342"/>
    </row>
    <row r="6" spans="2:75" s="60" customFormat="1" ht="4.5" customHeight="1">
      <c r="D6" s="91"/>
      <c r="E6" s="91"/>
      <c r="F6" s="91"/>
      <c r="G6" s="91"/>
      <c r="H6" s="91"/>
      <c r="I6" s="57"/>
      <c r="J6" s="57"/>
      <c r="K6" s="57"/>
      <c r="L6" s="57"/>
      <c r="M6" s="57"/>
      <c r="N6" s="107"/>
      <c r="O6" s="108"/>
      <c r="P6" s="108"/>
      <c r="Q6" s="108"/>
      <c r="R6" s="108"/>
      <c r="S6" s="108"/>
      <c r="T6" s="108"/>
      <c r="U6" s="108"/>
      <c r="V6" s="108"/>
      <c r="W6" s="108"/>
      <c r="X6" s="108"/>
      <c r="Y6" s="108"/>
      <c r="Z6" s="108"/>
      <c r="AA6" s="108"/>
      <c r="AB6" s="108"/>
      <c r="AC6" s="108"/>
      <c r="AD6" s="108"/>
      <c r="AE6" s="108"/>
      <c r="AF6" s="108"/>
      <c r="AG6" s="108"/>
      <c r="AH6" s="108"/>
      <c r="AI6" s="108"/>
      <c r="AJ6" s="108"/>
      <c r="AK6" s="108"/>
      <c r="AL6" s="108"/>
      <c r="AM6" s="108"/>
      <c r="AN6" s="108"/>
      <c r="AO6" s="108"/>
      <c r="AP6" s="108"/>
      <c r="AQ6" s="108"/>
      <c r="AR6" s="108"/>
      <c r="AS6" s="108"/>
      <c r="AT6" s="108"/>
      <c r="AU6" s="108"/>
      <c r="AV6" s="108"/>
      <c r="AW6" s="108"/>
      <c r="AX6" s="108"/>
      <c r="AY6" s="108"/>
      <c r="AZ6" s="108"/>
      <c r="BA6" s="107"/>
      <c r="BB6" s="108"/>
      <c r="BC6" s="108"/>
      <c r="BD6" s="108"/>
      <c r="BE6" s="108"/>
      <c r="BF6" s="108"/>
      <c r="BG6" s="108"/>
      <c r="BH6" s="108"/>
      <c r="BI6" s="108"/>
      <c r="BJ6" s="108"/>
      <c r="BK6" s="108"/>
      <c r="BL6" s="108"/>
      <c r="BM6" s="108"/>
      <c r="BN6" s="108"/>
      <c r="BO6" s="108"/>
      <c r="BP6" s="108"/>
      <c r="BQ6" s="108"/>
      <c r="BR6" s="108"/>
      <c r="BS6" s="108"/>
      <c r="BT6" s="108"/>
      <c r="BU6" s="108"/>
    </row>
    <row r="7" spans="2:75" ht="12.75" customHeight="1">
      <c r="D7" s="91"/>
      <c r="E7" s="91"/>
      <c r="F7" s="91"/>
      <c r="G7" s="91"/>
      <c r="H7" s="91"/>
      <c r="I7" s="93"/>
      <c r="J7" s="93"/>
      <c r="K7" s="93"/>
      <c r="L7" s="93"/>
      <c r="M7" s="93"/>
      <c r="N7" s="89"/>
      <c r="O7" s="90"/>
      <c r="P7" s="90"/>
      <c r="Q7" s="90"/>
      <c r="R7" s="90"/>
      <c r="S7" s="90"/>
      <c r="T7" s="90"/>
      <c r="U7" s="90"/>
      <c r="V7" s="90"/>
      <c r="W7" s="90"/>
      <c r="X7" s="90"/>
      <c r="Y7" s="90"/>
      <c r="Z7" s="90"/>
      <c r="AA7" s="90"/>
      <c r="AB7" s="90"/>
      <c r="AC7" s="90"/>
      <c r="AD7" s="90"/>
      <c r="AE7" s="90"/>
      <c r="AF7" s="286" t="s">
        <v>264</v>
      </c>
      <c r="AG7" s="286"/>
      <c r="AH7" s="286"/>
      <c r="AI7" s="286"/>
      <c r="AJ7" s="286"/>
      <c r="AK7" s="286"/>
      <c r="AL7" s="286"/>
      <c r="AM7" s="286"/>
      <c r="AN7" s="286"/>
      <c r="AO7" s="286"/>
      <c r="AP7" s="286"/>
      <c r="AQ7" s="286"/>
      <c r="AR7" s="286"/>
      <c r="AS7" s="286"/>
      <c r="AT7" s="286"/>
      <c r="AU7" s="286"/>
      <c r="AV7" s="286"/>
      <c r="AW7" s="286"/>
      <c r="AX7" s="286" t="s">
        <v>265</v>
      </c>
      <c r="AY7" s="286"/>
      <c r="AZ7" s="286"/>
      <c r="BA7" s="286"/>
      <c r="BB7" s="286"/>
      <c r="BC7" s="286"/>
      <c r="BD7" s="286"/>
      <c r="BE7" s="286"/>
      <c r="BF7" s="286"/>
      <c r="BG7" s="286"/>
      <c r="BH7" s="286"/>
      <c r="BI7" s="286"/>
      <c r="BJ7" s="286"/>
      <c r="BK7" s="286"/>
      <c r="BL7" s="286"/>
      <c r="BM7" s="286"/>
      <c r="BN7" s="90"/>
      <c r="BO7" s="90"/>
      <c r="BP7" s="90"/>
      <c r="BQ7" s="90"/>
      <c r="BR7" s="90"/>
      <c r="BS7" s="90"/>
      <c r="BT7" s="90"/>
      <c r="BU7" s="90"/>
      <c r="BV7" s="90"/>
      <c r="BW7" s="90"/>
    </row>
    <row r="8" spans="2:75" ht="15" customHeight="1">
      <c r="B8" s="306" t="s">
        <v>226</v>
      </c>
      <c r="C8" s="307"/>
      <c r="D8" s="307"/>
      <c r="E8" s="308"/>
      <c r="F8" s="312" t="s">
        <v>227</v>
      </c>
      <c r="G8" s="313"/>
      <c r="H8" s="313"/>
      <c r="I8" s="314"/>
      <c r="J8" s="306" t="s">
        <v>266</v>
      </c>
      <c r="K8" s="307"/>
      <c r="L8" s="307"/>
      <c r="M8" s="307"/>
      <c r="N8" s="307"/>
      <c r="O8" s="307"/>
      <c r="P8" s="307"/>
      <c r="Q8" s="307"/>
      <c r="R8" s="307"/>
      <c r="S8" s="307"/>
      <c r="T8" s="307"/>
      <c r="U8" s="307"/>
      <c r="V8" s="307"/>
      <c r="W8" s="307"/>
      <c r="X8" s="307"/>
      <c r="Y8" s="307"/>
      <c r="Z8" s="307"/>
      <c r="AA8" s="308"/>
      <c r="AB8" s="318" t="s">
        <v>267</v>
      </c>
      <c r="AC8" s="319"/>
      <c r="AD8" s="319"/>
      <c r="AE8" s="320"/>
      <c r="AF8" s="288" t="s">
        <v>268</v>
      </c>
      <c r="AG8" s="289"/>
      <c r="AH8" s="289"/>
      <c r="AI8" s="289"/>
      <c r="AJ8" s="289"/>
      <c r="AK8" s="289"/>
      <c r="AL8" s="289"/>
      <c r="AM8" s="289"/>
      <c r="AN8" s="289"/>
      <c r="AO8" s="324"/>
      <c r="AP8" s="288" t="s">
        <v>269</v>
      </c>
      <c r="AQ8" s="289"/>
      <c r="AR8" s="289"/>
      <c r="AS8" s="289"/>
      <c r="AT8" s="289"/>
      <c r="AU8" s="289"/>
      <c r="AV8" s="289"/>
      <c r="AW8" s="324"/>
      <c r="AX8" s="287" t="s">
        <v>270</v>
      </c>
      <c r="AY8" s="287"/>
      <c r="AZ8" s="287"/>
      <c r="BA8" s="287"/>
      <c r="BB8" s="287"/>
      <c r="BC8" s="287"/>
      <c r="BD8" s="287"/>
      <c r="BE8" s="287"/>
      <c r="BF8" s="287" t="s">
        <v>271</v>
      </c>
      <c r="BG8" s="287"/>
      <c r="BH8" s="287"/>
      <c r="BI8" s="287"/>
      <c r="BJ8" s="287"/>
      <c r="BK8" s="287"/>
      <c r="BL8" s="287"/>
      <c r="BM8" s="287"/>
      <c r="BN8" s="313" t="s">
        <v>232</v>
      </c>
      <c r="BO8" s="313"/>
      <c r="BP8" s="313"/>
      <c r="BQ8" s="313"/>
      <c r="BR8" s="313"/>
      <c r="BS8" s="314"/>
      <c r="BV8" s="53"/>
    </row>
    <row r="9" spans="2:75" ht="19.5" customHeight="1">
      <c r="B9" s="309"/>
      <c r="C9" s="310"/>
      <c r="D9" s="310"/>
      <c r="E9" s="311"/>
      <c r="F9" s="315"/>
      <c r="G9" s="316"/>
      <c r="H9" s="316"/>
      <c r="I9" s="317"/>
      <c r="J9" s="309"/>
      <c r="K9" s="310"/>
      <c r="L9" s="310"/>
      <c r="M9" s="310"/>
      <c r="N9" s="310"/>
      <c r="O9" s="310"/>
      <c r="P9" s="310"/>
      <c r="Q9" s="310"/>
      <c r="R9" s="310"/>
      <c r="S9" s="310"/>
      <c r="T9" s="310"/>
      <c r="U9" s="310"/>
      <c r="V9" s="310"/>
      <c r="W9" s="310"/>
      <c r="X9" s="310"/>
      <c r="Y9" s="310"/>
      <c r="Z9" s="310"/>
      <c r="AA9" s="311"/>
      <c r="AB9" s="321"/>
      <c r="AC9" s="322"/>
      <c r="AD9" s="322"/>
      <c r="AE9" s="323"/>
      <c r="AF9" s="328" t="s">
        <v>272</v>
      </c>
      <c r="AG9" s="328"/>
      <c r="AH9" s="328"/>
      <c r="AI9" s="328"/>
      <c r="AJ9" s="328"/>
      <c r="AK9" s="328" t="s">
        <v>273</v>
      </c>
      <c r="AL9" s="328"/>
      <c r="AM9" s="328"/>
      <c r="AN9" s="328"/>
      <c r="AO9" s="328"/>
      <c r="AP9" s="286" t="s">
        <v>239</v>
      </c>
      <c r="AQ9" s="286"/>
      <c r="AR9" s="286"/>
      <c r="AS9" s="286"/>
      <c r="AT9" s="286" t="s">
        <v>234</v>
      </c>
      <c r="AU9" s="286"/>
      <c r="AV9" s="286"/>
      <c r="AW9" s="286"/>
      <c r="AX9" s="286" t="s">
        <v>239</v>
      </c>
      <c r="AY9" s="286"/>
      <c r="AZ9" s="286"/>
      <c r="BA9" s="286"/>
      <c r="BB9" s="286" t="s">
        <v>234</v>
      </c>
      <c r="BC9" s="286"/>
      <c r="BD9" s="286"/>
      <c r="BE9" s="286"/>
      <c r="BF9" s="286" t="s">
        <v>239</v>
      </c>
      <c r="BG9" s="286"/>
      <c r="BH9" s="286"/>
      <c r="BI9" s="286"/>
      <c r="BJ9" s="286" t="s">
        <v>234</v>
      </c>
      <c r="BK9" s="286"/>
      <c r="BL9" s="286"/>
      <c r="BM9" s="286"/>
      <c r="BN9" s="316"/>
      <c r="BO9" s="316"/>
      <c r="BP9" s="316"/>
      <c r="BQ9" s="316"/>
      <c r="BR9" s="316"/>
      <c r="BS9" s="317"/>
      <c r="BV9" s="53"/>
    </row>
    <row r="10" spans="2:75" ht="20.100000000000001" customHeight="1">
      <c r="B10" s="329">
        <f>ACCUEIL!$B$4</f>
        <v>42655</v>
      </c>
      <c r="C10" s="229"/>
      <c r="D10" s="229"/>
      <c r="E10" s="229"/>
      <c r="F10" s="229" t="s">
        <v>307</v>
      </c>
      <c r="G10" s="229"/>
      <c r="H10" s="229"/>
      <c r="I10" s="229"/>
      <c r="J10" s="330" t="str">
        <f>IF('T°C CHARIOTS 1'!J10:AA10&lt;&gt;0,'T°C CHARIOTS 1'!J10:AA10 &amp; " mixé ","")</f>
        <v xml:space="preserve">Duo de choux blanc et rouge mixé </v>
      </c>
      <c r="K10" s="331"/>
      <c r="L10" s="331"/>
      <c r="M10" s="331"/>
      <c r="N10" s="331"/>
      <c r="O10" s="331"/>
      <c r="P10" s="331"/>
      <c r="Q10" s="331"/>
      <c r="R10" s="331"/>
      <c r="S10" s="331"/>
      <c r="T10" s="331"/>
      <c r="U10" s="331"/>
      <c r="V10" s="331"/>
      <c r="W10" s="331"/>
      <c r="X10" s="331"/>
      <c r="Y10" s="331"/>
      <c r="Z10" s="331"/>
      <c r="AA10" s="332"/>
      <c r="AB10" s="229">
        <v>2</v>
      </c>
      <c r="AC10" s="229"/>
      <c r="AD10" s="229"/>
      <c r="AE10" s="229"/>
      <c r="AF10" s="229"/>
      <c r="AG10" s="229"/>
      <c r="AH10" s="229"/>
      <c r="AI10" s="229"/>
      <c r="AJ10" s="229"/>
      <c r="AK10" s="229"/>
      <c r="AL10" s="229"/>
      <c r="AM10" s="229"/>
      <c r="AN10" s="229"/>
      <c r="AO10" s="229"/>
      <c r="AP10" s="229"/>
      <c r="AQ10" s="229"/>
      <c r="AR10" s="229"/>
      <c r="AS10" s="229"/>
      <c r="AT10" s="229"/>
      <c r="AU10" s="229"/>
      <c r="AV10" s="229"/>
      <c r="AW10" s="229"/>
      <c r="AX10" s="229"/>
      <c r="AY10" s="229"/>
      <c r="AZ10" s="229"/>
      <c r="BA10" s="229"/>
      <c r="BB10" s="229"/>
      <c r="BC10" s="229"/>
      <c r="BD10" s="229"/>
      <c r="BE10" s="229"/>
      <c r="BF10" s="229"/>
      <c r="BG10" s="229"/>
      <c r="BH10" s="229"/>
      <c r="BI10" s="229"/>
      <c r="BJ10" s="229"/>
      <c r="BK10" s="229"/>
      <c r="BL10" s="229"/>
      <c r="BM10" s="229"/>
      <c r="BN10" s="229"/>
      <c r="BO10" s="229"/>
      <c r="BP10" s="229"/>
      <c r="BQ10" s="229"/>
      <c r="BR10" s="229"/>
      <c r="BS10" s="229"/>
      <c r="BV10" s="53"/>
    </row>
    <row r="11" spans="2:75" ht="20.100000000000001" customHeight="1">
      <c r="B11" s="329">
        <f>$B$10</f>
        <v>42655</v>
      </c>
      <c r="C11" s="229"/>
      <c r="D11" s="229"/>
      <c r="E11" s="229"/>
      <c r="F11" s="229" t="s">
        <v>307</v>
      </c>
      <c r="G11" s="229"/>
      <c r="H11" s="229"/>
      <c r="I11" s="229"/>
      <c r="J11" s="330" t="str">
        <f>IF('T°C CHARIOTS 1'!J11:AA11&lt;&gt;0,'T°C CHARIOTS 1'!J11:AA11 &amp; " mixé ","")</f>
        <v xml:space="preserve">Rôti de porc mixé </v>
      </c>
      <c r="K11" s="331"/>
      <c r="L11" s="331"/>
      <c r="M11" s="331"/>
      <c r="N11" s="331"/>
      <c r="O11" s="331"/>
      <c r="P11" s="331"/>
      <c r="Q11" s="331"/>
      <c r="R11" s="331"/>
      <c r="S11" s="331"/>
      <c r="T11" s="331"/>
      <c r="U11" s="331"/>
      <c r="V11" s="331"/>
      <c r="W11" s="331"/>
      <c r="X11" s="331"/>
      <c r="Y11" s="331"/>
      <c r="Z11" s="331"/>
      <c r="AA11" s="332"/>
      <c r="AB11" s="229">
        <v>2</v>
      </c>
      <c r="AC11" s="229"/>
      <c r="AD11" s="229"/>
      <c r="AE11" s="229"/>
      <c r="AF11" s="229"/>
      <c r="AG11" s="229"/>
      <c r="AH11" s="229"/>
      <c r="AI11" s="229"/>
      <c r="AJ11" s="229"/>
      <c r="AK11" s="229"/>
      <c r="AL11" s="229"/>
      <c r="AM11" s="229"/>
      <c r="AN11" s="229"/>
      <c r="AO11" s="229"/>
      <c r="AP11" s="229"/>
      <c r="AQ11" s="229"/>
      <c r="AR11" s="229"/>
      <c r="AS11" s="229"/>
      <c r="AT11" s="229"/>
      <c r="AU11" s="229"/>
      <c r="AV11" s="229"/>
      <c r="AW11" s="229"/>
      <c r="AX11" s="229"/>
      <c r="AY11" s="229"/>
      <c r="AZ11" s="229"/>
      <c r="BA11" s="229"/>
      <c r="BB11" s="229"/>
      <c r="BC11" s="229"/>
      <c r="BD11" s="229"/>
      <c r="BE11" s="229"/>
      <c r="BF11" s="229"/>
      <c r="BG11" s="229"/>
      <c r="BH11" s="229"/>
      <c r="BI11" s="229"/>
      <c r="BJ11" s="229"/>
      <c r="BK11" s="229"/>
      <c r="BL11" s="229"/>
      <c r="BM11" s="229"/>
      <c r="BN11" s="229"/>
      <c r="BO11" s="229"/>
      <c r="BP11" s="229"/>
      <c r="BQ11" s="229"/>
      <c r="BR11" s="229"/>
      <c r="BS11" s="229"/>
      <c r="BV11" s="53"/>
    </row>
    <row r="12" spans="2:75" ht="20.100000000000001" customHeight="1">
      <c r="B12" s="329">
        <f t="shared" ref="B12:B22" si="0">$B$10</f>
        <v>42655</v>
      </c>
      <c r="C12" s="229"/>
      <c r="D12" s="229"/>
      <c r="E12" s="229"/>
      <c r="F12" s="229" t="s">
        <v>307</v>
      </c>
      <c r="G12" s="229"/>
      <c r="H12" s="229"/>
      <c r="I12" s="229"/>
      <c r="J12" s="330" t="str">
        <f>IF('T°C CHARIOTS 1'!J12:AA12&lt;&gt;0,'T°C CHARIOTS 1'!J12:AA12 &amp; " mixé ","")</f>
        <v xml:space="preserve">Pommes Dauphine mixé </v>
      </c>
      <c r="K12" s="331"/>
      <c r="L12" s="331"/>
      <c r="M12" s="331"/>
      <c r="N12" s="331"/>
      <c r="O12" s="331"/>
      <c r="P12" s="331"/>
      <c r="Q12" s="331"/>
      <c r="R12" s="331"/>
      <c r="S12" s="331"/>
      <c r="T12" s="331"/>
      <c r="U12" s="331"/>
      <c r="V12" s="331"/>
      <c r="W12" s="331"/>
      <c r="X12" s="331"/>
      <c r="Y12" s="331"/>
      <c r="Z12" s="331"/>
      <c r="AA12" s="332"/>
      <c r="AB12" s="229">
        <v>2</v>
      </c>
      <c r="AC12" s="229"/>
      <c r="AD12" s="229"/>
      <c r="AE12" s="229"/>
      <c r="AF12" s="229"/>
      <c r="AG12" s="229"/>
      <c r="AH12" s="229"/>
      <c r="AI12" s="229"/>
      <c r="AJ12" s="229"/>
      <c r="AK12" s="229"/>
      <c r="AL12" s="229"/>
      <c r="AM12" s="229"/>
      <c r="AN12" s="229"/>
      <c r="AO12" s="229"/>
      <c r="AP12" s="229"/>
      <c r="AQ12" s="229"/>
      <c r="AR12" s="229"/>
      <c r="AS12" s="229"/>
      <c r="AT12" s="229"/>
      <c r="AU12" s="229"/>
      <c r="AV12" s="229"/>
      <c r="AW12" s="229"/>
      <c r="AX12" s="229"/>
      <c r="AY12" s="229"/>
      <c r="AZ12" s="229"/>
      <c r="BA12" s="229"/>
      <c r="BB12" s="229"/>
      <c r="BC12" s="229"/>
      <c r="BD12" s="229"/>
      <c r="BE12" s="229"/>
      <c r="BF12" s="229"/>
      <c r="BG12" s="229"/>
      <c r="BH12" s="229"/>
      <c r="BI12" s="229"/>
      <c r="BJ12" s="229"/>
      <c r="BK12" s="229"/>
      <c r="BL12" s="229"/>
      <c r="BM12" s="229"/>
      <c r="BN12" s="229"/>
      <c r="BO12" s="229"/>
      <c r="BP12" s="229"/>
      <c r="BQ12" s="229"/>
      <c r="BR12" s="229"/>
      <c r="BS12" s="229"/>
      <c r="BV12" s="53"/>
    </row>
    <row r="13" spans="2:75" ht="20.100000000000001" customHeight="1">
      <c r="B13" s="329">
        <f t="shared" si="0"/>
        <v>42655</v>
      </c>
      <c r="C13" s="229"/>
      <c r="D13" s="229"/>
      <c r="E13" s="229"/>
      <c r="F13" s="229" t="s">
        <v>307</v>
      </c>
      <c r="G13" s="229"/>
      <c r="H13" s="229"/>
      <c r="I13" s="229"/>
      <c r="J13" s="330" t="str">
        <f>IF('T°C CHARIOTS 1'!J13:AA13&lt;&gt;0,'T°C CHARIOTS 1'!J13:AA13 &amp; " mixé ","")</f>
        <v xml:space="preserve">Choux de Bruxelles mixé </v>
      </c>
      <c r="K13" s="331"/>
      <c r="L13" s="331"/>
      <c r="M13" s="331"/>
      <c r="N13" s="331"/>
      <c r="O13" s="331"/>
      <c r="P13" s="331"/>
      <c r="Q13" s="331"/>
      <c r="R13" s="331"/>
      <c r="S13" s="331"/>
      <c r="T13" s="331"/>
      <c r="U13" s="331"/>
      <c r="V13" s="331"/>
      <c r="W13" s="331"/>
      <c r="X13" s="331"/>
      <c r="Y13" s="331"/>
      <c r="Z13" s="331"/>
      <c r="AA13" s="332"/>
      <c r="AB13" s="229">
        <v>2</v>
      </c>
      <c r="AC13" s="229"/>
      <c r="AD13" s="229"/>
      <c r="AE13" s="229"/>
      <c r="AF13" s="229"/>
      <c r="AG13" s="229"/>
      <c r="AH13" s="229"/>
      <c r="AI13" s="229"/>
      <c r="AJ13" s="229"/>
      <c r="AK13" s="229"/>
      <c r="AL13" s="229"/>
      <c r="AM13" s="229"/>
      <c r="AN13" s="229"/>
      <c r="AO13" s="229"/>
      <c r="AP13" s="229"/>
      <c r="AQ13" s="229"/>
      <c r="AR13" s="229"/>
      <c r="AS13" s="229"/>
      <c r="AT13" s="229"/>
      <c r="AU13" s="229"/>
      <c r="AV13" s="229"/>
      <c r="AW13" s="229"/>
      <c r="AX13" s="229"/>
      <c r="AY13" s="229"/>
      <c r="AZ13" s="229"/>
      <c r="BA13" s="229"/>
      <c r="BB13" s="229"/>
      <c r="BC13" s="229"/>
      <c r="BD13" s="229"/>
      <c r="BE13" s="229"/>
      <c r="BF13" s="229"/>
      <c r="BG13" s="229"/>
      <c r="BH13" s="229"/>
      <c r="BI13" s="229"/>
      <c r="BJ13" s="229"/>
      <c r="BK13" s="229"/>
      <c r="BL13" s="229"/>
      <c r="BM13" s="229"/>
      <c r="BN13" s="229"/>
      <c r="BO13" s="229"/>
      <c r="BP13" s="229"/>
      <c r="BQ13" s="229"/>
      <c r="BR13" s="229"/>
      <c r="BS13" s="229"/>
      <c r="BV13" s="53"/>
    </row>
    <row r="14" spans="2:75" ht="20.100000000000001" customHeight="1">
      <c r="B14" s="329">
        <f t="shared" si="0"/>
        <v>42655</v>
      </c>
      <c r="C14" s="229"/>
      <c r="D14" s="229"/>
      <c r="E14" s="229"/>
      <c r="F14" s="229" t="s">
        <v>307</v>
      </c>
      <c r="G14" s="229"/>
      <c r="H14" s="229"/>
      <c r="I14" s="229"/>
      <c r="J14" s="330" t="str">
        <f>IF('T°C CHARIOTS 1'!J14:AA14&lt;&gt;0,'T°C CHARIOTS 1'!J14:AA14,"")</f>
        <v>Plateau de Fromages ou laitages</v>
      </c>
      <c r="K14" s="331"/>
      <c r="L14" s="331"/>
      <c r="M14" s="331"/>
      <c r="N14" s="331"/>
      <c r="O14" s="331"/>
      <c r="P14" s="331"/>
      <c r="Q14" s="331"/>
      <c r="R14" s="331"/>
      <c r="S14" s="331"/>
      <c r="T14" s="331"/>
      <c r="U14" s="331"/>
      <c r="V14" s="331"/>
      <c r="W14" s="331"/>
      <c r="X14" s="331"/>
      <c r="Y14" s="331"/>
      <c r="Z14" s="331"/>
      <c r="AA14" s="332"/>
      <c r="AB14" s="229">
        <v>2</v>
      </c>
      <c r="AC14" s="229"/>
      <c r="AD14" s="229"/>
      <c r="AE14" s="229"/>
      <c r="AF14" s="229"/>
      <c r="AG14" s="229"/>
      <c r="AH14" s="229"/>
      <c r="AI14" s="229"/>
      <c r="AJ14" s="229"/>
      <c r="AK14" s="229"/>
      <c r="AL14" s="229"/>
      <c r="AM14" s="229"/>
      <c r="AN14" s="229"/>
      <c r="AO14" s="229"/>
      <c r="AP14" s="229"/>
      <c r="AQ14" s="229"/>
      <c r="AR14" s="229"/>
      <c r="AS14" s="229"/>
      <c r="AT14" s="229"/>
      <c r="AU14" s="229"/>
      <c r="AV14" s="229"/>
      <c r="AW14" s="229"/>
      <c r="AX14" s="229"/>
      <c r="AY14" s="229"/>
      <c r="AZ14" s="229"/>
      <c r="BA14" s="229"/>
      <c r="BB14" s="229"/>
      <c r="BC14" s="229"/>
      <c r="BD14" s="229"/>
      <c r="BE14" s="229"/>
      <c r="BF14" s="229"/>
      <c r="BG14" s="229"/>
      <c r="BH14" s="229"/>
      <c r="BI14" s="229"/>
      <c r="BJ14" s="229"/>
      <c r="BK14" s="229"/>
      <c r="BL14" s="229"/>
      <c r="BM14" s="229"/>
      <c r="BN14" s="229"/>
      <c r="BO14" s="229"/>
      <c r="BP14" s="229"/>
      <c r="BQ14" s="229"/>
      <c r="BR14" s="229"/>
      <c r="BS14" s="229"/>
      <c r="BV14" s="53"/>
    </row>
    <row r="15" spans="2:75" ht="20.100000000000001" customHeight="1">
      <c r="B15" s="329">
        <f t="shared" si="0"/>
        <v>42655</v>
      </c>
      <c r="C15" s="229"/>
      <c r="D15" s="229"/>
      <c r="E15" s="229"/>
      <c r="F15" s="229" t="s">
        <v>307</v>
      </c>
      <c r="G15" s="229"/>
      <c r="H15" s="229"/>
      <c r="I15" s="229"/>
      <c r="J15" s="330" t="str">
        <f>IF('T°C CHARIOTS 1'!J15:AA15&lt;&gt;0,'T°C CHARIOTS 1'!J15:AA15 &amp; " mixé ","")</f>
        <v xml:space="preserve">Fromage blanc au miel mixé </v>
      </c>
      <c r="K15" s="331"/>
      <c r="L15" s="331"/>
      <c r="M15" s="331"/>
      <c r="N15" s="331"/>
      <c r="O15" s="331"/>
      <c r="P15" s="331"/>
      <c r="Q15" s="331"/>
      <c r="R15" s="331"/>
      <c r="S15" s="331"/>
      <c r="T15" s="331"/>
      <c r="U15" s="331"/>
      <c r="V15" s="331"/>
      <c r="W15" s="331"/>
      <c r="X15" s="331"/>
      <c r="Y15" s="331"/>
      <c r="Z15" s="331"/>
      <c r="AA15" s="332"/>
      <c r="AB15" s="229">
        <v>2</v>
      </c>
      <c r="AC15" s="229"/>
      <c r="AD15" s="229"/>
      <c r="AE15" s="229"/>
      <c r="AF15" s="229"/>
      <c r="AG15" s="229"/>
      <c r="AH15" s="229"/>
      <c r="AI15" s="229"/>
      <c r="AJ15" s="229"/>
      <c r="AK15" s="229"/>
      <c r="AL15" s="229"/>
      <c r="AM15" s="229"/>
      <c r="AN15" s="229"/>
      <c r="AO15" s="229"/>
      <c r="AP15" s="229"/>
      <c r="AQ15" s="229"/>
      <c r="AR15" s="229"/>
      <c r="AS15" s="229"/>
      <c r="AT15" s="229"/>
      <c r="AU15" s="229"/>
      <c r="AV15" s="229"/>
      <c r="AW15" s="229"/>
      <c r="AX15" s="229"/>
      <c r="AY15" s="229"/>
      <c r="AZ15" s="229"/>
      <c r="BA15" s="229"/>
      <c r="BB15" s="229"/>
      <c r="BC15" s="229"/>
      <c r="BD15" s="229"/>
      <c r="BE15" s="229"/>
      <c r="BF15" s="229"/>
      <c r="BG15" s="229"/>
      <c r="BH15" s="229"/>
      <c r="BI15" s="229"/>
      <c r="BJ15" s="229"/>
      <c r="BK15" s="229"/>
      <c r="BL15" s="229"/>
      <c r="BM15" s="229"/>
      <c r="BN15" s="229"/>
      <c r="BO15" s="229"/>
      <c r="BP15" s="229"/>
      <c r="BQ15" s="229"/>
      <c r="BR15" s="229"/>
      <c r="BS15" s="229"/>
      <c r="BV15" s="53"/>
    </row>
    <row r="16" spans="2:75" ht="20.100000000000001" customHeight="1">
      <c r="B16" s="329"/>
      <c r="C16" s="229"/>
      <c r="D16" s="229"/>
      <c r="E16" s="229"/>
      <c r="F16" s="229"/>
      <c r="G16" s="229"/>
      <c r="H16" s="229"/>
      <c r="I16" s="229"/>
      <c r="J16" s="330" t="str">
        <f>IF('T°C CHARIOTS 1'!J16:AA16&lt;&gt;0,'T°C CHARIOTS 1'!J16:AA16 &amp; " mixé ","")</f>
        <v/>
      </c>
      <c r="K16" s="331"/>
      <c r="L16" s="331"/>
      <c r="M16" s="331"/>
      <c r="N16" s="331"/>
      <c r="O16" s="331"/>
      <c r="P16" s="331"/>
      <c r="Q16" s="331"/>
      <c r="R16" s="331"/>
      <c r="S16" s="331"/>
      <c r="T16" s="331"/>
      <c r="U16" s="331"/>
      <c r="V16" s="331"/>
      <c r="W16" s="331"/>
      <c r="X16" s="331"/>
      <c r="Y16" s="331"/>
      <c r="Z16" s="331"/>
      <c r="AA16" s="332"/>
      <c r="AB16" s="229"/>
      <c r="AC16" s="229"/>
      <c r="AD16" s="229"/>
      <c r="AE16" s="229"/>
      <c r="AF16" s="229"/>
      <c r="AG16" s="229"/>
      <c r="AH16" s="229"/>
      <c r="AI16" s="229"/>
      <c r="AJ16" s="229"/>
      <c r="AK16" s="229"/>
      <c r="AL16" s="229"/>
      <c r="AM16" s="229"/>
      <c r="AN16" s="229"/>
      <c r="AO16" s="229"/>
      <c r="AP16" s="229"/>
      <c r="AQ16" s="229"/>
      <c r="AR16" s="229"/>
      <c r="AS16" s="229"/>
      <c r="AT16" s="229"/>
      <c r="AU16" s="229"/>
      <c r="AV16" s="229"/>
      <c r="AW16" s="229"/>
      <c r="AX16" s="229"/>
      <c r="AY16" s="229"/>
      <c r="AZ16" s="229"/>
      <c r="BA16" s="229"/>
      <c r="BB16" s="229"/>
      <c r="BC16" s="229"/>
      <c r="BD16" s="229"/>
      <c r="BE16" s="229"/>
      <c r="BF16" s="229"/>
      <c r="BG16" s="229"/>
      <c r="BH16" s="229"/>
      <c r="BI16" s="229"/>
      <c r="BJ16" s="229"/>
      <c r="BK16" s="229"/>
      <c r="BL16" s="229"/>
      <c r="BM16" s="229"/>
      <c r="BN16" s="229"/>
      <c r="BO16" s="229"/>
      <c r="BP16" s="229"/>
      <c r="BQ16" s="229"/>
      <c r="BR16" s="229"/>
      <c r="BS16" s="229"/>
      <c r="BV16" s="53"/>
    </row>
    <row r="17" spans="2:74" ht="20.100000000000001" customHeight="1">
      <c r="B17" s="329">
        <f t="shared" si="0"/>
        <v>42655</v>
      </c>
      <c r="C17" s="229"/>
      <c r="D17" s="229"/>
      <c r="E17" s="229"/>
      <c r="F17" s="229" t="s">
        <v>308</v>
      </c>
      <c r="G17" s="229"/>
      <c r="H17" s="229"/>
      <c r="I17" s="229"/>
      <c r="J17" s="330" t="str">
        <f>IF('T°C CHARIOTS 1'!J17:AA17&lt;&gt;0,'T°C CHARIOTS 1'!J17:AA17 &amp; " mixé ","")</f>
        <v xml:space="preserve">Crème de Céleri mixé </v>
      </c>
      <c r="K17" s="331"/>
      <c r="L17" s="331"/>
      <c r="M17" s="331"/>
      <c r="N17" s="331"/>
      <c r="O17" s="331"/>
      <c r="P17" s="331"/>
      <c r="Q17" s="331"/>
      <c r="R17" s="331"/>
      <c r="S17" s="331"/>
      <c r="T17" s="331"/>
      <c r="U17" s="331"/>
      <c r="V17" s="331"/>
      <c r="W17" s="331"/>
      <c r="X17" s="331"/>
      <c r="Y17" s="331"/>
      <c r="Z17" s="331"/>
      <c r="AA17" s="332"/>
      <c r="AB17" s="229">
        <v>2</v>
      </c>
      <c r="AC17" s="229"/>
      <c r="AD17" s="229"/>
      <c r="AE17" s="229"/>
      <c r="AF17" s="229"/>
      <c r="AG17" s="229"/>
      <c r="AH17" s="229"/>
      <c r="AI17" s="229"/>
      <c r="AJ17" s="229"/>
      <c r="AK17" s="229"/>
      <c r="AL17" s="229"/>
      <c r="AM17" s="229"/>
      <c r="AN17" s="229"/>
      <c r="AO17" s="229"/>
      <c r="AP17" s="229"/>
      <c r="AQ17" s="229"/>
      <c r="AR17" s="229"/>
      <c r="AS17" s="229"/>
      <c r="AT17" s="229"/>
      <c r="AU17" s="229"/>
      <c r="AV17" s="229"/>
      <c r="AW17" s="229"/>
      <c r="AX17" s="229"/>
      <c r="AY17" s="229"/>
      <c r="AZ17" s="229"/>
      <c r="BA17" s="229"/>
      <c r="BB17" s="229"/>
      <c r="BC17" s="229"/>
      <c r="BD17" s="229"/>
      <c r="BE17" s="229"/>
      <c r="BF17" s="229"/>
      <c r="BG17" s="229"/>
      <c r="BH17" s="229"/>
      <c r="BI17" s="229"/>
      <c r="BJ17" s="229"/>
      <c r="BK17" s="229"/>
      <c r="BL17" s="229"/>
      <c r="BM17" s="229"/>
      <c r="BN17" s="229"/>
      <c r="BO17" s="229"/>
      <c r="BP17" s="229"/>
      <c r="BQ17" s="229"/>
      <c r="BR17" s="229"/>
      <c r="BS17" s="229"/>
      <c r="BV17" s="53"/>
    </row>
    <row r="18" spans="2:74" ht="20.100000000000001" customHeight="1">
      <c r="B18" s="329">
        <f t="shared" si="0"/>
        <v>42655</v>
      </c>
      <c r="C18" s="229"/>
      <c r="D18" s="229"/>
      <c r="E18" s="229"/>
      <c r="F18" s="229" t="s">
        <v>308</v>
      </c>
      <c r="G18" s="229"/>
      <c r="H18" s="229"/>
      <c r="I18" s="229"/>
      <c r="J18" s="330" t="str">
        <f>IF('T°C CHARIOTS 1'!J18:AA18&lt;&gt;0,'T°C CHARIOTS 1'!J18:AA18 &amp; " mixé ","")</f>
        <v xml:space="preserve">Quiche Lorraine mixé </v>
      </c>
      <c r="K18" s="331"/>
      <c r="L18" s="331"/>
      <c r="M18" s="331"/>
      <c r="N18" s="331"/>
      <c r="O18" s="331"/>
      <c r="P18" s="331"/>
      <c r="Q18" s="331"/>
      <c r="R18" s="331"/>
      <c r="S18" s="331"/>
      <c r="T18" s="331"/>
      <c r="U18" s="331"/>
      <c r="V18" s="331"/>
      <c r="W18" s="331"/>
      <c r="X18" s="331"/>
      <c r="Y18" s="331"/>
      <c r="Z18" s="331"/>
      <c r="AA18" s="332"/>
      <c r="AB18" s="229">
        <v>2</v>
      </c>
      <c r="AC18" s="229"/>
      <c r="AD18" s="229"/>
      <c r="AE18" s="229"/>
      <c r="AF18" s="229"/>
      <c r="AG18" s="229"/>
      <c r="AH18" s="229"/>
      <c r="AI18" s="229"/>
      <c r="AJ18" s="229"/>
      <c r="AK18" s="229"/>
      <c r="AL18" s="229"/>
      <c r="AM18" s="229"/>
      <c r="AN18" s="229"/>
      <c r="AO18" s="229"/>
      <c r="AP18" s="229"/>
      <c r="AQ18" s="229"/>
      <c r="AR18" s="229"/>
      <c r="AS18" s="229"/>
      <c r="AT18" s="229"/>
      <c r="AU18" s="229"/>
      <c r="AV18" s="229"/>
      <c r="AW18" s="229"/>
      <c r="AX18" s="229"/>
      <c r="AY18" s="229"/>
      <c r="AZ18" s="229"/>
      <c r="BA18" s="229"/>
      <c r="BB18" s="229"/>
      <c r="BC18" s="229"/>
      <c r="BD18" s="229"/>
      <c r="BE18" s="229"/>
      <c r="BF18" s="229"/>
      <c r="BG18" s="229"/>
      <c r="BH18" s="229"/>
      <c r="BI18" s="229"/>
      <c r="BJ18" s="229"/>
      <c r="BK18" s="229"/>
      <c r="BL18" s="229"/>
      <c r="BM18" s="229"/>
      <c r="BN18" s="229"/>
      <c r="BO18" s="229"/>
      <c r="BP18" s="229"/>
      <c r="BQ18" s="229"/>
      <c r="BR18" s="229"/>
      <c r="BS18" s="229"/>
      <c r="BV18" s="53"/>
    </row>
    <row r="19" spans="2:74" ht="20.100000000000001" customHeight="1">
      <c r="B19" s="329">
        <f t="shared" si="0"/>
        <v>42655</v>
      </c>
      <c r="C19" s="229"/>
      <c r="D19" s="229"/>
      <c r="E19" s="229"/>
      <c r="F19" s="229" t="s">
        <v>308</v>
      </c>
      <c r="G19" s="229"/>
      <c r="H19" s="229"/>
      <c r="I19" s="229"/>
      <c r="J19" s="330" t="str">
        <f>IF('T°C CHARIOTS 1'!J19:AA19&lt;&gt;0,'T°C CHARIOTS 1'!J19:AA19 &amp; " mixé ","")</f>
        <v xml:space="preserve">Salade verte mixé </v>
      </c>
      <c r="K19" s="331"/>
      <c r="L19" s="331"/>
      <c r="M19" s="331"/>
      <c r="N19" s="331"/>
      <c r="O19" s="331"/>
      <c r="P19" s="331"/>
      <c r="Q19" s="331"/>
      <c r="R19" s="331"/>
      <c r="S19" s="331"/>
      <c r="T19" s="331"/>
      <c r="U19" s="331"/>
      <c r="V19" s="331"/>
      <c r="W19" s="331"/>
      <c r="X19" s="331"/>
      <c r="Y19" s="331"/>
      <c r="Z19" s="331"/>
      <c r="AA19" s="332"/>
      <c r="AB19" s="229">
        <v>2</v>
      </c>
      <c r="AC19" s="229"/>
      <c r="AD19" s="229"/>
      <c r="AE19" s="229"/>
      <c r="AF19" s="229"/>
      <c r="AG19" s="229"/>
      <c r="AH19" s="229"/>
      <c r="AI19" s="229"/>
      <c r="AJ19" s="229"/>
      <c r="AK19" s="229"/>
      <c r="AL19" s="229"/>
      <c r="AM19" s="229"/>
      <c r="AN19" s="229"/>
      <c r="AO19" s="229"/>
      <c r="AP19" s="229"/>
      <c r="AQ19" s="229"/>
      <c r="AR19" s="229"/>
      <c r="AS19" s="229"/>
      <c r="AT19" s="229"/>
      <c r="AU19" s="229"/>
      <c r="AV19" s="229"/>
      <c r="AW19" s="229"/>
      <c r="AX19" s="229"/>
      <c r="AY19" s="229"/>
      <c r="AZ19" s="229"/>
      <c r="BA19" s="229"/>
      <c r="BB19" s="229"/>
      <c r="BC19" s="229"/>
      <c r="BD19" s="229"/>
      <c r="BE19" s="229"/>
      <c r="BF19" s="229"/>
      <c r="BG19" s="229"/>
      <c r="BH19" s="229"/>
      <c r="BI19" s="229"/>
      <c r="BJ19" s="229"/>
      <c r="BK19" s="229"/>
      <c r="BL19" s="229"/>
      <c r="BM19" s="229"/>
      <c r="BN19" s="229"/>
      <c r="BO19" s="229"/>
      <c r="BP19" s="229"/>
      <c r="BQ19" s="229"/>
      <c r="BR19" s="229"/>
      <c r="BS19" s="229"/>
      <c r="BV19" s="53"/>
    </row>
    <row r="20" spans="2:74" ht="20.100000000000001" customHeight="1">
      <c r="B20" s="329">
        <f t="shared" si="0"/>
        <v>42655</v>
      </c>
      <c r="C20" s="229"/>
      <c r="D20" s="229"/>
      <c r="E20" s="229"/>
      <c r="F20" s="229" t="s">
        <v>308</v>
      </c>
      <c r="G20" s="229"/>
      <c r="H20" s="229"/>
      <c r="I20" s="229"/>
      <c r="J20" s="330" t="str">
        <f>IF('T°C CHARIOTS 1'!J20:AA20&lt;&gt;0,'T°C CHARIOTS 1'!J20:AA20 &amp; " mixé ","")</f>
        <v/>
      </c>
      <c r="K20" s="331"/>
      <c r="L20" s="331"/>
      <c r="M20" s="331"/>
      <c r="N20" s="331"/>
      <c r="O20" s="331"/>
      <c r="P20" s="331"/>
      <c r="Q20" s="331"/>
      <c r="R20" s="331"/>
      <c r="S20" s="331"/>
      <c r="T20" s="331"/>
      <c r="U20" s="331"/>
      <c r="V20" s="331"/>
      <c r="W20" s="331"/>
      <c r="X20" s="331"/>
      <c r="Y20" s="331"/>
      <c r="Z20" s="331"/>
      <c r="AA20" s="332"/>
      <c r="AB20" s="229">
        <v>2</v>
      </c>
      <c r="AC20" s="229"/>
      <c r="AD20" s="229"/>
      <c r="AE20" s="229"/>
      <c r="AF20" s="229"/>
      <c r="AG20" s="229"/>
      <c r="AH20" s="229"/>
      <c r="AI20" s="229"/>
      <c r="AJ20" s="229"/>
      <c r="AK20" s="229"/>
      <c r="AL20" s="229"/>
      <c r="AM20" s="229"/>
      <c r="AN20" s="229"/>
      <c r="AO20" s="229"/>
      <c r="AP20" s="229"/>
      <c r="AQ20" s="229"/>
      <c r="AR20" s="229"/>
      <c r="AS20" s="229"/>
      <c r="AT20" s="229"/>
      <c r="AU20" s="229"/>
      <c r="AV20" s="229"/>
      <c r="AW20" s="229"/>
      <c r="AX20" s="229"/>
      <c r="AY20" s="229"/>
      <c r="AZ20" s="229"/>
      <c r="BA20" s="229"/>
      <c r="BB20" s="229"/>
      <c r="BC20" s="229"/>
      <c r="BD20" s="229"/>
      <c r="BE20" s="229"/>
      <c r="BF20" s="229"/>
      <c r="BG20" s="229"/>
      <c r="BH20" s="229"/>
      <c r="BI20" s="229"/>
      <c r="BJ20" s="229"/>
      <c r="BK20" s="229"/>
      <c r="BL20" s="229"/>
      <c r="BM20" s="229"/>
      <c r="BN20" s="229"/>
      <c r="BO20" s="229"/>
      <c r="BP20" s="229"/>
      <c r="BQ20" s="229"/>
      <c r="BR20" s="229"/>
      <c r="BS20" s="229"/>
      <c r="BV20" s="53"/>
    </row>
    <row r="21" spans="2:74" ht="20.100000000000001" customHeight="1">
      <c r="B21" s="329">
        <f t="shared" si="0"/>
        <v>42655</v>
      </c>
      <c r="C21" s="229"/>
      <c r="D21" s="229"/>
      <c r="E21" s="229"/>
      <c r="F21" s="229" t="s">
        <v>308</v>
      </c>
      <c r="G21" s="229"/>
      <c r="H21" s="229"/>
      <c r="I21" s="229"/>
      <c r="J21" s="330" t="str">
        <f>IF('T°C CHARIOTS 1'!J21:AA21&lt;&gt;0,'T°C CHARIOTS 1'!J21:AA21,"")</f>
        <v>Plateau de Fromages ou laitages</v>
      </c>
      <c r="K21" s="331"/>
      <c r="L21" s="331"/>
      <c r="M21" s="331"/>
      <c r="N21" s="331"/>
      <c r="O21" s="331"/>
      <c r="P21" s="331"/>
      <c r="Q21" s="331"/>
      <c r="R21" s="331"/>
      <c r="S21" s="331"/>
      <c r="T21" s="331"/>
      <c r="U21" s="331"/>
      <c r="V21" s="331"/>
      <c r="W21" s="331"/>
      <c r="X21" s="331"/>
      <c r="Y21" s="331"/>
      <c r="Z21" s="331"/>
      <c r="AA21" s="332"/>
      <c r="AB21" s="229">
        <v>2</v>
      </c>
      <c r="AC21" s="229"/>
      <c r="AD21" s="229"/>
      <c r="AE21" s="229"/>
      <c r="AF21" s="229"/>
      <c r="AG21" s="229"/>
      <c r="AH21" s="229"/>
      <c r="AI21" s="229"/>
      <c r="AJ21" s="229"/>
      <c r="AK21" s="229"/>
      <c r="AL21" s="229"/>
      <c r="AM21" s="229"/>
      <c r="AN21" s="229"/>
      <c r="AO21" s="229"/>
      <c r="AP21" s="229"/>
      <c r="AQ21" s="229"/>
      <c r="AR21" s="229"/>
      <c r="AS21" s="229"/>
      <c r="AT21" s="229"/>
      <c r="AU21" s="229"/>
      <c r="AV21" s="229"/>
      <c r="AW21" s="229"/>
      <c r="AX21" s="229"/>
      <c r="AY21" s="229"/>
      <c r="AZ21" s="229"/>
      <c r="BA21" s="229"/>
      <c r="BB21" s="229"/>
      <c r="BC21" s="229"/>
      <c r="BD21" s="229"/>
      <c r="BE21" s="229"/>
      <c r="BF21" s="229"/>
      <c r="BG21" s="229"/>
      <c r="BH21" s="229"/>
      <c r="BI21" s="229"/>
      <c r="BJ21" s="229"/>
      <c r="BK21" s="229"/>
      <c r="BL21" s="229"/>
      <c r="BM21" s="229"/>
      <c r="BN21" s="229"/>
      <c r="BO21" s="229"/>
      <c r="BP21" s="229"/>
      <c r="BQ21" s="229"/>
      <c r="BR21" s="229"/>
      <c r="BS21" s="229"/>
      <c r="BV21" s="53"/>
    </row>
    <row r="22" spans="2:74" ht="20.100000000000001" customHeight="1">
      <c r="B22" s="329">
        <f t="shared" si="0"/>
        <v>42655</v>
      </c>
      <c r="C22" s="229"/>
      <c r="D22" s="229"/>
      <c r="E22" s="229"/>
      <c r="F22" s="229" t="s">
        <v>308</v>
      </c>
      <c r="G22" s="229"/>
      <c r="H22" s="229"/>
      <c r="I22" s="229"/>
      <c r="J22" s="330" t="str">
        <f>IF('T°C CHARIOTS 1'!J22:AA22&lt;&gt;0,'T°C CHARIOTS 1'!J22:AA22 &amp; " mixé ","")</f>
        <v xml:space="preserve">Mirabelles au sirop mixé </v>
      </c>
      <c r="K22" s="331"/>
      <c r="L22" s="331"/>
      <c r="M22" s="331"/>
      <c r="N22" s="331"/>
      <c r="O22" s="331"/>
      <c r="P22" s="331"/>
      <c r="Q22" s="331"/>
      <c r="R22" s="331"/>
      <c r="S22" s="331"/>
      <c r="T22" s="331"/>
      <c r="U22" s="331"/>
      <c r="V22" s="331"/>
      <c r="W22" s="331"/>
      <c r="X22" s="331"/>
      <c r="Y22" s="331"/>
      <c r="Z22" s="331"/>
      <c r="AA22" s="332"/>
      <c r="AB22" s="229">
        <v>2</v>
      </c>
      <c r="AC22" s="229"/>
      <c r="AD22" s="229"/>
      <c r="AE22" s="229"/>
      <c r="AF22" s="229"/>
      <c r="AG22" s="229"/>
      <c r="AH22" s="229"/>
      <c r="AI22" s="229"/>
      <c r="AJ22" s="229"/>
      <c r="AK22" s="229"/>
      <c r="AL22" s="229"/>
      <c r="AM22" s="229"/>
      <c r="AN22" s="229"/>
      <c r="AO22" s="229"/>
      <c r="AP22" s="229"/>
      <c r="AQ22" s="229"/>
      <c r="AR22" s="229"/>
      <c r="AS22" s="229"/>
      <c r="AT22" s="229"/>
      <c r="AU22" s="229"/>
      <c r="AV22" s="229"/>
      <c r="AW22" s="229"/>
      <c r="AX22" s="229"/>
      <c r="AY22" s="229"/>
      <c r="AZ22" s="229"/>
      <c r="BA22" s="229"/>
      <c r="BB22" s="229"/>
      <c r="BC22" s="229"/>
      <c r="BD22" s="229"/>
      <c r="BE22" s="229"/>
      <c r="BF22" s="229"/>
      <c r="BG22" s="229"/>
      <c r="BH22" s="229"/>
      <c r="BI22" s="229"/>
      <c r="BJ22" s="229"/>
      <c r="BK22" s="229"/>
      <c r="BL22" s="229"/>
      <c r="BM22" s="229"/>
      <c r="BN22" s="229"/>
      <c r="BO22" s="229"/>
      <c r="BP22" s="229"/>
      <c r="BQ22" s="229"/>
      <c r="BR22" s="229"/>
      <c r="BS22" s="229"/>
      <c r="BV22" s="53"/>
    </row>
    <row r="23" spans="2:74" ht="4.5" customHeight="1">
      <c r="F23" s="335"/>
      <c r="G23" s="335"/>
      <c r="H23" s="335"/>
      <c r="I23" s="335"/>
      <c r="J23" s="335"/>
      <c r="K23" s="335"/>
      <c r="L23" s="335"/>
      <c r="M23" s="335"/>
      <c r="N23" s="335"/>
      <c r="O23" s="335"/>
      <c r="P23" s="335"/>
      <c r="Q23" s="335"/>
      <c r="R23" s="335"/>
      <c r="S23" s="335"/>
      <c r="T23" s="335"/>
      <c r="U23" s="335"/>
      <c r="V23" s="335"/>
      <c r="W23" s="335"/>
      <c r="X23" s="335"/>
      <c r="Y23" s="335"/>
      <c r="Z23" s="335"/>
      <c r="AA23" s="335"/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AN23" s="65"/>
      <c r="AO23" s="65"/>
      <c r="AP23" s="65"/>
      <c r="AQ23" s="65"/>
      <c r="AR23" s="65"/>
      <c r="AS23" s="65"/>
      <c r="AT23" s="65"/>
      <c r="AU23" s="65"/>
      <c r="AV23" s="65"/>
      <c r="AW23" s="65"/>
      <c r="AX23" s="65"/>
      <c r="AY23" s="65"/>
      <c r="AZ23" s="335"/>
      <c r="BA23" s="335"/>
      <c r="BB23" s="335"/>
      <c r="BC23" s="335"/>
      <c r="BD23" s="335"/>
      <c r="BE23" s="335"/>
      <c r="BF23" s="335"/>
      <c r="BG23" s="335"/>
      <c r="BH23" s="335"/>
      <c r="BI23" s="335"/>
      <c r="BJ23" s="335"/>
      <c r="BK23" s="335"/>
      <c r="BL23" s="335"/>
      <c r="BM23" s="335"/>
      <c r="BN23" s="335"/>
      <c r="BO23" s="335"/>
      <c r="BP23" s="65"/>
      <c r="BQ23" s="65"/>
      <c r="BR23" s="65"/>
      <c r="BS23" s="65"/>
      <c r="BT23" s="65"/>
      <c r="BU23" s="65"/>
      <c r="BV23" s="53"/>
    </row>
    <row r="24" spans="2:74" s="66" customFormat="1" ht="12" customHeight="1">
      <c r="B24" s="267" t="s">
        <v>240</v>
      </c>
      <c r="C24" s="268"/>
      <c r="D24" s="268"/>
      <c r="E24" s="268"/>
      <c r="F24" s="268"/>
      <c r="G24" s="268"/>
      <c r="H24" s="268"/>
      <c r="I24" s="268"/>
      <c r="J24" s="268"/>
      <c r="K24" s="268"/>
      <c r="L24" s="268"/>
      <c r="M24" s="268"/>
      <c r="N24" s="268"/>
      <c r="O24" s="268"/>
      <c r="P24" s="268"/>
      <c r="Q24" s="268"/>
      <c r="R24" s="268"/>
      <c r="S24" s="268"/>
      <c r="T24" s="268"/>
      <c r="U24" s="268"/>
      <c r="V24" s="268"/>
      <c r="W24" s="268"/>
      <c r="X24" s="268"/>
      <c r="Y24" s="268"/>
      <c r="Z24" s="268"/>
      <c r="AA24" s="268"/>
      <c r="AB24" s="268"/>
      <c r="AC24" s="268"/>
      <c r="AD24" s="268"/>
      <c r="AE24" s="268"/>
      <c r="AF24" s="268"/>
      <c r="AG24" s="268"/>
      <c r="AH24" s="268"/>
      <c r="AI24" s="269"/>
      <c r="AK24" s="270" t="s">
        <v>241</v>
      </c>
      <c r="AL24" s="271"/>
      <c r="AM24" s="271"/>
      <c r="AN24" s="271"/>
      <c r="AO24" s="271"/>
      <c r="AP24" s="271"/>
      <c r="AQ24" s="271"/>
      <c r="AR24" s="271"/>
      <c r="AS24" s="271"/>
      <c r="AT24" s="271"/>
      <c r="AU24" s="271"/>
      <c r="AV24" s="271"/>
      <c r="AW24" s="271"/>
      <c r="AX24" s="271"/>
      <c r="AY24" s="271"/>
      <c r="AZ24" s="271"/>
      <c r="BA24" s="271"/>
      <c r="BB24" s="271"/>
      <c r="BC24" s="271"/>
      <c r="BD24" s="271"/>
      <c r="BE24" s="271"/>
      <c r="BF24" s="271"/>
      <c r="BG24" s="271"/>
      <c r="BH24" s="271"/>
      <c r="BI24" s="271"/>
      <c r="BJ24" s="271"/>
      <c r="BK24" s="271"/>
      <c r="BL24" s="271"/>
      <c r="BM24" s="271"/>
      <c r="BN24" s="271"/>
      <c r="BO24" s="271"/>
      <c r="BP24" s="271"/>
      <c r="BQ24" s="271"/>
      <c r="BR24" s="271"/>
      <c r="BS24" s="271"/>
      <c r="BT24" s="272"/>
    </row>
    <row r="25" spans="2:74" s="67" customFormat="1" ht="12" customHeight="1">
      <c r="B25" s="68"/>
      <c r="C25" s="266">
        <v>1</v>
      </c>
      <c r="D25" s="333" t="s">
        <v>274</v>
      </c>
      <c r="E25" s="333"/>
      <c r="F25" s="333"/>
      <c r="G25" s="333"/>
      <c r="H25" s="333"/>
      <c r="I25" s="333"/>
      <c r="J25" s="333"/>
      <c r="K25" s="333"/>
      <c r="L25" s="333"/>
      <c r="M25" s="333"/>
      <c r="N25" s="333"/>
      <c r="O25" s="333"/>
      <c r="P25" s="333"/>
      <c r="Q25" s="333"/>
      <c r="R25" s="333"/>
      <c r="S25" s="333"/>
      <c r="T25" s="333"/>
      <c r="U25" s="333"/>
      <c r="V25" s="333"/>
      <c r="W25" s="333"/>
      <c r="X25" s="333"/>
      <c r="Y25" s="333"/>
      <c r="Z25" s="333"/>
      <c r="AA25" s="333"/>
      <c r="AB25" s="333"/>
      <c r="AC25" s="333"/>
      <c r="AD25" s="333"/>
      <c r="AE25" s="333"/>
      <c r="AF25" s="333"/>
      <c r="AG25" s="333"/>
      <c r="AH25" s="333"/>
      <c r="AI25" s="94"/>
      <c r="AK25" s="95" t="s">
        <v>275</v>
      </c>
      <c r="AL25" s="96"/>
      <c r="AM25" s="96"/>
      <c r="AN25" s="96"/>
      <c r="AO25" s="96"/>
      <c r="AP25" s="96"/>
      <c r="AQ25" s="96"/>
      <c r="AR25" s="96"/>
      <c r="AS25" s="96"/>
      <c r="AT25" s="96"/>
      <c r="AU25" s="96"/>
      <c r="AV25" s="96"/>
      <c r="AW25" s="96"/>
      <c r="AX25" s="96"/>
      <c r="AY25" s="96"/>
      <c r="AZ25" s="96"/>
      <c r="BA25" s="96"/>
      <c r="BB25" s="96"/>
      <c r="BC25" s="96"/>
      <c r="BD25" s="96"/>
      <c r="BE25" s="96"/>
      <c r="BF25" s="96"/>
      <c r="BG25" s="96"/>
      <c r="BH25" s="96"/>
      <c r="BI25" s="96"/>
      <c r="BJ25" s="96"/>
      <c r="BK25" s="96"/>
      <c r="BL25" s="96"/>
      <c r="BM25" s="96"/>
      <c r="BN25" s="96"/>
      <c r="BO25" s="96"/>
      <c r="BP25" s="96"/>
      <c r="BQ25" s="96"/>
      <c r="BR25" s="96"/>
      <c r="BS25" s="96"/>
      <c r="BT25" s="97"/>
    </row>
    <row r="26" spans="2:74" s="67" customFormat="1" ht="12" customHeight="1">
      <c r="B26" s="68"/>
      <c r="C26" s="266"/>
      <c r="D26" s="333"/>
      <c r="E26" s="333"/>
      <c r="F26" s="333"/>
      <c r="G26" s="333"/>
      <c r="H26" s="333"/>
      <c r="I26" s="333"/>
      <c r="J26" s="333"/>
      <c r="K26" s="333"/>
      <c r="L26" s="333"/>
      <c r="M26" s="333"/>
      <c r="N26" s="333"/>
      <c r="O26" s="333"/>
      <c r="P26" s="333"/>
      <c r="Q26" s="333"/>
      <c r="R26" s="333"/>
      <c r="S26" s="333"/>
      <c r="T26" s="333"/>
      <c r="U26" s="333"/>
      <c r="V26" s="333"/>
      <c r="W26" s="333"/>
      <c r="X26" s="333"/>
      <c r="Y26" s="333"/>
      <c r="Z26" s="333"/>
      <c r="AA26" s="333"/>
      <c r="AB26" s="333"/>
      <c r="AC26" s="333"/>
      <c r="AD26" s="333"/>
      <c r="AE26" s="333"/>
      <c r="AF26" s="333"/>
      <c r="AG26" s="333"/>
      <c r="AH26" s="333"/>
      <c r="AI26" s="94"/>
      <c r="AK26" s="68"/>
      <c r="AL26" s="253" t="s">
        <v>276</v>
      </c>
      <c r="AM26" s="253"/>
      <c r="AN26" s="253"/>
      <c r="AO26" s="253"/>
      <c r="AP26" s="253"/>
      <c r="AQ26" s="253"/>
      <c r="AR26" s="253"/>
      <c r="AS26" s="253"/>
      <c r="AT26" s="253"/>
      <c r="AU26" s="253"/>
      <c r="AV26" s="253"/>
      <c r="AW26" s="253"/>
      <c r="AX26" s="253"/>
      <c r="AY26" s="253"/>
      <c r="AZ26" s="253"/>
      <c r="BA26" s="253"/>
      <c r="BB26" s="253"/>
      <c r="BC26" s="253"/>
      <c r="BD26" s="253"/>
      <c r="BE26" s="253"/>
      <c r="BF26" s="253"/>
      <c r="BG26" s="253"/>
      <c r="BH26" s="253"/>
      <c r="BI26" s="253"/>
      <c r="BJ26" s="253"/>
      <c r="BK26" s="253"/>
      <c r="BL26" s="253"/>
      <c r="BM26" s="253"/>
      <c r="BN26" s="253"/>
      <c r="BO26" s="253"/>
      <c r="BP26" s="253"/>
      <c r="BQ26" s="253"/>
      <c r="BR26" s="253"/>
      <c r="BS26" s="253"/>
      <c r="BT26" s="254"/>
    </row>
    <row r="27" spans="2:74" s="67" customFormat="1" ht="12" customHeight="1">
      <c r="B27" s="68"/>
      <c r="C27" s="74"/>
      <c r="D27" s="98" t="s">
        <v>277</v>
      </c>
      <c r="E27" s="98"/>
      <c r="F27" s="99"/>
      <c r="G27" s="99"/>
      <c r="H27" s="100" t="s">
        <v>278</v>
      </c>
      <c r="I27" s="334" t="s">
        <v>279</v>
      </c>
      <c r="J27" s="334"/>
      <c r="K27" s="334"/>
      <c r="L27" s="99"/>
      <c r="M27" s="99"/>
      <c r="N27" s="99"/>
      <c r="O27" s="99"/>
      <c r="P27" s="101"/>
      <c r="Q27" s="101"/>
      <c r="R27" s="101"/>
      <c r="S27" s="101"/>
      <c r="T27" s="99"/>
      <c r="U27" s="99"/>
      <c r="V27" s="334" t="s">
        <v>280</v>
      </c>
      <c r="W27" s="334"/>
      <c r="X27" s="334"/>
      <c r="Y27" s="99"/>
      <c r="Z27" s="102"/>
      <c r="AA27" s="102"/>
      <c r="AB27" s="102"/>
      <c r="AC27" s="102"/>
      <c r="AD27" s="102"/>
      <c r="AE27" s="102"/>
      <c r="AF27" s="102"/>
      <c r="AG27" s="102"/>
      <c r="AH27" s="102"/>
      <c r="AI27" s="94"/>
      <c r="AK27" s="71"/>
      <c r="AL27" s="253" t="s">
        <v>281</v>
      </c>
      <c r="AM27" s="253"/>
      <c r="AN27" s="253"/>
      <c r="AO27" s="253"/>
      <c r="AP27" s="253"/>
      <c r="AQ27" s="253"/>
      <c r="AR27" s="253"/>
      <c r="AS27" s="253"/>
      <c r="AT27" s="253"/>
      <c r="AU27" s="253"/>
      <c r="AV27" s="253"/>
      <c r="AW27" s="253"/>
      <c r="AX27" s="253"/>
      <c r="AY27" s="253"/>
      <c r="AZ27" s="253"/>
      <c r="BA27" s="253"/>
      <c r="BB27" s="253"/>
      <c r="BC27" s="253"/>
      <c r="BD27" s="253"/>
      <c r="BE27" s="253"/>
      <c r="BF27" s="253"/>
      <c r="BG27" s="253"/>
      <c r="BH27" s="253"/>
      <c r="BI27" s="253"/>
      <c r="BJ27" s="253"/>
      <c r="BK27" s="253"/>
      <c r="BL27" s="253"/>
      <c r="BM27" s="253"/>
      <c r="BN27" s="253"/>
      <c r="BO27" s="253"/>
      <c r="BP27" s="253"/>
      <c r="BQ27" s="253"/>
      <c r="BR27" s="253"/>
      <c r="BS27" s="253"/>
      <c r="BT27" s="254"/>
    </row>
    <row r="28" spans="2:74" s="67" customFormat="1" ht="12" customHeight="1">
      <c r="B28" s="68"/>
      <c r="C28" s="74"/>
      <c r="D28" s="98" t="s">
        <v>282</v>
      </c>
      <c r="E28" s="98"/>
      <c r="F28" s="99"/>
      <c r="G28" s="99"/>
      <c r="H28" s="100" t="s">
        <v>278</v>
      </c>
      <c r="I28" s="334" t="s">
        <v>279</v>
      </c>
      <c r="J28" s="334"/>
      <c r="K28" s="334"/>
      <c r="L28" s="99"/>
      <c r="M28" s="99"/>
      <c r="N28" s="99"/>
      <c r="O28" s="99"/>
      <c r="P28" s="101"/>
      <c r="Q28" s="101"/>
      <c r="R28" s="101"/>
      <c r="S28" s="101"/>
      <c r="T28" s="99"/>
      <c r="U28" s="99"/>
      <c r="V28" s="334" t="s">
        <v>280</v>
      </c>
      <c r="W28" s="334"/>
      <c r="X28" s="334"/>
      <c r="Y28" s="99"/>
      <c r="Z28" s="102"/>
      <c r="AA28" s="102"/>
      <c r="AB28" s="102"/>
      <c r="AC28" s="102"/>
      <c r="AD28" s="102"/>
      <c r="AE28" s="102"/>
      <c r="AF28" s="102"/>
      <c r="AG28" s="102"/>
      <c r="AH28" s="102"/>
      <c r="AI28" s="94"/>
      <c r="AK28" s="95" t="s">
        <v>283</v>
      </c>
      <c r="AL28" s="103"/>
      <c r="AM28" s="103"/>
      <c r="AN28" s="103"/>
      <c r="AO28" s="103"/>
      <c r="AP28" s="103"/>
      <c r="AQ28" s="103"/>
      <c r="AR28" s="103"/>
      <c r="AS28" s="103"/>
      <c r="AT28" s="103"/>
      <c r="AU28" s="103"/>
      <c r="AV28" s="103"/>
      <c r="AW28" s="103"/>
      <c r="AX28" s="103"/>
      <c r="AY28" s="103"/>
      <c r="AZ28" s="103"/>
      <c r="BA28" s="103"/>
      <c r="BB28" s="103"/>
      <c r="BC28" s="103"/>
      <c r="BD28" s="103"/>
      <c r="BE28" s="103"/>
      <c r="BF28" s="103"/>
      <c r="BG28" s="103"/>
      <c r="BH28" s="103"/>
      <c r="BI28" s="103"/>
      <c r="BJ28" s="103"/>
      <c r="BK28" s="103"/>
      <c r="BL28" s="103"/>
      <c r="BM28" s="103"/>
      <c r="BN28" s="103"/>
      <c r="BO28" s="103"/>
      <c r="BP28" s="103"/>
      <c r="BQ28" s="103"/>
      <c r="BR28" s="103"/>
      <c r="BS28" s="103"/>
      <c r="BT28" s="94"/>
    </row>
    <row r="29" spans="2:74" s="67" customFormat="1" ht="12" customHeight="1">
      <c r="B29" s="68"/>
      <c r="C29" s="266">
        <v>2</v>
      </c>
      <c r="D29" s="257" t="s">
        <v>284</v>
      </c>
      <c r="E29" s="257"/>
      <c r="F29" s="257"/>
      <c r="G29" s="257"/>
      <c r="H29" s="257"/>
      <c r="I29" s="257"/>
      <c r="J29" s="257"/>
      <c r="K29" s="257"/>
      <c r="L29" s="257"/>
      <c r="M29" s="257"/>
      <c r="N29" s="257"/>
      <c r="O29" s="257"/>
      <c r="P29" s="257"/>
      <c r="Q29" s="257"/>
      <c r="R29" s="257"/>
      <c r="S29" s="257"/>
      <c r="T29" s="257"/>
      <c r="U29" s="257"/>
      <c r="V29" s="257"/>
      <c r="W29" s="257"/>
      <c r="X29" s="257"/>
      <c r="Y29" s="257"/>
      <c r="Z29" s="257"/>
      <c r="AA29" s="257"/>
      <c r="AB29" s="257"/>
      <c r="AC29" s="257"/>
      <c r="AD29" s="257"/>
      <c r="AE29" s="257"/>
      <c r="AF29" s="257"/>
      <c r="AG29" s="257"/>
      <c r="AH29" s="257"/>
      <c r="AI29" s="94"/>
      <c r="AK29" s="71"/>
      <c r="AL29" s="69" t="s">
        <v>243</v>
      </c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69"/>
      <c r="BG29" s="69"/>
      <c r="BH29" s="69"/>
      <c r="BI29" s="69"/>
      <c r="BJ29" s="69"/>
      <c r="BK29" s="69"/>
      <c r="BL29" s="69"/>
      <c r="BM29" s="69"/>
      <c r="BN29" s="69"/>
      <c r="BO29" s="69"/>
      <c r="BP29" s="69"/>
      <c r="BQ29" s="69"/>
      <c r="BR29" s="69"/>
      <c r="BS29" s="69"/>
      <c r="BT29" s="70"/>
    </row>
    <row r="30" spans="2:74" s="67" customFormat="1" ht="12" customHeight="1">
      <c r="B30" s="68"/>
      <c r="C30" s="266"/>
      <c r="D30" s="257"/>
      <c r="E30" s="257"/>
      <c r="F30" s="257"/>
      <c r="G30" s="257"/>
      <c r="H30" s="257"/>
      <c r="I30" s="257"/>
      <c r="J30" s="257"/>
      <c r="K30" s="257"/>
      <c r="L30" s="257"/>
      <c r="M30" s="257"/>
      <c r="N30" s="257"/>
      <c r="O30" s="257"/>
      <c r="P30" s="257"/>
      <c r="Q30" s="257"/>
      <c r="R30" s="257"/>
      <c r="S30" s="257"/>
      <c r="T30" s="257"/>
      <c r="U30" s="257"/>
      <c r="V30" s="257"/>
      <c r="W30" s="257"/>
      <c r="X30" s="257"/>
      <c r="Y30" s="257"/>
      <c r="Z30" s="257"/>
      <c r="AA30" s="257"/>
      <c r="AB30" s="257"/>
      <c r="AC30" s="257"/>
      <c r="AD30" s="257"/>
      <c r="AE30" s="257"/>
      <c r="AF30" s="257"/>
      <c r="AG30" s="257"/>
      <c r="AH30" s="257"/>
      <c r="AI30" s="94"/>
      <c r="AK30" s="68"/>
      <c r="AL30" s="253" t="s">
        <v>285</v>
      </c>
      <c r="AM30" s="253"/>
      <c r="AN30" s="253"/>
      <c r="AO30" s="253"/>
      <c r="AP30" s="253"/>
      <c r="AQ30" s="253"/>
      <c r="AR30" s="253"/>
      <c r="AS30" s="253"/>
      <c r="AT30" s="253"/>
      <c r="AU30" s="253"/>
      <c r="AV30" s="253"/>
      <c r="AW30" s="253"/>
      <c r="AX30" s="253"/>
      <c r="AY30" s="253"/>
      <c r="AZ30" s="253"/>
      <c r="BA30" s="253"/>
      <c r="BB30" s="253"/>
      <c r="BC30" s="253"/>
      <c r="BD30" s="253"/>
      <c r="BE30" s="253"/>
      <c r="BF30" s="253"/>
      <c r="BG30" s="253"/>
      <c r="BH30" s="253"/>
      <c r="BI30" s="253"/>
      <c r="BJ30" s="253"/>
      <c r="BK30" s="253"/>
      <c r="BL30" s="253"/>
      <c r="BM30" s="253"/>
      <c r="BN30" s="253"/>
      <c r="BO30" s="253"/>
      <c r="BP30" s="253"/>
      <c r="BQ30" s="253"/>
      <c r="BR30" s="253"/>
      <c r="BS30" s="253"/>
      <c r="BT30" s="80"/>
    </row>
    <row r="31" spans="2:74" s="67" customFormat="1" ht="12" customHeight="1">
      <c r="B31" s="68"/>
      <c r="C31" s="104">
        <v>3</v>
      </c>
      <c r="D31" s="104" t="s">
        <v>286</v>
      </c>
      <c r="E31" s="103"/>
      <c r="F31" s="103"/>
      <c r="G31" s="103"/>
      <c r="H31" s="103"/>
      <c r="I31" s="103"/>
      <c r="J31" s="103"/>
      <c r="K31" s="103"/>
      <c r="L31" s="103"/>
      <c r="M31" s="103"/>
      <c r="N31" s="103"/>
      <c r="O31" s="103"/>
      <c r="P31" s="103"/>
      <c r="Q31" s="103"/>
      <c r="R31" s="103"/>
      <c r="S31" s="103"/>
      <c r="T31" s="103"/>
      <c r="U31" s="103"/>
      <c r="V31" s="103"/>
      <c r="W31" s="103"/>
      <c r="X31" s="103"/>
      <c r="Y31" s="103"/>
      <c r="Z31" s="103"/>
      <c r="AA31" s="103"/>
      <c r="AB31" s="103"/>
      <c r="AC31" s="103"/>
      <c r="AD31" s="103"/>
      <c r="AE31" s="103"/>
      <c r="AF31" s="103"/>
      <c r="AG31" s="103"/>
      <c r="AH31" s="103"/>
      <c r="AI31" s="94"/>
      <c r="AK31" s="95"/>
      <c r="AL31" s="103"/>
      <c r="AM31" s="253" t="s">
        <v>248</v>
      </c>
      <c r="AN31" s="253"/>
      <c r="AO31" s="253"/>
      <c r="AP31" s="253"/>
      <c r="AQ31" s="253"/>
      <c r="AR31" s="253"/>
      <c r="AS31" s="253"/>
      <c r="AT31" s="253"/>
      <c r="AU31" s="253"/>
      <c r="AV31" s="253"/>
      <c r="AW31" s="253"/>
      <c r="AX31" s="253"/>
      <c r="AY31" s="253"/>
      <c r="AZ31" s="253"/>
      <c r="BA31" s="253"/>
      <c r="BB31" s="253"/>
      <c r="BC31" s="253"/>
      <c r="BD31" s="253"/>
      <c r="BE31" s="253"/>
      <c r="BF31" s="253"/>
      <c r="BG31" s="253"/>
      <c r="BH31" s="253"/>
      <c r="BI31" s="253"/>
      <c r="BJ31" s="253"/>
      <c r="BK31" s="253"/>
      <c r="BL31" s="253"/>
      <c r="BM31" s="253"/>
      <c r="BN31" s="253"/>
      <c r="BO31" s="253"/>
      <c r="BP31" s="253"/>
      <c r="BQ31" s="253"/>
      <c r="BR31" s="253"/>
      <c r="BS31" s="253"/>
      <c r="BT31" s="79"/>
    </row>
    <row r="32" spans="2:74" s="67" customFormat="1" ht="12" customHeight="1">
      <c r="B32" s="68"/>
      <c r="C32" s="104">
        <v>4</v>
      </c>
      <c r="D32" s="257" t="s">
        <v>287</v>
      </c>
      <c r="E32" s="257"/>
      <c r="F32" s="257"/>
      <c r="G32" s="257"/>
      <c r="H32" s="257"/>
      <c r="I32" s="257"/>
      <c r="J32" s="257"/>
      <c r="K32" s="257"/>
      <c r="L32" s="257"/>
      <c r="M32" s="257"/>
      <c r="N32" s="257"/>
      <c r="O32" s="257"/>
      <c r="P32" s="257"/>
      <c r="Q32" s="257"/>
      <c r="R32" s="257"/>
      <c r="S32" s="257"/>
      <c r="T32" s="257"/>
      <c r="U32" s="257"/>
      <c r="V32" s="257"/>
      <c r="W32" s="257"/>
      <c r="X32" s="257"/>
      <c r="Y32" s="257"/>
      <c r="Z32" s="257"/>
      <c r="AA32" s="257"/>
      <c r="AB32" s="257"/>
      <c r="AC32" s="257"/>
      <c r="AD32" s="257"/>
      <c r="AE32" s="257"/>
      <c r="AF32" s="257"/>
      <c r="AG32" s="257"/>
      <c r="AH32" s="257"/>
      <c r="AI32" s="94"/>
      <c r="AK32" s="71"/>
      <c r="AL32" s="253" t="s">
        <v>288</v>
      </c>
      <c r="AM32" s="253"/>
      <c r="AN32" s="253"/>
      <c r="AO32" s="253"/>
      <c r="AP32" s="253"/>
      <c r="AQ32" s="253"/>
      <c r="AR32" s="253"/>
      <c r="AS32" s="253"/>
      <c r="AT32" s="253"/>
      <c r="AU32" s="253"/>
      <c r="AV32" s="253"/>
      <c r="AW32" s="253"/>
      <c r="AX32" s="253"/>
      <c r="AY32" s="253"/>
      <c r="AZ32" s="253"/>
      <c r="BA32" s="253"/>
      <c r="BB32" s="253"/>
      <c r="BC32" s="253"/>
      <c r="BD32" s="253"/>
      <c r="BE32" s="253"/>
      <c r="BF32" s="253"/>
      <c r="BG32" s="253"/>
      <c r="BH32" s="253"/>
      <c r="BI32" s="253"/>
      <c r="BJ32" s="253"/>
      <c r="BK32" s="253"/>
      <c r="BL32" s="253"/>
      <c r="BM32" s="253"/>
      <c r="BN32" s="253"/>
      <c r="BO32" s="253"/>
      <c r="BP32" s="253"/>
      <c r="BQ32" s="253"/>
      <c r="BR32" s="253"/>
      <c r="BS32" s="253"/>
      <c r="BT32" s="80"/>
    </row>
    <row r="33" spans="2:74" s="67" customFormat="1" ht="12" customHeight="1">
      <c r="B33" s="75"/>
      <c r="C33" s="105"/>
      <c r="D33" s="261"/>
      <c r="E33" s="261"/>
      <c r="F33" s="261"/>
      <c r="G33" s="261"/>
      <c r="H33" s="261"/>
      <c r="I33" s="261"/>
      <c r="J33" s="261"/>
      <c r="K33" s="261"/>
      <c r="L33" s="261"/>
      <c r="M33" s="261"/>
      <c r="N33" s="261"/>
      <c r="O33" s="261"/>
      <c r="P33" s="261"/>
      <c r="Q33" s="261"/>
      <c r="R33" s="261"/>
      <c r="S33" s="261"/>
      <c r="T33" s="261"/>
      <c r="U33" s="261"/>
      <c r="V33" s="261"/>
      <c r="W33" s="261"/>
      <c r="X33" s="261"/>
      <c r="Y33" s="261"/>
      <c r="Z33" s="261"/>
      <c r="AA33" s="261"/>
      <c r="AB33" s="261"/>
      <c r="AC33" s="261"/>
      <c r="AD33" s="261"/>
      <c r="AE33" s="261"/>
      <c r="AF33" s="261"/>
      <c r="AG33" s="261"/>
      <c r="AH33" s="261"/>
      <c r="AI33" s="106"/>
      <c r="AK33" s="71"/>
      <c r="AL33" s="73"/>
      <c r="AM33" s="253" t="s">
        <v>252</v>
      </c>
      <c r="AN33" s="253"/>
      <c r="AO33" s="253"/>
      <c r="AP33" s="253"/>
      <c r="AQ33" s="253"/>
      <c r="AR33" s="253"/>
      <c r="AS33" s="253"/>
      <c r="AT33" s="253"/>
      <c r="AU33" s="253"/>
      <c r="AV33" s="253"/>
      <c r="AW33" s="253"/>
      <c r="AX33" s="253"/>
      <c r="AY33" s="253"/>
      <c r="AZ33" s="253"/>
      <c r="BA33" s="253"/>
      <c r="BB33" s="253"/>
      <c r="BC33" s="253"/>
      <c r="BD33" s="253"/>
      <c r="BE33" s="253"/>
      <c r="BF33" s="253"/>
      <c r="BG33" s="253"/>
      <c r="BH33" s="253"/>
      <c r="BI33" s="253"/>
      <c r="BJ33" s="253"/>
      <c r="BK33" s="253"/>
      <c r="BL33" s="253"/>
      <c r="BM33" s="253"/>
      <c r="BN33" s="253"/>
      <c r="BO33" s="253"/>
      <c r="BP33" s="253"/>
      <c r="BQ33" s="253"/>
      <c r="BR33" s="253"/>
      <c r="BS33" s="253"/>
      <c r="BT33" s="79"/>
    </row>
    <row r="34" spans="2:74" s="67" customFormat="1" ht="9" customHeight="1">
      <c r="AK34" s="71"/>
      <c r="AL34" s="336" t="s">
        <v>254</v>
      </c>
      <c r="AM34" s="337"/>
      <c r="AN34" s="337"/>
      <c r="AO34" s="337"/>
      <c r="AP34" s="337"/>
      <c r="AQ34" s="337"/>
      <c r="AR34" s="337"/>
      <c r="AS34" s="337"/>
      <c r="AT34" s="337"/>
      <c r="AU34" s="337"/>
      <c r="AV34" s="337"/>
      <c r="AW34" s="337"/>
      <c r="AX34" s="337"/>
      <c r="AY34" s="337"/>
      <c r="AZ34" s="337"/>
      <c r="BA34" s="337"/>
      <c r="BB34" s="337"/>
      <c r="BC34" s="337"/>
      <c r="BD34" s="337"/>
      <c r="BE34" s="337"/>
      <c r="BF34" s="337"/>
      <c r="BG34" s="337"/>
      <c r="BH34" s="337"/>
      <c r="BI34" s="337"/>
      <c r="BJ34" s="337"/>
      <c r="BK34" s="337"/>
      <c r="BL34" s="337"/>
      <c r="BM34" s="337"/>
      <c r="BN34" s="337"/>
      <c r="BO34" s="337"/>
      <c r="BP34" s="337"/>
      <c r="BQ34" s="337"/>
      <c r="BR34" s="337"/>
      <c r="BS34" s="337"/>
      <c r="BT34" s="79"/>
    </row>
    <row r="35" spans="2:74" s="67" customFormat="1" ht="7.5" customHeight="1">
      <c r="B35" s="263" t="s">
        <v>256</v>
      </c>
      <c r="C35" s="264"/>
      <c r="D35" s="264"/>
      <c r="E35" s="264"/>
      <c r="F35" s="264"/>
      <c r="G35" s="264"/>
      <c r="H35" s="264"/>
      <c r="I35" s="264"/>
      <c r="J35" s="264"/>
      <c r="K35" s="264"/>
      <c r="L35" s="264"/>
      <c r="M35" s="264"/>
      <c r="N35" s="264"/>
      <c r="O35" s="264"/>
      <c r="P35" s="264"/>
      <c r="Q35" s="264"/>
      <c r="R35" s="264"/>
      <c r="S35" s="264"/>
      <c r="T35" s="264"/>
      <c r="U35" s="264"/>
      <c r="V35" s="264"/>
      <c r="W35" s="264"/>
      <c r="X35" s="264"/>
      <c r="Y35" s="264"/>
      <c r="Z35" s="264"/>
      <c r="AA35" s="264"/>
      <c r="AB35" s="264"/>
      <c r="AC35" s="264"/>
      <c r="AD35" s="264"/>
      <c r="AE35" s="264"/>
      <c r="AF35" s="264"/>
      <c r="AG35" s="264"/>
      <c r="AH35" s="264"/>
      <c r="AI35" s="265"/>
      <c r="AK35" s="71"/>
      <c r="AL35" s="253" t="s">
        <v>289</v>
      </c>
      <c r="AM35" s="253"/>
      <c r="AN35" s="253"/>
      <c r="AO35" s="253"/>
      <c r="AP35" s="253"/>
      <c r="AQ35" s="253"/>
      <c r="AR35" s="253"/>
      <c r="AS35" s="253"/>
      <c r="AT35" s="253"/>
      <c r="AU35" s="253"/>
      <c r="AV35" s="253"/>
      <c r="AW35" s="253"/>
      <c r="AX35" s="253"/>
      <c r="AY35" s="253"/>
      <c r="AZ35" s="253"/>
      <c r="BA35" s="253"/>
      <c r="BB35" s="253"/>
      <c r="BC35" s="253"/>
      <c r="BD35" s="253"/>
      <c r="BE35" s="253"/>
      <c r="BF35" s="253"/>
      <c r="BG35" s="253"/>
      <c r="BH35" s="253"/>
      <c r="BI35" s="253"/>
      <c r="BJ35" s="253"/>
      <c r="BK35" s="253"/>
      <c r="BL35" s="253"/>
      <c r="BM35" s="253"/>
      <c r="BN35" s="253"/>
      <c r="BO35" s="253"/>
      <c r="BP35" s="253"/>
      <c r="BQ35" s="253"/>
      <c r="BR35" s="253"/>
      <c r="BS35" s="253"/>
      <c r="BT35" s="80"/>
    </row>
    <row r="36" spans="2:74" s="67" customFormat="1" ht="9.75" customHeight="1">
      <c r="B36" s="250" t="s">
        <v>226</v>
      </c>
      <c r="C36" s="251"/>
      <c r="D36" s="251"/>
      <c r="E36" s="252"/>
      <c r="F36" s="250" t="s">
        <v>258</v>
      </c>
      <c r="G36" s="251"/>
      <c r="H36" s="251"/>
      <c r="I36" s="251"/>
      <c r="J36" s="251"/>
      <c r="K36" s="251"/>
      <c r="L36" s="251"/>
      <c r="M36" s="251"/>
      <c r="N36" s="251"/>
      <c r="O36" s="251"/>
      <c r="P36" s="251"/>
      <c r="Q36" s="251"/>
      <c r="R36" s="251"/>
      <c r="S36" s="251"/>
      <c r="T36" s="252"/>
      <c r="U36" s="250" t="s">
        <v>259</v>
      </c>
      <c r="V36" s="251"/>
      <c r="W36" s="251"/>
      <c r="X36" s="251"/>
      <c r="Y36" s="251"/>
      <c r="Z36" s="251"/>
      <c r="AA36" s="251"/>
      <c r="AB36" s="251"/>
      <c r="AC36" s="251"/>
      <c r="AD36" s="251"/>
      <c r="AE36" s="251"/>
      <c r="AF36" s="251"/>
      <c r="AG36" s="251"/>
      <c r="AH36" s="251"/>
      <c r="AI36" s="252"/>
      <c r="AK36" s="77"/>
      <c r="AL36" s="82"/>
      <c r="AM36" s="253" t="s">
        <v>257</v>
      </c>
      <c r="AN36" s="253"/>
      <c r="AO36" s="253"/>
      <c r="AP36" s="253"/>
      <c r="AQ36" s="253"/>
      <c r="AR36" s="253"/>
      <c r="AS36" s="253"/>
      <c r="AT36" s="253"/>
      <c r="AU36" s="253"/>
      <c r="AV36" s="253"/>
      <c r="AW36" s="253"/>
      <c r="AX36" s="253"/>
      <c r="AY36" s="253"/>
      <c r="AZ36" s="253"/>
      <c r="BA36" s="253"/>
      <c r="BB36" s="253"/>
      <c r="BC36" s="253"/>
      <c r="BD36" s="253"/>
      <c r="BE36" s="253"/>
      <c r="BF36" s="253"/>
      <c r="BG36" s="253"/>
      <c r="BH36" s="253"/>
      <c r="BI36" s="253"/>
      <c r="BJ36" s="253"/>
      <c r="BK36" s="253"/>
      <c r="BL36" s="253"/>
      <c r="BM36" s="253"/>
      <c r="BN36" s="253"/>
      <c r="BO36" s="253"/>
      <c r="BP36" s="253"/>
      <c r="BQ36" s="253"/>
      <c r="BR36" s="253"/>
      <c r="BS36" s="253"/>
      <c r="BT36" s="79"/>
    </row>
    <row r="37" spans="2:74" s="67" customFormat="1" ht="9" customHeight="1">
      <c r="B37" s="235"/>
      <c r="C37" s="236"/>
      <c r="D37" s="236"/>
      <c r="E37" s="237"/>
      <c r="F37" s="235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7"/>
      <c r="U37" s="235"/>
      <c r="V37" s="236"/>
      <c r="W37" s="236"/>
      <c r="X37" s="236"/>
      <c r="Y37" s="236"/>
      <c r="Z37" s="236"/>
      <c r="AA37" s="236"/>
      <c r="AB37" s="236"/>
      <c r="AC37" s="236"/>
      <c r="AD37" s="236"/>
      <c r="AE37" s="236"/>
      <c r="AF37" s="236"/>
      <c r="AG37" s="236"/>
      <c r="AH37" s="236"/>
      <c r="AI37" s="237"/>
      <c r="AK37" s="77"/>
      <c r="AL37" s="253" t="s">
        <v>290</v>
      </c>
      <c r="AM37" s="253"/>
      <c r="AN37" s="253"/>
      <c r="AO37" s="253"/>
      <c r="AP37" s="253"/>
      <c r="AQ37" s="253"/>
      <c r="AR37" s="253"/>
      <c r="AS37" s="253"/>
      <c r="AT37" s="253"/>
      <c r="AU37" s="253"/>
      <c r="AV37" s="253"/>
      <c r="AW37" s="253"/>
      <c r="AX37" s="253"/>
      <c r="AY37" s="253"/>
      <c r="AZ37" s="253"/>
      <c r="BA37" s="253"/>
      <c r="BB37" s="253"/>
      <c r="BC37" s="253"/>
      <c r="BD37" s="253"/>
      <c r="BE37" s="253"/>
      <c r="BF37" s="253"/>
      <c r="BG37" s="253"/>
      <c r="BH37" s="253"/>
      <c r="BI37" s="253"/>
      <c r="BJ37" s="253"/>
      <c r="BK37" s="253"/>
      <c r="BL37" s="253"/>
      <c r="BM37" s="253"/>
      <c r="BN37" s="253"/>
      <c r="BO37" s="253"/>
      <c r="BP37" s="253"/>
      <c r="BQ37" s="253"/>
      <c r="BR37" s="253"/>
      <c r="BS37" s="253"/>
      <c r="BT37" s="254"/>
    </row>
    <row r="38" spans="2:74" s="67" customFormat="1" ht="10.5" customHeight="1">
      <c r="B38" s="238"/>
      <c r="C38" s="239"/>
      <c r="D38" s="239"/>
      <c r="E38" s="240"/>
      <c r="F38" s="238"/>
      <c r="G38" s="239"/>
      <c r="H38" s="239"/>
      <c r="I38" s="239"/>
      <c r="J38" s="239"/>
      <c r="K38" s="239"/>
      <c r="L38" s="239"/>
      <c r="M38" s="239"/>
      <c r="N38" s="239"/>
      <c r="O38" s="239"/>
      <c r="P38" s="239"/>
      <c r="Q38" s="239"/>
      <c r="R38" s="239"/>
      <c r="S38" s="239"/>
      <c r="T38" s="240"/>
      <c r="U38" s="238"/>
      <c r="V38" s="239"/>
      <c r="W38" s="239"/>
      <c r="X38" s="239"/>
      <c r="Y38" s="239"/>
      <c r="Z38" s="239"/>
      <c r="AA38" s="239"/>
      <c r="AB38" s="239"/>
      <c r="AC38" s="239"/>
      <c r="AD38" s="239"/>
      <c r="AE38" s="239"/>
      <c r="AF38" s="239"/>
      <c r="AG38" s="239"/>
      <c r="AH38" s="239"/>
      <c r="AI38" s="240"/>
      <c r="AK38" s="75"/>
      <c r="AL38" s="87"/>
      <c r="AM38" s="255" t="s">
        <v>252</v>
      </c>
      <c r="AN38" s="255"/>
      <c r="AO38" s="255"/>
      <c r="AP38" s="255"/>
      <c r="AQ38" s="255"/>
      <c r="AR38" s="255"/>
      <c r="AS38" s="255"/>
      <c r="AT38" s="255"/>
      <c r="AU38" s="255"/>
      <c r="AV38" s="255"/>
      <c r="AW38" s="255"/>
      <c r="AX38" s="255"/>
      <c r="AY38" s="255"/>
      <c r="AZ38" s="255"/>
      <c r="BA38" s="255"/>
      <c r="BB38" s="255"/>
      <c r="BC38" s="255"/>
      <c r="BD38" s="255"/>
      <c r="BE38" s="255"/>
      <c r="BF38" s="255"/>
      <c r="BG38" s="255"/>
      <c r="BH38" s="255"/>
      <c r="BI38" s="255"/>
      <c r="BJ38" s="255"/>
      <c r="BK38" s="255"/>
      <c r="BL38" s="255"/>
      <c r="BM38" s="255"/>
      <c r="BN38" s="255"/>
      <c r="BO38" s="255"/>
      <c r="BP38" s="255"/>
      <c r="BQ38" s="255"/>
      <c r="BR38" s="255"/>
      <c r="BS38" s="255"/>
      <c r="BT38" s="256"/>
    </row>
    <row r="39" spans="2:74" s="67" customFormat="1" ht="9" customHeight="1">
      <c r="B39" s="235"/>
      <c r="C39" s="236"/>
      <c r="D39" s="236"/>
      <c r="E39" s="237"/>
      <c r="F39" s="235"/>
      <c r="G39" s="236"/>
      <c r="H39" s="236"/>
      <c r="I39" s="236"/>
      <c r="J39" s="236"/>
      <c r="K39" s="236"/>
      <c r="L39" s="236"/>
      <c r="M39" s="236"/>
      <c r="N39" s="236"/>
      <c r="O39" s="236"/>
      <c r="P39" s="236"/>
      <c r="Q39" s="236"/>
      <c r="R39" s="236"/>
      <c r="S39" s="236"/>
      <c r="T39" s="237"/>
      <c r="U39" s="235"/>
      <c r="V39" s="236"/>
      <c r="W39" s="236"/>
      <c r="X39" s="236"/>
      <c r="Y39" s="236"/>
      <c r="Z39" s="236"/>
      <c r="AA39" s="236"/>
      <c r="AB39" s="236"/>
      <c r="AC39" s="236"/>
      <c r="AD39" s="236"/>
      <c r="AE39" s="236"/>
      <c r="AF39" s="236"/>
      <c r="AG39" s="236"/>
      <c r="AH39" s="236"/>
      <c r="AI39" s="237"/>
    </row>
    <row r="40" spans="2:74" s="67" customFormat="1" ht="6.75" customHeight="1">
      <c r="B40" s="238"/>
      <c r="C40" s="239"/>
      <c r="D40" s="239"/>
      <c r="E40" s="240"/>
      <c r="F40" s="238"/>
      <c r="G40" s="239"/>
      <c r="H40" s="239"/>
      <c r="I40" s="239"/>
      <c r="J40" s="239"/>
      <c r="K40" s="239"/>
      <c r="L40" s="239"/>
      <c r="M40" s="239"/>
      <c r="N40" s="239"/>
      <c r="O40" s="239"/>
      <c r="P40" s="239"/>
      <c r="Q40" s="239"/>
      <c r="R40" s="239"/>
      <c r="S40" s="239"/>
      <c r="T40" s="240"/>
      <c r="U40" s="238"/>
      <c r="V40" s="239"/>
      <c r="W40" s="239"/>
      <c r="X40" s="239"/>
      <c r="Y40" s="239"/>
      <c r="Z40" s="239"/>
      <c r="AA40" s="239"/>
      <c r="AB40" s="239"/>
      <c r="AC40" s="239"/>
      <c r="AD40" s="239"/>
      <c r="AE40" s="239"/>
      <c r="AF40" s="239"/>
      <c r="AG40" s="239"/>
      <c r="AH40" s="239"/>
      <c r="AI40" s="240"/>
      <c r="AJ40" s="54"/>
      <c r="AX40" s="338" t="s">
        <v>261</v>
      </c>
      <c r="AY40" s="338"/>
      <c r="AZ40" s="338"/>
      <c r="BA40" s="338"/>
      <c r="BB40" s="338"/>
      <c r="BC40" s="338"/>
      <c r="BD40" s="338"/>
      <c r="BE40" s="338"/>
      <c r="BF40" s="338"/>
      <c r="BG40" s="338"/>
      <c r="BH40" s="338"/>
      <c r="BI40" s="338"/>
      <c r="BJ40" s="338"/>
      <c r="BK40" s="338"/>
      <c r="BL40" s="338"/>
      <c r="BM40" s="338"/>
      <c r="BN40" s="338"/>
      <c r="BO40" s="338"/>
      <c r="BP40" s="338"/>
      <c r="BQ40" s="338"/>
      <c r="BR40" s="338"/>
      <c r="BS40" s="338"/>
      <c r="BT40" s="338"/>
      <c r="BU40" s="338"/>
    </row>
    <row r="41" spans="2:74" s="67" customFormat="1" ht="9" customHeight="1"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  <c r="AA41" s="53"/>
      <c r="AB41" s="53"/>
      <c r="AC41" s="53"/>
      <c r="AD41" s="53"/>
      <c r="AE41" s="53"/>
      <c r="AF41" s="53"/>
      <c r="AG41" s="53"/>
      <c r="AH41" s="53"/>
      <c r="AI41" s="53"/>
      <c r="AJ41" s="53"/>
      <c r="AX41" s="339"/>
      <c r="AY41" s="339"/>
      <c r="AZ41" s="339"/>
      <c r="BA41" s="339"/>
      <c r="BB41" s="339"/>
      <c r="BC41" s="339"/>
      <c r="BD41" s="339"/>
      <c r="BE41" s="339"/>
      <c r="BF41" s="339"/>
      <c r="BG41" s="339"/>
      <c r="BH41" s="339"/>
      <c r="BI41" s="339"/>
      <c r="BJ41" s="339"/>
      <c r="BK41" s="339"/>
      <c r="BL41" s="339"/>
      <c r="BM41" s="339"/>
      <c r="BN41" s="339"/>
      <c r="BO41" s="339"/>
      <c r="BP41" s="339"/>
      <c r="BQ41" s="339"/>
      <c r="BR41" s="339"/>
      <c r="BS41" s="339"/>
      <c r="BT41" s="339"/>
      <c r="BU41" s="339"/>
    </row>
    <row r="42" spans="2:74" ht="14.1" customHeight="1"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7"/>
      <c r="AF42" s="67"/>
      <c r="AG42" s="67"/>
      <c r="AH42" s="67"/>
      <c r="AI42" s="67"/>
      <c r="AJ42" s="62"/>
      <c r="AK42" s="62"/>
      <c r="AM42" s="84"/>
      <c r="AX42" s="339"/>
      <c r="AY42" s="339"/>
      <c r="AZ42" s="339"/>
      <c r="BA42" s="339"/>
      <c r="BB42" s="339"/>
      <c r="BC42" s="339"/>
      <c r="BD42" s="339"/>
      <c r="BE42" s="339"/>
      <c r="BF42" s="339"/>
      <c r="BG42" s="339"/>
      <c r="BH42" s="339"/>
      <c r="BI42" s="339"/>
      <c r="BJ42" s="339"/>
      <c r="BK42" s="339"/>
      <c r="BL42" s="339"/>
      <c r="BM42" s="339"/>
      <c r="BN42" s="339"/>
      <c r="BO42" s="339"/>
      <c r="BP42" s="339"/>
      <c r="BQ42" s="339"/>
      <c r="BR42" s="339"/>
      <c r="BS42" s="339"/>
      <c r="BT42" s="339"/>
      <c r="BU42" s="339"/>
      <c r="BV42" s="84"/>
    </row>
    <row r="43" spans="2:74" ht="9" customHeight="1">
      <c r="B43" s="8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2"/>
      <c r="AF43" s="62"/>
      <c r="AG43" s="62"/>
      <c r="AH43" s="62"/>
      <c r="AI43" s="62"/>
      <c r="AJ43" s="62"/>
      <c r="AK43" s="62"/>
      <c r="AL43" s="84"/>
      <c r="AM43" s="84"/>
      <c r="AX43" s="340"/>
      <c r="AY43" s="340"/>
      <c r="AZ43" s="340"/>
      <c r="BA43" s="340"/>
      <c r="BB43" s="340"/>
      <c r="BC43" s="340"/>
      <c r="BD43" s="340"/>
      <c r="BE43" s="340"/>
      <c r="BF43" s="340"/>
      <c r="BG43" s="340"/>
      <c r="BH43" s="340"/>
      <c r="BI43" s="340"/>
      <c r="BJ43" s="340"/>
      <c r="BK43" s="340"/>
      <c r="BL43" s="340"/>
      <c r="BM43" s="340"/>
      <c r="BN43" s="340"/>
      <c r="BO43" s="340"/>
      <c r="BP43" s="340"/>
      <c r="BQ43" s="340"/>
      <c r="BR43" s="340"/>
      <c r="BS43" s="340"/>
      <c r="BT43" s="340"/>
      <c r="BU43" s="340"/>
      <c r="BV43" s="84"/>
    </row>
    <row r="44" spans="2:74" s="84" customFormat="1" ht="6.95" customHeight="1">
      <c r="B44" s="8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53"/>
      <c r="AK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BV44" s="85"/>
    </row>
    <row r="45" spans="2:74" s="84" customFormat="1" ht="12.75"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  <c r="AX45" s="53"/>
      <c r="AY45" s="53"/>
      <c r="AZ45" s="53"/>
      <c r="BA45" s="53"/>
      <c r="BB45" s="53"/>
      <c r="BC45" s="53"/>
      <c r="BD45" s="53"/>
      <c r="BE45" s="53"/>
      <c r="BF45" s="53"/>
      <c r="BG45" s="53"/>
      <c r="BH45" s="53"/>
      <c r="BI45" s="53"/>
      <c r="BJ45" s="53"/>
      <c r="BK45" s="53"/>
      <c r="BL45" s="53"/>
      <c r="BM45" s="53"/>
      <c r="BN45" s="53"/>
      <c r="BO45" s="53"/>
      <c r="BP45" s="53"/>
      <c r="BQ45" s="53"/>
      <c r="BR45" s="53"/>
      <c r="BS45" s="53"/>
      <c r="BT45" s="53"/>
      <c r="BU45" s="53"/>
      <c r="BV45" s="85"/>
    </row>
    <row r="46" spans="2:74" s="84" customFormat="1" ht="12.75">
      <c r="AM46" s="53"/>
      <c r="AN46" s="53"/>
      <c r="AO46" s="53"/>
      <c r="AP46" s="53"/>
      <c r="AQ46" s="53"/>
      <c r="AR46" s="53"/>
      <c r="AS46" s="53"/>
      <c r="AT46" s="53"/>
      <c r="AU46" s="53"/>
      <c r="AV46" s="53"/>
      <c r="AW46" s="53"/>
      <c r="BV46" s="85"/>
    </row>
    <row r="47" spans="2:74" s="84" customFormat="1" ht="24.95" customHeight="1">
      <c r="AL47" s="53"/>
      <c r="AM47" s="53"/>
      <c r="AN47" s="53"/>
      <c r="AO47" s="53"/>
      <c r="AP47" s="53"/>
      <c r="AQ47" s="53"/>
      <c r="AR47" s="53"/>
      <c r="AS47" s="53"/>
      <c r="AT47" s="53"/>
      <c r="AU47" s="53"/>
      <c r="AV47" s="53"/>
      <c r="AW47" s="53"/>
      <c r="BV47" s="85"/>
    </row>
    <row r="48" spans="2:74" s="84" customFormat="1" ht="24.95" customHeight="1">
      <c r="AL48" s="53"/>
      <c r="AM48" s="53"/>
      <c r="AN48" s="53"/>
      <c r="AO48" s="53"/>
      <c r="AP48" s="53"/>
      <c r="AQ48" s="53"/>
      <c r="AR48" s="53"/>
      <c r="AS48" s="53"/>
      <c r="AT48" s="53"/>
      <c r="AU48" s="53"/>
      <c r="AV48" s="53"/>
      <c r="AW48" s="53"/>
      <c r="BV48" s="54"/>
    </row>
    <row r="49" spans="2:74" s="84" customFormat="1" ht="24.95" customHeight="1">
      <c r="AL49" s="53"/>
      <c r="AM49" s="53"/>
      <c r="AN49" s="53"/>
      <c r="AO49" s="53"/>
      <c r="AP49" s="53"/>
      <c r="AQ49" s="53"/>
      <c r="AR49" s="53"/>
      <c r="AS49" s="53"/>
      <c r="AT49" s="53"/>
      <c r="AU49" s="53"/>
      <c r="AV49" s="53"/>
      <c r="AW49" s="53"/>
      <c r="BV49" s="54"/>
    </row>
    <row r="50" spans="2:74">
      <c r="B50" s="84"/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4"/>
      <c r="AE50" s="84"/>
      <c r="AF50" s="84"/>
      <c r="AG50" s="84"/>
      <c r="AH50" s="84"/>
      <c r="AI50" s="84"/>
    </row>
  </sheetData>
  <mergeCells count="236">
    <mergeCell ref="B39:E40"/>
    <mergeCell ref="F39:T40"/>
    <mergeCell ref="U39:AI40"/>
    <mergeCell ref="AX40:BI43"/>
    <mergeCell ref="BJ40:BU43"/>
    <mergeCell ref="B36:E36"/>
    <mergeCell ref="F36:T36"/>
    <mergeCell ref="U36:AI36"/>
    <mergeCell ref="AM36:BS36"/>
    <mergeCell ref="B37:E38"/>
    <mergeCell ref="F37:T38"/>
    <mergeCell ref="U37:AI38"/>
    <mergeCell ref="AL37:BT37"/>
    <mergeCell ref="AM38:BT38"/>
    <mergeCell ref="D32:AH33"/>
    <mergeCell ref="AL32:BS32"/>
    <mergeCell ref="AM33:BS33"/>
    <mergeCell ref="AL34:BS34"/>
    <mergeCell ref="B35:AI35"/>
    <mergeCell ref="AL35:BS35"/>
    <mergeCell ref="I28:K28"/>
    <mergeCell ref="V28:X28"/>
    <mergeCell ref="C29:C30"/>
    <mergeCell ref="D29:AH30"/>
    <mergeCell ref="AL30:BS30"/>
    <mergeCell ref="AM31:BS31"/>
    <mergeCell ref="B24:AI24"/>
    <mergeCell ref="AK24:BT24"/>
    <mergeCell ref="C25:C26"/>
    <mergeCell ref="D25:AH26"/>
    <mergeCell ref="AL26:BT26"/>
    <mergeCell ref="I27:K27"/>
    <mergeCell ref="V27:X27"/>
    <mergeCell ref="AL27:BT27"/>
    <mergeCell ref="BB22:BE22"/>
    <mergeCell ref="BF22:BI22"/>
    <mergeCell ref="BJ22:BM22"/>
    <mergeCell ref="BN22:BS22"/>
    <mergeCell ref="F23:AA23"/>
    <mergeCell ref="AZ23:BC23"/>
    <mergeCell ref="BD23:BG23"/>
    <mergeCell ref="BH23:BK23"/>
    <mergeCell ref="BL23:BO23"/>
    <mergeCell ref="B22:E22"/>
    <mergeCell ref="F22:I22"/>
    <mergeCell ref="J22:AA22"/>
    <mergeCell ref="AB22:AE22"/>
    <mergeCell ref="AF22:AJ22"/>
    <mergeCell ref="AK22:AO22"/>
    <mergeCell ref="AP22:AS22"/>
    <mergeCell ref="AT22:AW22"/>
    <mergeCell ref="AX22:BA22"/>
    <mergeCell ref="BB20:BE20"/>
    <mergeCell ref="BF20:BI20"/>
    <mergeCell ref="BJ20:BM20"/>
    <mergeCell ref="BN20:BS20"/>
    <mergeCell ref="B21:E21"/>
    <mergeCell ref="F21:I21"/>
    <mergeCell ref="J21:AA21"/>
    <mergeCell ref="AB21:AE21"/>
    <mergeCell ref="AF21:AJ21"/>
    <mergeCell ref="AK21:AO21"/>
    <mergeCell ref="BN21:BS21"/>
    <mergeCell ref="AP21:AS21"/>
    <mergeCell ref="AT21:AW21"/>
    <mergeCell ref="AX21:BA21"/>
    <mergeCell ref="BB21:BE21"/>
    <mergeCell ref="BF21:BI21"/>
    <mergeCell ref="BJ21:BM21"/>
    <mergeCell ref="B20:E20"/>
    <mergeCell ref="F20:I20"/>
    <mergeCell ref="J20:AA20"/>
    <mergeCell ref="AB20:AE20"/>
    <mergeCell ref="AF20:AJ20"/>
    <mergeCell ref="AK20:AO20"/>
    <mergeCell ref="AP20:AS20"/>
    <mergeCell ref="AT20:AW20"/>
    <mergeCell ref="AX20:BA20"/>
    <mergeCell ref="BB18:BE18"/>
    <mergeCell ref="BF18:BI18"/>
    <mergeCell ref="BJ18:BM18"/>
    <mergeCell ref="BN18:BS18"/>
    <mergeCell ref="B19:E19"/>
    <mergeCell ref="F19:I19"/>
    <mergeCell ref="J19:AA19"/>
    <mergeCell ref="AB19:AE19"/>
    <mergeCell ref="AF19:AJ19"/>
    <mergeCell ref="AK19:AO19"/>
    <mergeCell ref="BN19:BS19"/>
    <mergeCell ref="AP19:AS19"/>
    <mergeCell ref="AT19:AW19"/>
    <mergeCell ref="AX19:BA19"/>
    <mergeCell ref="BB19:BE19"/>
    <mergeCell ref="BF19:BI19"/>
    <mergeCell ref="BJ19:BM19"/>
    <mergeCell ref="B18:E18"/>
    <mergeCell ref="F18:I18"/>
    <mergeCell ref="J18:AA18"/>
    <mergeCell ref="AB18:AE18"/>
    <mergeCell ref="AF18:AJ18"/>
    <mergeCell ref="AK18:AO18"/>
    <mergeCell ref="AP18:AS18"/>
    <mergeCell ref="AT18:AW18"/>
    <mergeCell ref="AX18:BA18"/>
    <mergeCell ref="BB16:BE16"/>
    <mergeCell ref="BF16:BI16"/>
    <mergeCell ref="BJ16:BM16"/>
    <mergeCell ref="BN16:BS16"/>
    <mergeCell ref="B17:E17"/>
    <mergeCell ref="F17:I17"/>
    <mergeCell ref="J17:AA17"/>
    <mergeCell ref="AB17:AE17"/>
    <mergeCell ref="AF17:AJ17"/>
    <mergeCell ref="AK17:AO17"/>
    <mergeCell ref="BN17:BS17"/>
    <mergeCell ref="AP17:AS17"/>
    <mergeCell ref="AT17:AW17"/>
    <mergeCell ref="AX17:BA17"/>
    <mergeCell ref="BB17:BE17"/>
    <mergeCell ref="BF17:BI17"/>
    <mergeCell ref="BJ17:BM17"/>
    <mergeCell ref="B16:E16"/>
    <mergeCell ref="F16:I16"/>
    <mergeCell ref="J16:AA16"/>
    <mergeCell ref="AB16:AE16"/>
    <mergeCell ref="AF16:AJ16"/>
    <mergeCell ref="AK16:AO16"/>
    <mergeCell ref="AP16:AS16"/>
    <mergeCell ref="AT16:AW16"/>
    <mergeCell ref="AX16:BA16"/>
    <mergeCell ref="BB14:BE14"/>
    <mergeCell ref="BF14:BI14"/>
    <mergeCell ref="BJ14:BM14"/>
    <mergeCell ref="BN14:BS14"/>
    <mergeCell ref="B15:E15"/>
    <mergeCell ref="F15:I15"/>
    <mergeCell ref="J15:AA15"/>
    <mergeCell ref="AB15:AE15"/>
    <mergeCell ref="AF15:AJ15"/>
    <mergeCell ref="AK15:AO15"/>
    <mergeCell ref="BN15:BS15"/>
    <mergeCell ref="AP15:AS15"/>
    <mergeCell ref="AT15:AW15"/>
    <mergeCell ref="AX15:BA15"/>
    <mergeCell ref="BB15:BE15"/>
    <mergeCell ref="BF15:BI15"/>
    <mergeCell ref="BJ15:BM15"/>
    <mergeCell ref="B14:E14"/>
    <mergeCell ref="F14:I14"/>
    <mergeCell ref="J14:AA14"/>
    <mergeCell ref="AB14:AE14"/>
    <mergeCell ref="AF14:AJ14"/>
    <mergeCell ref="AK14:AO14"/>
    <mergeCell ref="AP14:AS14"/>
    <mergeCell ref="AT14:AW14"/>
    <mergeCell ref="AX14:BA14"/>
    <mergeCell ref="BB12:BE12"/>
    <mergeCell ref="BF12:BI12"/>
    <mergeCell ref="BJ12:BM12"/>
    <mergeCell ref="BN12:BS12"/>
    <mergeCell ref="B13:E13"/>
    <mergeCell ref="F13:I13"/>
    <mergeCell ref="J13:AA13"/>
    <mergeCell ref="AB13:AE13"/>
    <mergeCell ref="AF13:AJ13"/>
    <mergeCell ref="AK13:AO13"/>
    <mergeCell ref="BN13:BS13"/>
    <mergeCell ref="AP13:AS13"/>
    <mergeCell ref="AT13:AW13"/>
    <mergeCell ref="AX13:BA13"/>
    <mergeCell ref="BB13:BE13"/>
    <mergeCell ref="BF13:BI13"/>
    <mergeCell ref="BJ13:BM13"/>
    <mergeCell ref="B12:E12"/>
    <mergeCell ref="F12:I12"/>
    <mergeCell ref="J12:AA12"/>
    <mergeCell ref="AB12:AE12"/>
    <mergeCell ref="AF12:AJ12"/>
    <mergeCell ref="AK12:AO12"/>
    <mergeCell ref="AP12:AS12"/>
    <mergeCell ref="AT12:AW12"/>
    <mergeCell ref="AX12:BA12"/>
    <mergeCell ref="BB10:BE10"/>
    <mergeCell ref="BF10:BI10"/>
    <mergeCell ref="BJ10:BM10"/>
    <mergeCell ref="BN10:BS10"/>
    <mergeCell ref="B11:E11"/>
    <mergeCell ref="F11:I11"/>
    <mergeCell ref="J11:AA11"/>
    <mergeCell ref="AB11:AE11"/>
    <mergeCell ref="AF11:AJ11"/>
    <mergeCell ref="AK11:AO11"/>
    <mergeCell ref="BN11:BS11"/>
    <mergeCell ref="AP11:AS11"/>
    <mergeCell ref="AT11:AW11"/>
    <mergeCell ref="AX11:BA11"/>
    <mergeCell ref="BB11:BE11"/>
    <mergeCell ref="BF11:BI11"/>
    <mergeCell ref="BJ11:BM11"/>
    <mergeCell ref="B10:E10"/>
    <mergeCell ref="F10:I10"/>
    <mergeCell ref="J10:AA10"/>
    <mergeCell ref="AB10:AE10"/>
    <mergeCell ref="AF10:AJ10"/>
    <mergeCell ref="AK10:AO10"/>
    <mergeCell ref="AP10:AS10"/>
    <mergeCell ref="AT10:AW10"/>
    <mergeCell ref="AX10:BA10"/>
    <mergeCell ref="BN8:BS9"/>
    <mergeCell ref="AF9:AJ9"/>
    <mergeCell ref="AK9:AO9"/>
    <mergeCell ref="AP9:AS9"/>
    <mergeCell ref="AT9:AW9"/>
    <mergeCell ref="AX9:BA9"/>
    <mergeCell ref="BB9:BE9"/>
    <mergeCell ref="BF9:BI9"/>
    <mergeCell ref="BJ9:BM9"/>
    <mergeCell ref="AF7:AW7"/>
    <mergeCell ref="AX7:BM7"/>
    <mergeCell ref="B8:E9"/>
    <mergeCell ref="F8:I9"/>
    <mergeCell ref="J8:AA9"/>
    <mergeCell ref="AB8:AE9"/>
    <mergeCell ref="AF8:AO8"/>
    <mergeCell ref="AP8:AW8"/>
    <mergeCell ref="AX8:BE8"/>
    <mergeCell ref="BF8:BM8"/>
    <mergeCell ref="B2:P2"/>
    <mergeCell ref="Q2:BF2"/>
    <mergeCell ref="BG2:BU2"/>
    <mergeCell ref="Q3:BF3"/>
    <mergeCell ref="BG3:BU3"/>
    <mergeCell ref="Q4:BF4"/>
    <mergeCell ref="BG4:BU4"/>
    <mergeCell ref="O5:AO5"/>
    <mergeCell ref="BB5:BU5"/>
  </mergeCells>
  <pageMargins left="0.11811023622047245" right="0.11811023622047245" top="3.937007874015748E-2" bottom="3.937007874015748E-2" header="0" footer="0"/>
  <pageSetup paperSize="9" orientation="landscape" horizontalDpi="360" verticalDpi="360" r:id="rId1"/>
  <ignoredErrors>
    <ignoredError sqref="B11" formula="1"/>
  </ignoredError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8">
    <tabColor theme="6" tint="-0.249977111117893"/>
  </sheetPr>
  <dimension ref="B1:BV37"/>
  <sheetViews>
    <sheetView showZeros="0" workbookViewId="0">
      <selection activeCell="BZ16" sqref="BZ16"/>
    </sheetView>
  </sheetViews>
  <sheetFormatPr baseColWidth="10" defaultRowHeight="15"/>
  <cols>
    <col min="1" max="1" width="1.140625" style="53" customWidth="1"/>
    <col min="2" max="3" width="1.7109375" style="53" customWidth="1"/>
    <col min="4" max="4" width="1.5703125" style="53" customWidth="1"/>
    <col min="5" max="5" width="2.42578125" style="53" customWidth="1"/>
    <col min="6" max="21" width="2.28515625" style="53" customWidth="1"/>
    <col min="22" max="22" width="2.7109375" style="53" customWidth="1"/>
    <col min="23" max="27" width="2.28515625" style="53" customWidth="1"/>
    <col min="28" max="68" width="1.7109375" style="53" customWidth="1"/>
    <col min="69" max="73" width="2.28515625" style="53" customWidth="1"/>
    <col min="74" max="74" width="1.140625" style="54" customWidth="1"/>
    <col min="75" max="256" width="11.42578125" style="53"/>
    <col min="257" max="257" width="1.140625" style="53" customWidth="1"/>
    <col min="258" max="277" width="2.28515625" style="53" customWidth="1"/>
    <col min="278" max="278" width="2.7109375" style="53" customWidth="1"/>
    <col min="279" max="286" width="2.28515625" style="53" customWidth="1"/>
    <col min="287" max="287" width="2.5703125" style="53" customWidth="1"/>
    <col min="288" max="329" width="2.28515625" style="53" customWidth="1"/>
    <col min="330" max="330" width="1.140625" style="53" customWidth="1"/>
    <col min="331" max="512" width="11.42578125" style="53"/>
    <col min="513" max="513" width="1.140625" style="53" customWidth="1"/>
    <col min="514" max="533" width="2.28515625" style="53" customWidth="1"/>
    <col min="534" max="534" width="2.7109375" style="53" customWidth="1"/>
    <col min="535" max="542" width="2.28515625" style="53" customWidth="1"/>
    <col min="543" max="543" width="2.5703125" style="53" customWidth="1"/>
    <col min="544" max="585" width="2.28515625" style="53" customWidth="1"/>
    <col min="586" max="586" width="1.140625" style="53" customWidth="1"/>
    <col min="587" max="768" width="11.42578125" style="53"/>
    <col min="769" max="769" width="1.140625" style="53" customWidth="1"/>
    <col min="770" max="789" width="2.28515625" style="53" customWidth="1"/>
    <col min="790" max="790" width="2.7109375" style="53" customWidth="1"/>
    <col min="791" max="798" width="2.28515625" style="53" customWidth="1"/>
    <col min="799" max="799" width="2.5703125" style="53" customWidth="1"/>
    <col min="800" max="841" width="2.28515625" style="53" customWidth="1"/>
    <col min="842" max="842" width="1.140625" style="53" customWidth="1"/>
    <col min="843" max="1024" width="11.42578125" style="53"/>
    <col min="1025" max="1025" width="1.140625" style="53" customWidth="1"/>
    <col min="1026" max="1045" width="2.28515625" style="53" customWidth="1"/>
    <col min="1046" max="1046" width="2.7109375" style="53" customWidth="1"/>
    <col min="1047" max="1054" width="2.28515625" style="53" customWidth="1"/>
    <col min="1055" max="1055" width="2.5703125" style="53" customWidth="1"/>
    <col min="1056" max="1097" width="2.28515625" style="53" customWidth="1"/>
    <col min="1098" max="1098" width="1.140625" style="53" customWidth="1"/>
    <col min="1099" max="1280" width="11.42578125" style="53"/>
    <col min="1281" max="1281" width="1.140625" style="53" customWidth="1"/>
    <col min="1282" max="1301" width="2.28515625" style="53" customWidth="1"/>
    <col min="1302" max="1302" width="2.7109375" style="53" customWidth="1"/>
    <col min="1303" max="1310" width="2.28515625" style="53" customWidth="1"/>
    <col min="1311" max="1311" width="2.5703125" style="53" customWidth="1"/>
    <col min="1312" max="1353" width="2.28515625" style="53" customWidth="1"/>
    <col min="1354" max="1354" width="1.140625" style="53" customWidth="1"/>
    <col min="1355" max="1536" width="11.42578125" style="53"/>
    <col min="1537" max="1537" width="1.140625" style="53" customWidth="1"/>
    <col min="1538" max="1557" width="2.28515625" style="53" customWidth="1"/>
    <col min="1558" max="1558" width="2.7109375" style="53" customWidth="1"/>
    <col min="1559" max="1566" width="2.28515625" style="53" customWidth="1"/>
    <col min="1567" max="1567" width="2.5703125" style="53" customWidth="1"/>
    <col min="1568" max="1609" width="2.28515625" style="53" customWidth="1"/>
    <col min="1610" max="1610" width="1.140625" style="53" customWidth="1"/>
    <col min="1611" max="1792" width="11.42578125" style="53"/>
    <col min="1793" max="1793" width="1.140625" style="53" customWidth="1"/>
    <col min="1794" max="1813" width="2.28515625" style="53" customWidth="1"/>
    <col min="1814" max="1814" width="2.7109375" style="53" customWidth="1"/>
    <col min="1815" max="1822" width="2.28515625" style="53" customWidth="1"/>
    <col min="1823" max="1823" width="2.5703125" style="53" customWidth="1"/>
    <col min="1824" max="1865" width="2.28515625" style="53" customWidth="1"/>
    <col min="1866" max="1866" width="1.140625" style="53" customWidth="1"/>
    <col min="1867" max="2048" width="11.42578125" style="53"/>
    <col min="2049" max="2049" width="1.140625" style="53" customWidth="1"/>
    <col min="2050" max="2069" width="2.28515625" style="53" customWidth="1"/>
    <col min="2070" max="2070" width="2.7109375" style="53" customWidth="1"/>
    <col min="2071" max="2078" width="2.28515625" style="53" customWidth="1"/>
    <col min="2079" max="2079" width="2.5703125" style="53" customWidth="1"/>
    <col min="2080" max="2121" width="2.28515625" style="53" customWidth="1"/>
    <col min="2122" max="2122" width="1.140625" style="53" customWidth="1"/>
    <col min="2123" max="2304" width="11.42578125" style="53"/>
    <col min="2305" max="2305" width="1.140625" style="53" customWidth="1"/>
    <col min="2306" max="2325" width="2.28515625" style="53" customWidth="1"/>
    <col min="2326" max="2326" width="2.7109375" style="53" customWidth="1"/>
    <col min="2327" max="2334" width="2.28515625" style="53" customWidth="1"/>
    <col min="2335" max="2335" width="2.5703125" style="53" customWidth="1"/>
    <col min="2336" max="2377" width="2.28515625" style="53" customWidth="1"/>
    <col min="2378" max="2378" width="1.140625" style="53" customWidth="1"/>
    <col min="2379" max="2560" width="11.42578125" style="53"/>
    <col min="2561" max="2561" width="1.140625" style="53" customWidth="1"/>
    <col min="2562" max="2581" width="2.28515625" style="53" customWidth="1"/>
    <col min="2582" max="2582" width="2.7109375" style="53" customWidth="1"/>
    <col min="2583" max="2590" width="2.28515625" style="53" customWidth="1"/>
    <col min="2591" max="2591" width="2.5703125" style="53" customWidth="1"/>
    <col min="2592" max="2633" width="2.28515625" style="53" customWidth="1"/>
    <col min="2634" max="2634" width="1.140625" style="53" customWidth="1"/>
    <col min="2635" max="2816" width="11.42578125" style="53"/>
    <col min="2817" max="2817" width="1.140625" style="53" customWidth="1"/>
    <col min="2818" max="2837" width="2.28515625" style="53" customWidth="1"/>
    <col min="2838" max="2838" width="2.7109375" style="53" customWidth="1"/>
    <col min="2839" max="2846" width="2.28515625" style="53" customWidth="1"/>
    <col min="2847" max="2847" width="2.5703125" style="53" customWidth="1"/>
    <col min="2848" max="2889" width="2.28515625" style="53" customWidth="1"/>
    <col min="2890" max="2890" width="1.140625" style="53" customWidth="1"/>
    <col min="2891" max="3072" width="11.42578125" style="53"/>
    <col min="3073" max="3073" width="1.140625" style="53" customWidth="1"/>
    <col min="3074" max="3093" width="2.28515625" style="53" customWidth="1"/>
    <col min="3094" max="3094" width="2.7109375" style="53" customWidth="1"/>
    <col min="3095" max="3102" width="2.28515625" style="53" customWidth="1"/>
    <col min="3103" max="3103" width="2.5703125" style="53" customWidth="1"/>
    <col min="3104" max="3145" width="2.28515625" style="53" customWidth="1"/>
    <col min="3146" max="3146" width="1.140625" style="53" customWidth="1"/>
    <col min="3147" max="3328" width="11.42578125" style="53"/>
    <col min="3329" max="3329" width="1.140625" style="53" customWidth="1"/>
    <col min="3330" max="3349" width="2.28515625" style="53" customWidth="1"/>
    <col min="3350" max="3350" width="2.7109375" style="53" customWidth="1"/>
    <col min="3351" max="3358" width="2.28515625" style="53" customWidth="1"/>
    <col min="3359" max="3359" width="2.5703125" style="53" customWidth="1"/>
    <col min="3360" max="3401" width="2.28515625" style="53" customWidth="1"/>
    <col min="3402" max="3402" width="1.140625" style="53" customWidth="1"/>
    <col min="3403" max="3584" width="11.42578125" style="53"/>
    <col min="3585" max="3585" width="1.140625" style="53" customWidth="1"/>
    <col min="3586" max="3605" width="2.28515625" style="53" customWidth="1"/>
    <col min="3606" max="3606" width="2.7109375" style="53" customWidth="1"/>
    <col min="3607" max="3614" width="2.28515625" style="53" customWidth="1"/>
    <col min="3615" max="3615" width="2.5703125" style="53" customWidth="1"/>
    <col min="3616" max="3657" width="2.28515625" style="53" customWidth="1"/>
    <col min="3658" max="3658" width="1.140625" style="53" customWidth="1"/>
    <col min="3659" max="3840" width="11.42578125" style="53"/>
    <col min="3841" max="3841" width="1.140625" style="53" customWidth="1"/>
    <col min="3842" max="3861" width="2.28515625" style="53" customWidth="1"/>
    <col min="3862" max="3862" width="2.7109375" style="53" customWidth="1"/>
    <col min="3863" max="3870" width="2.28515625" style="53" customWidth="1"/>
    <col min="3871" max="3871" width="2.5703125" style="53" customWidth="1"/>
    <col min="3872" max="3913" width="2.28515625" style="53" customWidth="1"/>
    <col min="3914" max="3914" width="1.140625" style="53" customWidth="1"/>
    <col min="3915" max="4096" width="11.42578125" style="53"/>
    <col min="4097" max="4097" width="1.140625" style="53" customWidth="1"/>
    <col min="4098" max="4117" width="2.28515625" style="53" customWidth="1"/>
    <col min="4118" max="4118" width="2.7109375" style="53" customWidth="1"/>
    <col min="4119" max="4126" width="2.28515625" style="53" customWidth="1"/>
    <col min="4127" max="4127" width="2.5703125" style="53" customWidth="1"/>
    <col min="4128" max="4169" width="2.28515625" style="53" customWidth="1"/>
    <col min="4170" max="4170" width="1.140625" style="53" customWidth="1"/>
    <col min="4171" max="4352" width="11.42578125" style="53"/>
    <col min="4353" max="4353" width="1.140625" style="53" customWidth="1"/>
    <col min="4354" max="4373" width="2.28515625" style="53" customWidth="1"/>
    <col min="4374" max="4374" width="2.7109375" style="53" customWidth="1"/>
    <col min="4375" max="4382" width="2.28515625" style="53" customWidth="1"/>
    <col min="4383" max="4383" width="2.5703125" style="53" customWidth="1"/>
    <col min="4384" max="4425" width="2.28515625" style="53" customWidth="1"/>
    <col min="4426" max="4426" width="1.140625" style="53" customWidth="1"/>
    <col min="4427" max="4608" width="11.42578125" style="53"/>
    <col min="4609" max="4609" width="1.140625" style="53" customWidth="1"/>
    <col min="4610" max="4629" width="2.28515625" style="53" customWidth="1"/>
    <col min="4630" max="4630" width="2.7109375" style="53" customWidth="1"/>
    <col min="4631" max="4638" width="2.28515625" style="53" customWidth="1"/>
    <col min="4639" max="4639" width="2.5703125" style="53" customWidth="1"/>
    <col min="4640" max="4681" width="2.28515625" style="53" customWidth="1"/>
    <col min="4682" max="4682" width="1.140625" style="53" customWidth="1"/>
    <col min="4683" max="4864" width="11.42578125" style="53"/>
    <col min="4865" max="4865" width="1.140625" style="53" customWidth="1"/>
    <col min="4866" max="4885" width="2.28515625" style="53" customWidth="1"/>
    <col min="4886" max="4886" width="2.7109375" style="53" customWidth="1"/>
    <col min="4887" max="4894" width="2.28515625" style="53" customWidth="1"/>
    <col min="4895" max="4895" width="2.5703125" style="53" customWidth="1"/>
    <col min="4896" max="4937" width="2.28515625" style="53" customWidth="1"/>
    <col min="4938" max="4938" width="1.140625" style="53" customWidth="1"/>
    <col min="4939" max="5120" width="11.42578125" style="53"/>
    <col min="5121" max="5121" width="1.140625" style="53" customWidth="1"/>
    <col min="5122" max="5141" width="2.28515625" style="53" customWidth="1"/>
    <col min="5142" max="5142" width="2.7109375" style="53" customWidth="1"/>
    <col min="5143" max="5150" width="2.28515625" style="53" customWidth="1"/>
    <col min="5151" max="5151" width="2.5703125" style="53" customWidth="1"/>
    <col min="5152" max="5193" width="2.28515625" style="53" customWidth="1"/>
    <col min="5194" max="5194" width="1.140625" style="53" customWidth="1"/>
    <col min="5195" max="5376" width="11.42578125" style="53"/>
    <col min="5377" max="5377" width="1.140625" style="53" customWidth="1"/>
    <col min="5378" max="5397" width="2.28515625" style="53" customWidth="1"/>
    <col min="5398" max="5398" width="2.7109375" style="53" customWidth="1"/>
    <col min="5399" max="5406" width="2.28515625" style="53" customWidth="1"/>
    <col min="5407" max="5407" width="2.5703125" style="53" customWidth="1"/>
    <col min="5408" max="5449" width="2.28515625" style="53" customWidth="1"/>
    <col min="5450" max="5450" width="1.140625" style="53" customWidth="1"/>
    <col min="5451" max="5632" width="11.42578125" style="53"/>
    <col min="5633" max="5633" width="1.140625" style="53" customWidth="1"/>
    <col min="5634" max="5653" width="2.28515625" style="53" customWidth="1"/>
    <col min="5654" max="5654" width="2.7109375" style="53" customWidth="1"/>
    <col min="5655" max="5662" width="2.28515625" style="53" customWidth="1"/>
    <col min="5663" max="5663" width="2.5703125" style="53" customWidth="1"/>
    <col min="5664" max="5705" width="2.28515625" style="53" customWidth="1"/>
    <col min="5706" max="5706" width="1.140625" style="53" customWidth="1"/>
    <col min="5707" max="5888" width="11.42578125" style="53"/>
    <col min="5889" max="5889" width="1.140625" style="53" customWidth="1"/>
    <col min="5890" max="5909" width="2.28515625" style="53" customWidth="1"/>
    <col min="5910" max="5910" width="2.7109375" style="53" customWidth="1"/>
    <col min="5911" max="5918" width="2.28515625" style="53" customWidth="1"/>
    <col min="5919" max="5919" width="2.5703125" style="53" customWidth="1"/>
    <col min="5920" max="5961" width="2.28515625" style="53" customWidth="1"/>
    <col min="5962" max="5962" width="1.140625" style="53" customWidth="1"/>
    <col min="5963" max="6144" width="11.42578125" style="53"/>
    <col min="6145" max="6145" width="1.140625" style="53" customWidth="1"/>
    <col min="6146" max="6165" width="2.28515625" style="53" customWidth="1"/>
    <col min="6166" max="6166" width="2.7109375" style="53" customWidth="1"/>
    <col min="6167" max="6174" width="2.28515625" style="53" customWidth="1"/>
    <col min="6175" max="6175" width="2.5703125" style="53" customWidth="1"/>
    <col min="6176" max="6217" width="2.28515625" style="53" customWidth="1"/>
    <col min="6218" max="6218" width="1.140625" style="53" customWidth="1"/>
    <col min="6219" max="6400" width="11.42578125" style="53"/>
    <col min="6401" max="6401" width="1.140625" style="53" customWidth="1"/>
    <col min="6402" max="6421" width="2.28515625" style="53" customWidth="1"/>
    <col min="6422" max="6422" width="2.7109375" style="53" customWidth="1"/>
    <col min="6423" max="6430" width="2.28515625" style="53" customWidth="1"/>
    <col min="6431" max="6431" width="2.5703125" style="53" customWidth="1"/>
    <col min="6432" max="6473" width="2.28515625" style="53" customWidth="1"/>
    <col min="6474" max="6474" width="1.140625" style="53" customWidth="1"/>
    <col min="6475" max="6656" width="11.42578125" style="53"/>
    <col min="6657" max="6657" width="1.140625" style="53" customWidth="1"/>
    <col min="6658" max="6677" width="2.28515625" style="53" customWidth="1"/>
    <col min="6678" max="6678" width="2.7109375" style="53" customWidth="1"/>
    <col min="6679" max="6686" width="2.28515625" style="53" customWidth="1"/>
    <col min="6687" max="6687" width="2.5703125" style="53" customWidth="1"/>
    <col min="6688" max="6729" width="2.28515625" style="53" customWidth="1"/>
    <col min="6730" max="6730" width="1.140625" style="53" customWidth="1"/>
    <col min="6731" max="6912" width="11.42578125" style="53"/>
    <col min="6913" max="6913" width="1.140625" style="53" customWidth="1"/>
    <col min="6914" max="6933" width="2.28515625" style="53" customWidth="1"/>
    <col min="6934" max="6934" width="2.7109375" style="53" customWidth="1"/>
    <col min="6935" max="6942" width="2.28515625" style="53" customWidth="1"/>
    <col min="6943" max="6943" width="2.5703125" style="53" customWidth="1"/>
    <col min="6944" max="6985" width="2.28515625" style="53" customWidth="1"/>
    <col min="6986" max="6986" width="1.140625" style="53" customWidth="1"/>
    <col min="6987" max="7168" width="11.42578125" style="53"/>
    <col min="7169" max="7169" width="1.140625" style="53" customWidth="1"/>
    <col min="7170" max="7189" width="2.28515625" style="53" customWidth="1"/>
    <col min="7190" max="7190" width="2.7109375" style="53" customWidth="1"/>
    <col min="7191" max="7198" width="2.28515625" style="53" customWidth="1"/>
    <col min="7199" max="7199" width="2.5703125" style="53" customWidth="1"/>
    <col min="7200" max="7241" width="2.28515625" style="53" customWidth="1"/>
    <col min="7242" max="7242" width="1.140625" style="53" customWidth="1"/>
    <col min="7243" max="7424" width="11.42578125" style="53"/>
    <col min="7425" max="7425" width="1.140625" style="53" customWidth="1"/>
    <col min="7426" max="7445" width="2.28515625" style="53" customWidth="1"/>
    <col min="7446" max="7446" width="2.7109375" style="53" customWidth="1"/>
    <col min="7447" max="7454" width="2.28515625" style="53" customWidth="1"/>
    <col min="7455" max="7455" width="2.5703125" style="53" customWidth="1"/>
    <col min="7456" max="7497" width="2.28515625" style="53" customWidth="1"/>
    <col min="7498" max="7498" width="1.140625" style="53" customWidth="1"/>
    <col min="7499" max="7680" width="11.42578125" style="53"/>
    <col min="7681" max="7681" width="1.140625" style="53" customWidth="1"/>
    <col min="7682" max="7701" width="2.28515625" style="53" customWidth="1"/>
    <col min="7702" max="7702" width="2.7109375" style="53" customWidth="1"/>
    <col min="7703" max="7710" width="2.28515625" style="53" customWidth="1"/>
    <col min="7711" max="7711" width="2.5703125" style="53" customWidth="1"/>
    <col min="7712" max="7753" width="2.28515625" style="53" customWidth="1"/>
    <col min="7754" max="7754" width="1.140625" style="53" customWidth="1"/>
    <col min="7755" max="7936" width="11.42578125" style="53"/>
    <col min="7937" max="7937" width="1.140625" style="53" customWidth="1"/>
    <col min="7938" max="7957" width="2.28515625" style="53" customWidth="1"/>
    <col min="7958" max="7958" width="2.7109375" style="53" customWidth="1"/>
    <col min="7959" max="7966" width="2.28515625" style="53" customWidth="1"/>
    <col min="7967" max="7967" width="2.5703125" style="53" customWidth="1"/>
    <col min="7968" max="8009" width="2.28515625" style="53" customWidth="1"/>
    <col min="8010" max="8010" width="1.140625" style="53" customWidth="1"/>
    <col min="8011" max="8192" width="11.42578125" style="53"/>
    <col min="8193" max="8193" width="1.140625" style="53" customWidth="1"/>
    <col min="8194" max="8213" width="2.28515625" style="53" customWidth="1"/>
    <col min="8214" max="8214" width="2.7109375" style="53" customWidth="1"/>
    <col min="8215" max="8222" width="2.28515625" style="53" customWidth="1"/>
    <col min="8223" max="8223" width="2.5703125" style="53" customWidth="1"/>
    <col min="8224" max="8265" width="2.28515625" style="53" customWidth="1"/>
    <col min="8266" max="8266" width="1.140625" style="53" customWidth="1"/>
    <col min="8267" max="8448" width="11.42578125" style="53"/>
    <col min="8449" max="8449" width="1.140625" style="53" customWidth="1"/>
    <col min="8450" max="8469" width="2.28515625" style="53" customWidth="1"/>
    <col min="8470" max="8470" width="2.7109375" style="53" customWidth="1"/>
    <col min="8471" max="8478" width="2.28515625" style="53" customWidth="1"/>
    <col min="8479" max="8479" width="2.5703125" style="53" customWidth="1"/>
    <col min="8480" max="8521" width="2.28515625" style="53" customWidth="1"/>
    <col min="8522" max="8522" width="1.140625" style="53" customWidth="1"/>
    <col min="8523" max="8704" width="11.42578125" style="53"/>
    <col min="8705" max="8705" width="1.140625" style="53" customWidth="1"/>
    <col min="8706" max="8725" width="2.28515625" style="53" customWidth="1"/>
    <col min="8726" max="8726" width="2.7109375" style="53" customWidth="1"/>
    <col min="8727" max="8734" width="2.28515625" style="53" customWidth="1"/>
    <col min="8735" max="8735" width="2.5703125" style="53" customWidth="1"/>
    <col min="8736" max="8777" width="2.28515625" style="53" customWidth="1"/>
    <col min="8778" max="8778" width="1.140625" style="53" customWidth="1"/>
    <col min="8779" max="8960" width="11.42578125" style="53"/>
    <col min="8961" max="8961" width="1.140625" style="53" customWidth="1"/>
    <col min="8962" max="8981" width="2.28515625" style="53" customWidth="1"/>
    <col min="8982" max="8982" width="2.7109375" style="53" customWidth="1"/>
    <col min="8983" max="8990" width="2.28515625" style="53" customWidth="1"/>
    <col min="8991" max="8991" width="2.5703125" style="53" customWidth="1"/>
    <col min="8992" max="9033" width="2.28515625" style="53" customWidth="1"/>
    <col min="9034" max="9034" width="1.140625" style="53" customWidth="1"/>
    <col min="9035" max="9216" width="11.42578125" style="53"/>
    <col min="9217" max="9217" width="1.140625" style="53" customWidth="1"/>
    <col min="9218" max="9237" width="2.28515625" style="53" customWidth="1"/>
    <col min="9238" max="9238" width="2.7109375" style="53" customWidth="1"/>
    <col min="9239" max="9246" width="2.28515625" style="53" customWidth="1"/>
    <col min="9247" max="9247" width="2.5703125" style="53" customWidth="1"/>
    <col min="9248" max="9289" width="2.28515625" style="53" customWidth="1"/>
    <col min="9290" max="9290" width="1.140625" style="53" customWidth="1"/>
    <col min="9291" max="9472" width="11.42578125" style="53"/>
    <col min="9473" max="9473" width="1.140625" style="53" customWidth="1"/>
    <col min="9474" max="9493" width="2.28515625" style="53" customWidth="1"/>
    <col min="9494" max="9494" width="2.7109375" style="53" customWidth="1"/>
    <col min="9495" max="9502" width="2.28515625" style="53" customWidth="1"/>
    <col min="9503" max="9503" width="2.5703125" style="53" customWidth="1"/>
    <col min="9504" max="9545" width="2.28515625" style="53" customWidth="1"/>
    <col min="9546" max="9546" width="1.140625" style="53" customWidth="1"/>
    <col min="9547" max="9728" width="11.42578125" style="53"/>
    <col min="9729" max="9729" width="1.140625" style="53" customWidth="1"/>
    <col min="9730" max="9749" width="2.28515625" style="53" customWidth="1"/>
    <col min="9750" max="9750" width="2.7109375" style="53" customWidth="1"/>
    <col min="9751" max="9758" width="2.28515625" style="53" customWidth="1"/>
    <col min="9759" max="9759" width="2.5703125" style="53" customWidth="1"/>
    <col min="9760" max="9801" width="2.28515625" style="53" customWidth="1"/>
    <col min="9802" max="9802" width="1.140625" style="53" customWidth="1"/>
    <col min="9803" max="9984" width="11.42578125" style="53"/>
    <col min="9985" max="9985" width="1.140625" style="53" customWidth="1"/>
    <col min="9986" max="10005" width="2.28515625" style="53" customWidth="1"/>
    <col min="10006" max="10006" width="2.7109375" style="53" customWidth="1"/>
    <col min="10007" max="10014" width="2.28515625" style="53" customWidth="1"/>
    <col min="10015" max="10015" width="2.5703125" style="53" customWidth="1"/>
    <col min="10016" max="10057" width="2.28515625" style="53" customWidth="1"/>
    <col min="10058" max="10058" width="1.140625" style="53" customWidth="1"/>
    <col min="10059" max="10240" width="11.42578125" style="53"/>
    <col min="10241" max="10241" width="1.140625" style="53" customWidth="1"/>
    <col min="10242" max="10261" width="2.28515625" style="53" customWidth="1"/>
    <col min="10262" max="10262" width="2.7109375" style="53" customWidth="1"/>
    <col min="10263" max="10270" width="2.28515625" style="53" customWidth="1"/>
    <col min="10271" max="10271" width="2.5703125" style="53" customWidth="1"/>
    <col min="10272" max="10313" width="2.28515625" style="53" customWidth="1"/>
    <col min="10314" max="10314" width="1.140625" style="53" customWidth="1"/>
    <col min="10315" max="10496" width="11.42578125" style="53"/>
    <col min="10497" max="10497" width="1.140625" style="53" customWidth="1"/>
    <col min="10498" max="10517" width="2.28515625" style="53" customWidth="1"/>
    <col min="10518" max="10518" width="2.7109375" style="53" customWidth="1"/>
    <col min="10519" max="10526" width="2.28515625" style="53" customWidth="1"/>
    <col min="10527" max="10527" width="2.5703125" style="53" customWidth="1"/>
    <col min="10528" max="10569" width="2.28515625" style="53" customWidth="1"/>
    <col min="10570" max="10570" width="1.140625" style="53" customWidth="1"/>
    <col min="10571" max="10752" width="11.42578125" style="53"/>
    <col min="10753" max="10753" width="1.140625" style="53" customWidth="1"/>
    <col min="10754" max="10773" width="2.28515625" style="53" customWidth="1"/>
    <col min="10774" max="10774" width="2.7109375" style="53" customWidth="1"/>
    <col min="10775" max="10782" width="2.28515625" style="53" customWidth="1"/>
    <col min="10783" max="10783" width="2.5703125" style="53" customWidth="1"/>
    <col min="10784" max="10825" width="2.28515625" style="53" customWidth="1"/>
    <col min="10826" max="10826" width="1.140625" style="53" customWidth="1"/>
    <col min="10827" max="11008" width="11.42578125" style="53"/>
    <col min="11009" max="11009" width="1.140625" style="53" customWidth="1"/>
    <col min="11010" max="11029" width="2.28515625" style="53" customWidth="1"/>
    <col min="11030" max="11030" width="2.7109375" style="53" customWidth="1"/>
    <col min="11031" max="11038" width="2.28515625" style="53" customWidth="1"/>
    <col min="11039" max="11039" width="2.5703125" style="53" customWidth="1"/>
    <col min="11040" max="11081" width="2.28515625" style="53" customWidth="1"/>
    <col min="11082" max="11082" width="1.140625" style="53" customWidth="1"/>
    <col min="11083" max="11264" width="11.42578125" style="53"/>
    <col min="11265" max="11265" width="1.140625" style="53" customWidth="1"/>
    <col min="11266" max="11285" width="2.28515625" style="53" customWidth="1"/>
    <col min="11286" max="11286" width="2.7109375" style="53" customWidth="1"/>
    <col min="11287" max="11294" width="2.28515625" style="53" customWidth="1"/>
    <col min="11295" max="11295" width="2.5703125" style="53" customWidth="1"/>
    <col min="11296" max="11337" width="2.28515625" style="53" customWidth="1"/>
    <col min="11338" max="11338" width="1.140625" style="53" customWidth="1"/>
    <col min="11339" max="11520" width="11.42578125" style="53"/>
    <col min="11521" max="11521" width="1.140625" style="53" customWidth="1"/>
    <col min="11522" max="11541" width="2.28515625" style="53" customWidth="1"/>
    <col min="11542" max="11542" width="2.7109375" style="53" customWidth="1"/>
    <col min="11543" max="11550" width="2.28515625" style="53" customWidth="1"/>
    <col min="11551" max="11551" width="2.5703125" style="53" customWidth="1"/>
    <col min="11552" max="11593" width="2.28515625" style="53" customWidth="1"/>
    <col min="11594" max="11594" width="1.140625" style="53" customWidth="1"/>
    <col min="11595" max="11776" width="11.42578125" style="53"/>
    <col min="11777" max="11777" width="1.140625" style="53" customWidth="1"/>
    <col min="11778" max="11797" width="2.28515625" style="53" customWidth="1"/>
    <col min="11798" max="11798" width="2.7109375" style="53" customWidth="1"/>
    <col min="11799" max="11806" width="2.28515625" style="53" customWidth="1"/>
    <col min="11807" max="11807" width="2.5703125" style="53" customWidth="1"/>
    <col min="11808" max="11849" width="2.28515625" style="53" customWidth="1"/>
    <col min="11850" max="11850" width="1.140625" style="53" customWidth="1"/>
    <col min="11851" max="12032" width="11.42578125" style="53"/>
    <col min="12033" max="12033" width="1.140625" style="53" customWidth="1"/>
    <col min="12034" max="12053" width="2.28515625" style="53" customWidth="1"/>
    <col min="12054" max="12054" width="2.7109375" style="53" customWidth="1"/>
    <col min="12055" max="12062" width="2.28515625" style="53" customWidth="1"/>
    <col min="12063" max="12063" width="2.5703125" style="53" customWidth="1"/>
    <col min="12064" max="12105" width="2.28515625" style="53" customWidth="1"/>
    <col min="12106" max="12106" width="1.140625" style="53" customWidth="1"/>
    <col min="12107" max="12288" width="11.42578125" style="53"/>
    <col min="12289" max="12289" width="1.140625" style="53" customWidth="1"/>
    <col min="12290" max="12309" width="2.28515625" style="53" customWidth="1"/>
    <col min="12310" max="12310" width="2.7109375" style="53" customWidth="1"/>
    <col min="12311" max="12318" width="2.28515625" style="53" customWidth="1"/>
    <col min="12319" max="12319" width="2.5703125" style="53" customWidth="1"/>
    <col min="12320" max="12361" width="2.28515625" style="53" customWidth="1"/>
    <col min="12362" max="12362" width="1.140625" style="53" customWidth="1"/>
    <col min="12363" max="12544" width="11.42578125" style="53"/>
    <col min="12545" max="12545" width="1.140625" style="53" customWidth="1"/>
    <col min="12546" max="12565" width="2.28515625" style="53" customWidth="1"/>
    <col min="12566" max="12566" width="2.7109375" style="53" customWidth="1"/>
    <col min="12567" max="12574" width="2.28515625" style="53" customWidth="1"/>
    <col min="12575" max="12575" width="2.5703125" style="53" customWidth="1"/>
    <col min="12576" max="12617" width="2.28515625" style="53" customWidth="1"/>
    <col min="12618" max="12618" width="1.140625" style="53" customWidth="1"/>
    <col min="12619" max="12800" width="11.42578125" style="53"/>
    <col min="12801" max="12801" width="1.140625" style="53" customWidth="1"/>
    <col min="12802" max="12821" width="2.28515625" style="53" customWidth="1"/>
    <col min="12822" max="12822" width="2.7109375" style="53" customWidth="1"/>
    <col min="12823" max="12830" width="2.28515625" style="53" customWidth="1"/>
    <col min="12831" max="12831" width="2.5703125" style="53" customWidth="1"/>
    <col min="12832" max="12873" width="2.28515625" style="53" customWidth="1"/>
    <col min="12874" max="12874" width="1.140625" style="53" customWidth="1"/>
    <col min="12875" max="13056" width="11.42578125" style="53"/>
    <col min="13057" max="13057" width="1.140625" style="53" customWidth="1"/>
    <col min="13058" max="13077" width="2.28515625" style="53" customWidth="1"/>
    <col min="13078" max="13078" width="2.7109375" style="53" customWidth="1"/>
    <col min="13079" max="13086" width="2.28515625" style="53" customWidth="1"/>
    <col min="13087" max="13087" width="2.5703125" style="53" customWidth="1"/>
    <col min="13088" max="13129" width="2.28515625" style="53" customWidth="1"/>
    <col min="13130" max="13130" width="1.140625" style="53" customWidth="1"/>
    <col min="13131" max="13312" width="11.42578125" style="53"/>
    <col min="13313" max="13313" width="1.140625" style="53" customWidth="1"/>
    <col min="13314" max="13333" width="2.28515625" style="53" customWidth="1"/>
    <col min="13334" max="13334" width="2.7109375" style="53" customWidth="1"/>
    <col min="13335" max="13342" width="2.28515625" style="53" customWidth="1"/>
    <col min="13343" max="13343" width="2.5703125" style="53" customWidth="1"/>
    <col min="13344" max="13385" width="2.28515625" style="53" customWidth="1"/>
    <col min="13386" max="13386" width="1.140625" style="53" customWidth="1"/>
    <col min="13387" max="13568" width="11.42578125" style="53"/>
    <col min="13569" max="13569" width="1.140625" style="53" customWidth="1"/>
    <col min="13570" max="13589" width="2.28515625" style="53" customWidth="1"/>
    <col min="13590" max="13590" width="2.7109375" style="53" customWidth="1"/>
    <col min="13591" max="13598" width="2.28515625" style="53" customWidth="1"/>
    <col min="13599" max="13599" width="2.5703125" style="53" customWidth="1"/>
    <col min="13600" max="13641" width="2.28515625" style="53" customWidth="1"/>
    <col min="13642" max="13642" width="1.140625" style="53" customWidth="1"/>
    <col min="13643" max="13824" width="11.42578125" style="53"/>
    <col min="13825" max="13825" width="1.140625" style="53" customWidth="1"/>
    <col min="13826" max="13845" width="2.28515625" style="53" customWidth="1"/>
    <col min="13846" max="13846" width="2.7109375" style="53" customWidth="1"/>
    <col min="13847" max="13854" width="2.28515625" style="53" customWidth="1"/>
    <col min="13855" max="13855" width="2.5703125" style="53" customWidth="1"/>
    <col min="13856" max="13897" width="2.28515625" style="53" customWidth="1"/>
    <col min="13898" max="13898" width="1.140625" style="53" customWidth="1"/>
    <col min="13899" max="14080" width="11.42578125" style="53"/>
    <col min="14081" max="14081" width="1.140625" style="53" customWidth="1"/>
    <col min="14082" max="14101" width="2.28515625" style="53" customWidth="1"/>
    <col min="14102" max="14102" width="2.7109375" style="53" customWidth="1"/>
    <col min="14103" max="14110" width="2.28515625" style="53" customWidth="1"/>
    <col min="14111" max="14111" width="2.5703125" style="53" customWidth="1"/>
    <col min="14112" max="14153" width="2.28515625" style="53" customWidth="1"/>
    <col min="14154" max="14154" width="1.140625" style="53" customWidth="1"/>
    <col min="14155" max="14336" width="11.42578125" style="53"/>
    <col min="14337" max="14337" width="1.140625" style="53" customWidth="1"/>
    <col min="14338" max="14357" width="2.28515625" style="53" customWidth="1"/>
    <col min="14358" max="14358" width="2.7109375" style="53" customWidth="1"/>
    <col min="14359" max="14366" width="2.28515625" style="53" customWidth="1"/>
    <col min="14367" max="14367" width="2.5703125" style="53" customWidth="1"/>
    <col min="14368" max="14409" width="2.28515625" style="53" customWidth="1"/>
    <col min="14410" max="14410" width="1.140625" style="53" customWidth="1"/>
    <col min="14411" max="14592" width="11.42578125" style="53"/>
    <col min="14593" max="14593" width="1.140625" style="53" customWidth="1"/>
    <col min="14594" max="14613" width="2.28515625" style="53" customWidth="1"/>
    <col min="14614" max="14614" width="2.7109375" style="53" customWidth="1"/>
    <col min="14615" max="14622" width="2.28515625" style="53" customWidth="1"/>
    <col min="14623" max="14623" width="2.5703125" style="53" customWidth="1"/>
    <col min="14624" max="14665" width="2.28515625" style="53" customWidth="1"/>
    <col min="14666" max="14666" width="1.140625" style="53" customWidth="1"/>
    <col min="14667" max="14848" width="11.42578125" style="53"/>
    <col min="14849" max="14849" width="1.140625" style="53" customWidth="1"/>
    <col min="14850" max="14869" width="2.28515625" style="53" customWidth="1"/>
    <col min="14870" max="14870" width="2.7109375" style="53" customWidth="1"/>
    <col min="14871" max="14878" width="2.28515625" style="53" customWidth="1"/>
    <col min="14879" max="14879" width="2.5703125" style="53" customWidth="1"/>
    <col min="14880" max="14921" width="2.28515625" style="53" customWidth="1"/>
    <col min="14922" max="14922" width="1.140625" style="53" customWidth="1"/>
    <col min="14923" max="15104" width="11.42578125" style="53"/>
    <col min="15105" max="15105" width="1.140625" style="53" customWidth="1"/>
    <col min="15106" max="15125" width="2.28515625" style="53" customWidth="1"/>
    <col min="15126" max="15126" width="2.7109375" style="53" customWidth="1"/>
    <col min="15127" max="15134" width="2.28515625" style="53" customWidth="1"/>
    <col min="15135" max="15135" width="2.5703125" style="53" customWidth="1"/>
    <col min="15136" max="15177" width="2.28515625" style="53" customWidth="1"/>
    <col min="15178" max="15178" width="1.140625" style="53" customWidth="1"/>
    <col min="15179" max="15360" width="11.42578125" style="53"/>
    <col min="15361" max="15361" width="1.140625" style="53" customWidth="1"/>
    <col min="15362" max="15381" width="2.28515625" style="53" customWidth="1"/>
    <col min="15382" max="15382" width="2.7109375" style="53" customWidth="1"/>
    <col min="15383" max="15390" width="2.28515625" style="53" customWidth="1"/>
    <col min="15391" max="15391" width="2.5703125" style="53" customWidth="1"/>
    <col min="15392" max="15433" width="2.28515625" style="53" customWidth="1"/>
    <col min="15434" max="15434" width="1.140625" style="53" customWidth="1"/>
    <col min="15435" max="15616" width="11.42578125" style="53"/>
    <col min="15617" max="15617" width="1.140625" style="53" customWidth="1"/>
    <col min="15618" max="15637" width="2.28515625" style="53" customWidth="1"/>
    <col min="15638" max="15638" width="2.7109375" style="53" customWidth="1"/>
    <col min="15639" max="15646" width="2.28515625" style="53" customWidth="1"/>
    <col min="15647" max="15647" width="2.5703125" style="53" customWidth="1"/>
    <col min="15648" max="15689" width="2.28515625" style="53" customWidth="1"/>
    <col min="15690" max="15690" width="1.140625" style="53" customWidth="1"/>
    <col min="15691" max="15872" width="11.42578125" style="53"/>
    <col min="15873" max="15873" width="1.140625" style="53" customWidth="1"/>
    <col min="15874" max="15893" width="2.28515625" style="53" customWidth="1"/>
    <col min="15894" max="15894" width="2.7109375" style="53" customWidth="1"/>
    <col min="15895" max="15902" width="2.28515625" style="53" customWidth="1"/>
    <col min="15903" max="15903" width="2.5703125" style="53" customWidth="1"/>
    <col min="15904" max="15945" width="2.28515625" style="53" customWidth="1"/>
    <col min="15946" max="15946" width="1.140625" style="53" customWidth="1"/>
    <col min="15947" max="16128" width="11.42578125" style="53"/>
    <col min="16129" max="16129" width="1.140625" style="53" customWidth="1"/>
    <col min="16130" max="16149" width="2.28515625" style="53" customWidth="1"/>
    <col min="16150" max="16150" width="2.7109375" style="53" customWidth="1"/>
    <col min="16151" max="16158" width="2.28515625" style="53" customWidth="1"/>
    <col min="16159" max="16159" width="2.5703125" style="53" customWidth="1"/>
    <col min="16160" max="16201" width="2.28515625" style="53" customWidth="1"/>
    <col min="16202" max="16202" width="1.140625" style="53" customWidth="1"/>
    <col min="16203" max="16384" width="11.42578125" style="53"/>
  </cols>
  <sheetData>
    <row r="1" spans="2:74" ht="5.0999999999999996" customHeight="1"/>
    <row r="2" spans="2:74" s="55" customFormat="1" ht="16.5" customHeight="1">
      <c r="B2" s="299" t="s">
        <v>218</v>
      </c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300" t="s">
        <v>219</v>
      </c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0"/>
      <c r="AH2" s="300"/>
      <c r="AI2" s="300"/>
      <c r="AJ2" s="300"/>
      <c r="AK2" s="300"/>
      <c r="AL2" s="300"/>
      <c r="AM2" s="300"/>
      <c r="AN2" s="300"/>
      <c r="AO2" s="300"/>
      <c r="AP2" s="300"/>
      <c r="AQ2" s="300"/>
      <c r="AR2" s="300"/>
      <c r="AS2" s="300"/>
      <c r="AT2" s="300"/>
      <c r="AU2" s="300"/>
      <c r="AV2" s="300"/>
      <c r="AW2" s="300"/>
      <c r="AX2" s="300"/>
      <c r="AY2" s="300"/>
      <c r="AZ2" s="300"/>
      <c r="BA2" s="300"/>
      <c r="BB2" s="300"/>
      <c r="BC2" s="300"/>
      <c r="BD2" s="300"/>
      <c r="BE2" s="300"/>
      <c r="BF2" s="300"/>
      <c r="BG2" s="301" t="s">
        <v>291</v>
      </c>
      <c r="BH2" s="301"/>
      <c r="BI2" s="301"/>
      <c r="BJ2" s="301"/>
      <c r="BK2" s="301"/>
      <c r="BL2" s="301"/>
      <c r="BM2" s="301"/>
      <c r="BN2" s="301"/>
      <c r="BO2" s="301"/>
      <c r="BP2" s="301"/>
      <c r="BQ2" s="301"/>
      <c r="BR2" s="301"/>
      <c r="BS2" s="301"/>
      <c r="BT2" s="301"/>
      <c r="BU2" s="301"/>
    </row>
    <row r="3" spans="2:74" s="55" customFormat="1" ht="12.75" customHeight="1">
      <c r="B3" s="57"/>
      <c r="C3" s="57"/>
      <c r="D3" s="57"/>
      <c r="E3" s="57"/>
      <c r="F3" s="57"/>
      <c r="G3" s="57"/>
      <c r="H3" s="57"/>
      <c r="I3" s="57"/>
      <c r="J3" s="58"/>
      <c r="K3" s="58"/>
      <c r="L3" s="58"/>
      <c r="M3" s="58"/>
      <c r="N3" s="58"/>
      <c r="O3" s="58"/>
      <c r="P3" s="58"/>
      <c r="Q3" s="302" t="s">
        <v>292</v>
      </c>
      <c r="R3" s="302"/>
      <c r="S3" s="302"/>
      <c r="T3" s="302"/>
      <c r="U3" s="302"/>
      <c r="V3" s="302"/>
      <c r="W3" s="302"/>
      <c r="X3" s="302"/>
      <c r="Y3" s="302"/>
      <c r="Z3" s="302"/>
      <c r="AA3" s="302"/>
      <c r="AB3" s="302"/>
      <c r="AC3" s="302"/>
      <c r="AD3" s="302"/>
      <c r="AE3" s="302"/>
      <c r="AF3" s="302"/>
      <c r="AG3" s="302"/>
      <c r="AH3" s="302"/>
      <c r="AI3" s="302"/>
      <c r="AJ3" s="302"/>
      <c r="AK3" s="302"/>
      <c r="AL3" s="302"/>
      <c r="AM3" s="302"/>
      <c r="AN3" s="302"/>
      <c r="AO3" s="302"/>
      <c r="AP3" s="302"/>
      <c r="AQ3" s="302"/>
      <c r="AR3" s="302"/>
      <c r="AS3" s="302"/>
      <c r="AT3" s="302"/>
      <c r="AU3" s="302"/>
      <c r="AV3" s="302"/>
      <c r="AW3" s="302"/>
      <c r="AX3" s="302"/>
      <c r="AY3" s="302"/>
      <c r="AZ3" s="302"/>
      <c r="BA3" s="302"/>
      <c r="BB3" s="302"/>
      <c r="BC3" s="302"/>
      <c r="BD3" s="302"/>
      <c r="BE3" s="302"/>
      <c r="BF3" s="302"/>
      <c r="BG3" s="301" t="s">
        <v>293</v>
      </c>
      <c r="BH3" s="301"/>
      <c r="BI3" s="301"/>
      <c r="BJ3" s="301"/>
      <c r="BK3" s="301"/>
      <c r="BL3" s="301"/>
      <c r="BM3" s="301"/>
      <c r="BN3" s="301"/>
      <c r="BO3" s="301"/>
      <c r="BP3" s="301"/>
      <c r="BQ3" s="301"/>
      <c r="BR3" s="301"/>
      <c r="BS3" s="301"/>
      <c r="BT3" s="301"/>
      <c r="BU3" s="301"/>
    </row>
    <row r="4" spans="2:74" s="55" customFormat="1" ht="14.25" customHeight="1">
      <c r="B4" s="57"/>
      <c r="C4" s="57"/>
      <c r="D4" s="57"/>
      <c r="E4" s="57"/>
      <c r="F4" s="57"/>
      <c r="G4" s="57"/>
      <c r="H4" s="57"/>
      <c r="I4" s="57"/>
      <c r="J4" s="59"/>
      <c r="K4" s="59"/>
      <c r="L4" s="59"/>
      <c r="M4" s="59"/>
      <c r="N4" s="59"/>
      <c r="O4" s="59"/>
      <c r="P4" s="59"/>
      <c r="Q4" s="345"/>
      <c r="R4" s="346"/>
      <c r="S4" s="346"/>
      <c r="T4" s="346"/>
      <c r="U4" s="346"/>
      <c r="V4" s="346"/>
      <c r="W4" s="346"/>
      <c r="X4" s="346"/>
      <c r="Y4" s="346"/>
      <c r="Z4" s="346"/>
      <c r="AA4" s="346"/>
      <c r="AB4" s="346"/>
      <c r="AC4" s="346"/>
      <c r="AD4" s="346"/>
      <c r="AE4" s="346"/>
      <c r="AF4" s="346"/>
      <c r="AG4" s="346"/>
      <c r="AH4" s="346"/>
      <c r="AI4" s="346"/>
      <c r="AJ4" s="346"/>
      <c r="AK4" s="346"/>
      <c r="AL4" s="346"/>
      <c r="AM4" s="346"/>
      <c r="AN4" s="346"/>
      <c r="AO4" s="346"/>
      <c r="AP4" s="346"/>
      <c r="AQ4" s="346"/>
      <c r="AR4" s="346"/>
      <c r="AS4" s="346"/>
      <c r="AT4" s="346"/>
      <c r="AU4" s="346"/>
      <c r="AV4" s="346"/>
      <c r="AW4" s="346"/>
      <c r="AX4" s="346"/>
      <c r="AY4" s="346"/>
      <c r="AZ4" s="346"/>
      <c r="BA4" s="346"/>
      <c r="BB4" s="346"/>
      <c r="BC4" s="346"/>
      <c r="BD4" s="346"/>
      <c r="BE4" s="346"/>
      <c r="BF4" s="346"/>
      <c r="BG4" s="301" t="s">
        <v>223</v>
      </c>
      <c r="BH4" s="301"/>
      <c r="BI4" s="301"/>
      <c r="BJ4" s="301"/>
      <c r="BK4" s="301"/>
      <c r="BL4" s="301"/>
      <c r="BM4" s="301"/>
      <c r="BN4" s="301"/>
      <c r="BO4" s="301"/>
      <c r="BP4" s="301"/>
      <c r="BQ4" s="301"/>
      <c r="BR4" s="301"/>
      <c r="BS4" s="301"/>
      <c r="BT4" s="301"/>
      <c r="BU4" s="301"/>
    </row>
    <row r="5" spans="2:74" s="55" customFormat="1" ht="3" customHeight="1">
      <c r="B5" s="57"/>
      <c r="C5" s="57"/>
      <c r="D5" s="57"/>
      <c r="E5" s="57"/>
      <c r="F5" s="57"/>
      <c r="G5" s="57"/>
      <c r="H5" s="57"/>
      <c r="I5" s="57"/>
      <c r="J5" s="59"/>
      <c r="K5" s="59"/>
      <c r="L5" s="59"/>
      <c r="M5" s="59"/>
      <c r="N5" s="59"/>
      <c r="O5" s="59"/>
      <c r="P5" s="59"/>
      <c r="Q5" s="109"/>
      <c r="R5" s="110"/>
      <c r="S5" s="110"/>
      <c r="T5" s="110"/>
      <c r="U5" s="110"/>
      <c r="V5" s="110"/>
      <c r="W5" s="110"/>
      <c r="X5" s="110"/>
      <c r="Y5" s="110"/>
      <c r="Z5" s="110"/>
      <c r="AA5" s="110"/>
      <c r="AB5" s="110"/>
      <c r="AC5" s="110"/>
      <c r="AD5" s="110"/>
      <c r="AE5" s="110"/>
      <c r="AF5" s="110"/>
      <c r="AG5" s="110"/>
      <c r="AH5" s="110"/>
      <c r="AI5" s="110"/>
      <c r="AJ5" s="110"/>
      <c r="AK5" s="110"/>
      <c r="AL5" s="110"/>
      <c r="AM5" s="110"/>
      <c r="AN5" s="110"/>
      <c r="AO5" s="110"/>
      <c r="AP5" s="110"/>
      <c r="AQ5" s="110"/>
      <c r="AR5" s="110"/>
      <c r="AS5" s="110"/>
      <c r="AT5" s="110"/>
      <c r="AU5" s="110"/>
      <c r="AV5" s="110"/>
      <c r="AW5" s="110"/>
      <c r="AX5" s="110"/>
      <c r="AY5" s="110"/>
      <c r="AZ5" s="110"/>
      <c r="BA5" s="110"/>
      <c r="BB5" s="110"/>
      <c r="BC5" s="110"/>
      <c r="BD5" s="110"/>
      <c r="BE5" s="110"/>
      <c r="BF5" s="110"/>
      <c r="BG5" s="56"/>
      <c r="BH5" s="56"/>
      <c r="BI5" s="56"/>
      <c r="BJ5" s="56"/>
      <c r="BK5" s="56"/>
      <c r="BL5" s="56"/>
      <c r="BM5" s="56"/>
      <c r="BN5" s="56"/>
      <c r="BO5" s="56"/>
      <c r="BP5" s="56"/>
      <c r="BQ5" s="56"/>
      <c r="BR5" s="56"/>
      <c r="BS5" s="56"/>
      <c r="BT5" s="56"/>
      <c r="BU5" s="56"/>
    </row>
    <row r="6" spans="2:74" s="60" customFormat="1" ht="13.5" customHeight="1">
      <c r="D6" s="91"/>
      <c r="E6" s="91"/>
      <c r="F6" s="91"/>
      <c r="G6" s="91"/>
      <c r="H6" s="91"/>
      <c r="I6" s="57"/>
      <c r="J6" s="57"/>
      <c r="K6" s="57"/>
      <c r="L6" s="57"/>
      <c r="M6" s="57"/>
      <c r="N6" s="92" t="s">
        <v>224</v>
      </c>
      <c r="O6" s="341" t="str">
        <f>ACCUEIL!D3</f>
        <v>AC6202</v>
      </c>
      <c r="P6" s="341"/>
      <c r="Q6" s="341"/>
      <c r="R6" s="341"/>
      <c r="S6" s="341"/>
      <c r="T6" s="341"/>
      <c r="U6" s="341"/>
      <c r="V6" s="341"/>
      <c r="W6" s="341"/>
      <c r="X6" s="341"/>
      <c r="Y6" s="341"/>
      <c r="Z6" s="341"/>
      <c r="AA6" s="341"/>
      <c r="AB6" s="341"/>
      <c r="AC6" s="341"/>
      <c r="AD6" s="341"/>
      <c r="AE6" s="341"/>
      <c r="AF6" s="341"/>
      <c r="AG6" s="341"/>
      <c r="AH6" s="341"/>
      <c r="AI6" s="341"/>
      <c r="AJ6" s="341"/>
      <c r="AK6" s="341"/>
      <c r="AL6" s="341"/>
      <c r="AM6" s="341"/>
      <c r="AN6" s="341"/>
      <c r="AO6" s="341"/>
      <c r="AP6" s="341"/>
      <c r="AQ6" s="341"/>
      <c r="AR6" s="341"/>
      <c r="AS6" s="341"/>
      <c r="AT6" s="341"/>
      <c r="AU6" s="341"/>
      <c r="AV6" s="341"/>
      <c r="AW6" s="341"/>
      <c r="AX6" s="341"/>
      <c r="AY6" s="341"/>
      <c r="AZ6" s="341"/>
      <c r="BA6" s="341"/>
      <c r="BB6" s="341"/>
      <c r="BC6" s="341"/>
      <c r="BD6" s="341"/>
      <c r="BE6" s="341"/>
      <c r="BF6" s="341"/>
      <c r="BG6" s="341"/>
      <c r="BH6" s="341"/>
      <c r="BI6" s="341"/>
      <c r="BJ6" s="341"/>
      <c r="BK6" s="341"/>
      <c r="BL6" s="341"/>
      <c r="BM6" s="341"/>
      <c r="BN6" s="341"/>
      <c r="BO6" s="341"/>
      <c r="BP6" s="341"/>
      <c r="BQ6" s="341"/>
      <c r="BR6" s="341"/>
      <c r="BS6" s="341"/>
      <c r="BT6" s="341"/>
      <c r="BU6" s="341"/>
    </row>
    <row r="7" spans="2:74" ht="15" customHeight="1">
      <c r="D7" s="91"/>
      <c r="E7" s="91"/>
      <c r="F7" s="91"/>
      <c r="G7" s="91"/>
      <c r="H7" s="91"/>
      <c r="I7" s="93"/>
      <c r="J7" s="93"/>
      <c r="K7" s="93"/>
      <c r="L7" s="93"/>
      <c r="M7" s="93"/>
      <c r="N7" s="92" t="s">
        <v>225</v>
      </c>
      <c r="O7" s="342">
        <f>B11</f>
        <v>42655</v>
      </c>
      <c r="P7" s="342"/>
      <c r="Q7" s="342"/>
      <c r="R7" s="342"/>
      <c r="S7" s="342"/>
      <c r="T7" s="342"/>
      <c r="U7" s="342"/>
      <c r="V7" s="342"/>
      <c r="W7" s="342"/>
      <c r="X7" s="342"/>
      <c r="Y7" s="342"/>
      <c r="Z7" s="342"/>
      <c r="AA7" s="342"/>
      <c r="AB7" s="342"/>
      <c r="AC7" s="342"/>
      <c r="AD7" s="342"/>
      <c r="AE7" s="342"/>
      <c r="AF7" s="342"/>
      <c r="AG7" s="342"/>
      <c r="AH7" s="342"/>
      <c r="AI7" s="342"/>
      <c r="AJ7" s="342"/>
      <c r="AK7" s="342"/>
      <c r="AL7" s="342"/>
      <c r="AM7" s="342"/>
      <c r="AN7" s="342"/>
      <c r="AO7" s="342"/>
      <c r="AP7" s="342"/>
      <c r="AQ7" s="342"/>
      <c r="AR7" s="342"/>
      <c r="AS7" s="342"/>
      <c r="AT7" s="342"/>
      <c r="AU7" s="342"/>
      <c r="AV7" s="342"/>
      <c r="AW7" s="342"/>
      <c r="AX7" s="342"/>
      <c r="AY7" s="342"/>
      <c r="AZ7" s="342"/>
      <c r="BA7" s="342"/>
      <c r="BB7" s="342"/>
      <c r="BC7" s="342"/>
      <c r="BD7" s="342"/>
      <c r="BE7" s="342"/>
      <c r="BF7" s="342"/>
      <c r="BG7" s="342"/>
      <c r="BH7" s="342"/>
      <c r="BI7" s="342"/>
      <c r="BJ7" s="342"/>
      <c r="BK7" s="342"/>
      <c r="BL7" s="342"/>
      <c r="BM7" s="342"/>
      <c r="BN7" s="342"/>
      <c r="BO7" s="342"/>
      <c r="BP7" s="342"/>
      <c r="BQ7" s="342"/>
      <c r="BR7" s="342"/>
      <c r="BS7" s="342"/>
      <c r="BT7" s="342"/>
      <c r="BU7" s="342"/>
      <c r="BV7" s="53"/>
    </row>
    <row r="8" spans="2:74" ht="0.75" customHeight="1">
      <c r="D8" s="91"/>
      <c r="E8" s="91"/>
      <c r="F8" s="91"/>
      <c r="G8" s="91"/>
      <c r="H8" s="91"/>
      <c r="I8" s="93"/>
      <c r="J8" s="93"/>
      <c r="K8" s="93"/>
      <c r="L8" s="93"/>
      <c r="M8" s="93"/>
      <c r="N8" s="89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0"/>
      <c r="AC8" s="90"/>
      <c r="AD8" s="90"/>
      <c r="AE8" s="90"/>
      <c r="AF8" s="90"/>
      <c r="AG8" s="90"/>
      <c r="AH8" s="90"/>
      <c r="AI8" s="90"/>
      <c r="AJ8" s="90"/>
      <c r="AK8" s="90"/>
      <c r="AL8" s="90"/>
      <c r="AM8" s="90"/>
      <c r="AN8" s="90"/>
      <c r="AO8" s="90"/>
      <c r="AP8" s="90"/>
      <c r="AQ8" s="90"/>
      <c r="AR8" s="90"/>
      <c r="AS8" s="90"/>
      <c r="AT8" s="90"/>
      <c r="AU8" s="90"/>
      <c r="AV8" s="90"/>
      <c r="AW8" s="90"/>
      <c r="AX8" s="90"/>
      <c r="AY8" s="90"/>
      <c r="AZ8" s="90"/>
      <c r="BA8" s="90"/>
      <c r="BB8" s="90"/>
      <c r="BC8" s="90"/>
      <c r="BD8" s="90"/>
      <c r="BE8" s="90"/>
      <c r="BF8" s="90"/>
      <c r="BG8" s="90"/>
      <c r="BH8" s="90"/>
      <c r="BI8" s="90"/>
      <c r="BJ8" s="90"/>
      <c r="BK8" s="90"/>
      <c r="BL8" s="90"/>
      <c r="BM8" s="90"/>
      <c r="BN8" s="90"/>
      <c r="BO8" s="90"/>
      <c r="BP8" s="90"/>
      <c r="BQ8" s="90"/>
      <c r="BR8" s="90"/>
      <c r="BS8" s="90"/>
      <c r="BT8" s="90"/>
      <c r="BU8" s="90"/>
      <c r="BV8" s="53"/>
    </row>
    <row r="9" spans="2:74" ht="14.1" customHeight="1">
      <c r="B9" s="286" t="s">
        <v>226</v>
      </c>
      <c r="C9" s="286"/>
      <c r="D9" s="286"/>
      <c r="E9" s="286"/>
      <c r="F9" s="286" t="s">
        <v>266</v>
      </c>
      <c r="G9" s="286"/>
      <c r="H9" s="286"/>
      <c r="I9" s="286"/>
      <c r="J9" s="286"/>
      <c r="K9" s="286"/>
      <c r="L9" s="286"/>
      <c r="M9" s="286"/>
      <c r="N9" s="286"/>
      <c r="O9" s="286"/>
      <c r="P9" s="286"/>
      <c r="Q9" s="286"/>
      <c r="R9" s="286"/>
      <c r="S9" s="286"/>
      <c r="T9" s="286"/>
      <c r="U9" s="286"/>
      <c r="V9" s="286"/>
      <c r="W9" s="286"/>
      <c r="X9" s="286"/>
      <c r="Y9" s="286"/>
      <c r="Z9" s="286"/>
      <c r="AA9" s="286"/>
      <c r="AB9" s="286" t="s">
        <v>294</v>
      </c>
      <c r="AC9" s="286"/>
      <c r="AD9" s="286"/>
      <c r="AE9" s="286"/>
      <c r="AF9" s="286"/>
      <c r="AG9" s="286"/>
      <c r="AH9" s="286"/>
      <c r="AI9" s="286"/>
      <c r="AJ9" s="286"/>
      <c r="AK9" s="286"/>
      <c r="AL9" s="286"/>
      <c r="AM9" s="286"/>
      <c r="AN9" s="286"/>
      <c r="AO9" s="286"/>
      <c r="AP9" s="286"/>
      <c r="AQ9" s="286"/>
      <c r="AR9" s="286"/>
      <c r="AS9" s="286"/>
      <c r="AT9" s="286"/>
      <c r="AU9" s="286"/>
      <c r="AV9" s="286"/>
      <c r="AW9" s="287" t="s">
        <v>295</v>
      </c>
      <c r="AX9" s="287"/>
      <c r="AY9" s="287"/>
      <c r="AZ9" s="287"/>
      <c r="BA9" s="287"/>
      <c r="BB9" s="287"/>
      <c r="BC9" s="287"/>
      <c r="BD9" s="287"/>
      <c r="BE9" s="287"/>
      <c r="BF9" s="287"/>
      <c r="BG9" s="287"/>
      <c r="BH9" s="287"/>
      <c r="BI9" s="287"/>
      <c r="BJ9" s="287"/>
      <c r="BK9" s="305" t="s">
        <v>232</v>
      </c>
      <c r="BL9" s="305"/>
      <c r="BM9" s="305"/>
      <c r="BN9" s="305"/>
      <c r="BO9" s="305"/>
      <c r="BP9" s="305"/>
      <c r="BV9" s="53"/>
    </row>
    <row r="10" spans="2:74" ht="14.1" customHeight="1">
      <c r="B10" s="286"/>
      <c r="C10" s="286"/>
      <c r="D10" s="286"/>
      <c r="E10" s="286"/>
      <c r="F10" s="286"/>
      <c r="G10" s="286"/>
      <c r="H10" s="286"/>
      <c r="I10" s="286"/>
      <c r="J10" s="286"/>
      <c r="K10" s="286"/>
      <c r="L10" s="286"/>
      <c r="M10" s="286"/>
      <c r="N10" s="286"/>
      <c r="O10" s="286"/>
      <c r="P10" s="286"/>
      <c r="Q10" s="286"/>
      <c r="R10" s="286"/>
      <c r="S10" s="286"/>
      <c r="T10" s="286"/>
      <c r="U10" s="286"/>
      <c r="V10" s="286"/>
      <c r="W10" s="286"/>
      <c r="X10" s="286"/>
      <c r="Y10" s="286"/>
      <c r="Z10" s="286"/>
      <c r="AA10" s="286"/>
      <c r="AB10" s="286" t="s">
        <v>296</v>
      </c>
      <c r="AC10" s="286"/>
      <c r="AD10" s="286"/>
      <c r="AE10" s="286"/>
      <c r="AF10" s="286"/>
      <c r="AG10" s="286"/>
      <c r="AH10" s="286"/>
      <c r="AI10" s="286" t="s">
        <v>297</v>
      </c>
      <c r="AJ10" s="286"/>
      <c r="AK10" s="286"/>
      <c r="AL10" s="286"/>
      <c r="AM10" s="286"/>
      <c r="AN10" s="286"/>
      <c r="AO10" s="286"/>
      <c r="AP10" s="286" t="s">
        <v>234</v>
      </c>
      <c r="AQ10" s="286"/>
      <c r="AR10" s="286"/>
      <c r="AS10" s="286"/>
      <c r="AT10" s="286"/>
      <c r="AU10" s="286"/>
      <c r="AV10" s="286"/>
      <c r="AW10" s="286" t="s">
        <v>297</v>
      </c>
      <c r="AX10" s="286"/>
      <c r="AY10" s="286"/>
      <c r="AZ10" s="286"/>
      <c r="BA10" s="286"/>
      <c r="BB10" s="286"/>
      <c r="BC10" s="286"/>
      <c r="BD10" s="286" t="s">
        <v>234</v>
      </c>
      <c r="BE10" s="286"/>
      <c r="BF10" s="286"/>
      <c r="BG10" s="286"/>
      <c r="BH10" s="286"/>
      <c r="BI10" s="286"/>
      <c r="BJ10" s="286"/>
      <c r="BK10" s="305"/>
      <c r="BL10" s="305"/>
      <c r="BM10" s="305"/>
      <c r="BN10" s="305"/>
      <c r="BO10" s="305"/>
      <c r="BP10" s="305"/>
      <c r="BV10" s="53"/>
    </row>
    <row r="11" spans="2:74" ht="20.100000000000001" customHeight="1">
      <c r="B11" s="343">
        <f>ACCUEIL!$B$4</f>
        <v>42655</v>
      </c>
      <c r="C11" s="344"/>
      <c r="D11" s="344"/>
      <c r="E11" s="344"/>
      <c r="F11" s="344" t="str">
        <f>IF($B$11=ACCUEIL!$B$10,ACCUEIL!D10,IF($B$11=ACCUEIL!B17,ACCUEIL!D17, IF($B$11=ACCUEIL!B24,ACCUEIL!D24, IF($B$11=ACCUEIL!B31,ACCUEIL!D31, IF($B$11=ACCUEIL!B38,ACCUEIL!D38, IF($B$11=ACCUEIL!B45,ACCUEIL!D45, IF($B$11=ACCUEIL!B52,ACCUEIL!D52, IF($B$11=ACCUEIL!B59,ACCUEIL!D59, IF($B$11=ACCUEIL!B66,ACCUEIL!D66, IF($B$11=ACCUEIL!B73,ACCUEIL!D73, IF($B$11=ACCUEIL!B80,ACCUEIL!D80, IF($B$11=ACCUEIL!B87,ACCUEIL!D87, IF($B$11=ACCUEIL!B94,ACCUEIL!D94, IF($B$11=ACCUEIL!B101,ACCUEIL!D101, IF($B$11=ACCUEIL!B108,ACCUEIL!D108, IF($B$11=ACCUEIL!B115,ACCUEIL!D115, IF($B$11=ACCUEIL!B122,ACCUEIL!D122, IF($B$11=ACCUEIL!B129,ACCUEIL!D129, IF($B$11=ACCUEIL!B136,ACCUEIL!D136, IF($B$11=ACCUEIL!B143,ACCUEIL!D143, IF($B$11=ACCUEIL!B150,ACCUEIL!D150, IF($B$11=ACCUEIL!B157,ACCUEIL!D157, IF($B$11=ACCUEIL!B164,ACCUEIL!D164, IF($B$11=ACCUEIL!B171,ACCUEIL!D171, IF($B$11=ACCUEIL!B178,ACCUEIL!D178, IF($B$11=ACCUEIL!B185,ACCUEIL!D185, IF($B$11=ACCUEIL!B192,ACCUEIL!D192, IF($B$11=ACCUEIL!B199,ACCUEIL!D199, IF($B$11=ACCUEIL!B206,ACCUEIL!D206, IF($B$11=ACCUEIL!B213,ACCUEIL!D213, IF($B$11=ACCUEIL!B220,ACCUEIL!D220, IF($B$11=ACCUEIL!B227,ACCUEIL!D227, IF($B$11=ACCUEIL!B234,ACCUEIL!D234, IF($B$11=ACCUEIL!B241,ACCUEIL!D241, IF($B$11=ACCUEIL!B248,ACCUEIL!D248, IF($B$11=ACCUEIL!B257,ACCUEIL!D257, IF($B$11=ACCUEIL!B264,ACCUEIL!D264, IF($B$11=ACCUEIL!B271,ACCUEIL!D271,))))))))))))))))))))))))))))))))))))))</f>
        <v>Duo de choux blanc et rouge</v>
      </c>
      <c r="G11" s="344"/>
      <c r="H11" s="344"/>
      <c r="I11" s="344"/>
      <c r="J11" s="344"/>
      <c r="K11" s="344"/>
      <c r="L11" s="344"/>
      <c r="M11" s="344"/>
      <c r="N11" s="344"/>
      <c r="O11" s="344"/>
      <c r="P11" s="344"/>
      <c r="Q11" s="344"/>
      <c r="R11" s="344"/>
      <c r="S11" s="344"/>
      <c r="T11" s="344"/>
      <c r="U11" s="344"/>
      <c r="V11" s="344"/>
      <c r="W11" s="344"/>
      <c r="X11" s="344"/>
      <c r="Y11" s="344"/>
      <c r="Z11" s="344"/>
      <c r="AA11" s="344"/>
      <c r="AB11" s="344"/>
      <c r="AC11" s="344"/>
      <c r="AD11" s="344"/>
      <c r="AE11" s="344"/>
      <c r="AF11" s="344"/>
      <c r="AG11" s="344"/>
      <c r="AH11" s="344"/>
      <c r="AI11" s="344"/>
      <c r="AJ11" s="344"/>
      <c r="AK11" s="344"/>
      <c r="AL11" s="344"/>
      <c r="AM11" s="344"/>
      <c r="AN11" s="344"/>
      <c r="AO11" s="344"/>
      <c r="AP11" s="344"/>
      <c r="AQ11" s="344"/>
      <c r="AR11" s="344"/>
      <c r="AS11" s="344"/>
      <c r="AT11" s="344"/>
      <c r="AU11" s="344"/>
      <c r="AV11" s="344"/>
      <c r="AW11" s="344"/>
      <c r="AX11" s="344"/>
      <c r="AY11" s="344"/>
      <c r="AZ11" s="344"/>
      <c r="BA11" s="344"/>
      <c r="BB11" s="344"/>
      <c r="BC11" s="344"/>
      <c r="BD11" s="344"/>
      <c r="BE11" s="344"/>
      <c r="BF11" s="344"/>
      <c r="BG11" s="344"/>
      <c r="BH11" s="344"/>
      <c r="BI11" s="344"/>
      <c r="BJ11" s="344"/>
      <c r="BK11" s="344"/>
      <c r="BL11" s="344"/>
      <c r="BM11" s="344"/>
      <c r="BN11" s="344"/>
      <c r="BO11" s="344"/>
      <c r="BP11" s="344"/>
      <c r="BV11" s="53"/>
    </row>
    <row r="12" spans="2:74" ht="20.100000000000001" customHeight="1">
      <c r="B12" s="343">
        <f>$B$11</f>
        <v>42655</v>
      </c>
      <c r="C12" s="344"/>
      <c r="D12" s="344"/>
      <c r="E12" s="344"/>
      <c r="F12" s="344" t="str">
        <f>IF($B$11=ACCUEIL!$B$10,ACCUEIL!D11,IF($B$11=ACCUEIL!B18,ACCUEIL!D18, IF($B$11=ACCUEIL!B25,ACCUEIL!D25, IF($B$11=ACCUEIL!B32,ACCUEIL!D32, IF($B$11=ACCUEIL!B39,ACCUEIL!D39, IF($B$11=ACCUEIL!B46,ACCUEIL!D46, IF($B$11=ACCUEIL!B53,ACCUEIL!D53, IF($B$11=ACCUEIL!B60,ACCUEIL!D60, IF($B$11=ACCUEIL!B67,ACCUEIL!D67, IF($B$11=ACCUEIL!B74,ACCUEIL!D74, IF($B$11=ACCUEIL!B81,ACCUEIL!D81, IF($B$11=ACCUEIL!B88,ACCUEIL!D88, IF($B$11=ACCUEIL!B95,ACCUEIL!D95, IF($B$11=ACCUEIL!B102,ACCUEIL!D102, IF($B$11=ACCUEIL!B109,ACCUEIL!D109, IF($B$11=ACCUEIL!B116,ACCUEIL!D116, IF($B$11=ACCUEIL!B123,ACCUEIL!D123, IF($B$11=ACCUEIL!B130,ACCUEIL!D130, IF($B$11=ACCUEIL!B137,ACCUEIL!D137, IF($B$11=ACCUEIL!B144,ACCUEIL!D144, IF($B$11=ACCUEIL!B151,ACCUEIL!D151, IF($B$11=ACCUEIL!B158,ACCUEIL!D158, IF($B$11=ACCUEIL!B165,ACCUEIL!D165, IF($B$11=ACCUEIL!B172,ACCUEIL!D172, IF($B$11=ACCUEIL!B179,ACCUEIL!D179, IF($B$11=ACCUEIL!B186,ACCUEIL!D186, IF($B$11=ACCUEIL!B193,ACCUEIL!D193, IF($B$11=ACCUEIL!B200,ACCUEIL!D200, IF($B$11=ACCUEIL!B207,ACCUEIL!D207, IF($B$11=ACCUEIL!B214,ACCUEIL!D214, IF($B$11=ACCUEIL!B221,ACCUEIL!D221, IF($B$11=ACCUEIL!B228,ACCUEIL!D228, IF($B$11=ACCUEIL!B235,ACCUEIL!D235, IF($B$11=ACCUEIL!B242,ACCUEIL!D242, IF($B$11=ACCUEIL!B249,ACCUEIL!D249, IF($B$11=ACCUEIL!B258,ACCUEIL!D258, IF($B$11=ACCUEIL!B265,ACCUEIL!D265, IF($B$11=ACCUEIL!B272,ACCUEIL!D272,))))))))))))))))))))))))))))))))))))))</f>
        <v>Rôti de porc</v>
      </c>
      <c r="G12" s="344"/>
      <c r="H12" s="344"/>
      <c r="I12" s="344"/>
      <c r="J12" s="344"/>
      <c r="K12" s="344"/>
      <c r="L12" s="344"/>
      <c r="M12" s="344"/>
      <c r="N12" s="344"/>
      <c r="O12" s="344"/>
      <c r="P12" s="344"/>
      <c r="Q12" s="344"/>
      <c r="R12" s="344"/>
      <c r="S12" s="344"/>
      <c r="T12" s="344"/>
      <c r="U12" s="344"/>
      <c r="V12" s="344"/>
      <c r="W12" s="344"/>
      <c r="X12" s="344"/>
      <c r="Y12" s="344"/>
      <c r="Z12" s="344"/>
      <c r="AA12" s="344"/>
      <c r="AB12" s="344"/>
      <c r="AC12" s="344"/>
      <c r="AD12" s="344"/>
      <c r="AE12" s="344"/>
      <c r="AF12" s="344"/>
      <c r="AG12" s="344"/>
      <c r="AH12" s="344"/>
      <c r="AI12" s="344"/>
      <c r="AJ12" s="344"/>
      <c r="AK12" s="344"/>
      <c r="AL12" s="344"/>
      <c r="AM12" s="344"/>
      <c r="AN12" s="344"/>
      <c r="AO12" s="344"/>
      <c r="AP12" s="344"/>
      <c r="AQ12" s="344"/>
      <c r="AR12" s="344"/>
      <c r="AS12" s="344"/>
      <c r="AT12" s="344"/>
      <c r="AU12" s="344"/>
      <c r="AV12" s="344"/>
      <c r="AW12" s="344"/>
      <c r="AX12" s="344"/>
      <c r="AY12" s="344"/>
      <c r="AZ12" s="344"/>
      <c r="BA12" s="344"/>
      <c r="BB12" s="344"/>
      <c r="BC12" s="344"/>
      <c r="BD12" s="344"/>
      <c r="BE12" s="344"/>
      <c r="BF12" s="344"/>
      <c r="BG12" s="344"/>
      <c r="BH12" s="344"/>
      <c r="BI12" s="344"/>
      <c r="BJ12" s="344"/>
      <c r="BK12" s="344"/>
      <c r="BL12" s="344"/>
      <c r="BM12" s="344"/>
      <c r="BN12" s="344"/>
      <c r="BO12" s="344"/>
      <c r="BP12" s="344"/>
      <c r="BV12" s="53"/>
    </row>
    <row r="13" spans="2:74" ht="20.100000000000001" customHeight="1">
      <c r="B13" s="343">
        <f t="shared" ref="B13:B21" si="0">$B$11</f>
        <v>42655</v>
      </c>
      <c r="C13" s="344"/>
      <c r="D13" s="344"/>
      <c r="E13" s="344"/>
      <c r="F13" s="344" t="str">
        <f>IF($B$11=ACCUEIL!$B$10,ACCUEIL!D12,IF($B$11=ACCUEIL!B19,ACCUEIL!D19, IF($B$11=ACCUEIL!B26,ACCUEIL!D26, IF($B$11=ACCUEIL!B33,ACCUEIL!D33, IF($B$11=ACCUEIL!B40,ACCUEIL!D40, IF($B$11=ACCUEIL!B47,ACCUEIL!D47, IF($B$11=ACCUEIL!B54,ACCUEIL!D54, IF($B$11=ACCUEIL!B61,ACCUEIL!D61, IF($B$11=ACCUEIL!B68,ACCUEIL!D68, IF($B$11=ACCUEIL!B75,ACCUEIL!D75, IF($B$11=ACCUEIL!B82,ACCUEIL!D82, IF($B$11=ACCUEIL!B89,ACCUEIL!D89, IF($B$11=ACCUEIL!B96,ACCUEIL!D96, IF($B$11=ACCUEIL!B103,ACCUEIL!D103, IF($B$11=ACCUEIL!B110,ACCUEIL!D110, IF($B$11=ACCUEIL!B117,ACCUEIL!D117, IF($B$11=ACCUEIL!B124,ACCUEIL!D124, IF($B$11=ACCUEIL!B131,ACCUEIL!D131, IF($B$11=ACCUEIL!B138,ACCUEIL!D138, IF($B$11=ACCUEIL!B145,ACCUEIL!D145, IF($B$11=ACCUEIL!B152,ACCUEIL!D152, IF($B$11=ACCUEIL!B159,ACCUEIL!D159, IF($B$11=ACCUEIL!B166,ACCUEIL!D166, IF($B$11=ACCUEIL!B173,ACCUEIL!D173, IF($B$11=ACCUEIL!B180,ACCUEIL!D180, IF($B$11=ACCUEIL!B187,ACCUEIL!D187, IF($B$11=ACCUEIL!B194,ACCUEIL!D194, IF($B$11=ACCUEIL!B201,ACCUEIL!D201, IF($B$11=ACCUEIL!B208,ACCUEIL!D208, IF($B$11=ACCUEIL!B215,ACCUEIL!D215, IF($B$11=ACCUEIL!B222,ACCUEIL!D222, IF($B$11=ACCUEIL!B229,ACCUEIL!D229, IF($B$11=ACCUEIL!B236,ACCUEIL!D236, IF($B$11=ACCUEIL!B243,ACCUEIL!D243, IF($B$11=ACCUEIL!B250,ACCUEIL!D250, IF($B$11=ACCUEIL!B259,ACCUEIL!D259, IF($B$11=ACCUEIL!B266,ACCUEIL!D266, IF($B$11=ACCUEIL!B273,ACCUEIL!D273,))))))))))))))))))))))))))))))))))))))</f>
        <v>Pommes Dauphine</v>
      </c>
      <c r="G13" s="344"/>
      <c r="H13" s="344"/>
      <c r="I13" s="344"/>
      <c r="J13" s="344"/>
      <c r="K13" s="344"/>
      <c r="L13" s="344"/>
      <c r="M13" s="344"/>
      <c r="N13" s="344"/>
      <c r="O13" s="344"/>
      <c r="P13" s="344"/>
      <c r="Q13" s="344"/>
      <c r="R13" s="344"/>
      <c r="S13" s="344"/>
      <c r="T13" s="344"/>
      <c r="U13" s="344"/>
      <c r="V13" s="344"/>
      <c r="W13" s="344"/>
      <c r="X13" s="344"/>
      <c r="Y13" s="344"/>
      <c r="Z13" s="344"/>
      <c r="AA13" s="344"/>
      <c r="AB13" s="344"/>
      <c r="AC13" s="344"/>
      <c r="AD13" s="344"/>
      <c r="AE13" s="344"/>
      <c r="AF13" s="344"/>
      <c r="AG13" s="344"/>
      <c r="AH13" s="344"/>
      <c r="AI13" s="344"/>
      <c r="AJ13" s="344"/>
      <c r="AK13" s="344"/>
      <c r="AL13" s="344"/>
      <c r="AM13" s="344"/>
      <c r="AN13" s="344"/>
      <c r="AO13" s="344"/>
      <c r="AP13" s="344"/>
      <c r="AQ13" s="344"/>
      <c r="AR13" s="344"/>
      <c r="AS13" s="344"/>
      <c r="AT13" s="344"/>
      <c r="AU13" s="344"/>
      <c r="AV13" s="344"/>
      <c r="AW13" s="344"/>
      <c r="AX13" s="344"/>
      <c r="AY13" s="344"/>
      <c r="AZ13" s="344"/>
      <c r="BA13" s="344"/>
      <c r="BB13" s="344"/>
      <c r="BC13" s="344"/>
      <c r="BD13" s="344"/>
      <c r="BE13" s="344"/>
      <c r="BF13" s="344"/>
      <c r="BG13" s="344"/>
      <c r="BH13" s="344"/>
      <c r="BI13" s="344"/>
      <c r="BJ13" s="344"/>
      <c r="BK13" s="344"/>
      <c r="BL13" s="344"/>
      <c r="BM13" s="344"/>
      <c r="BN13" s="344"/>
      <c r="BO13" s="344"/>
      <c r="BP13" s="344"/>
      <c r="BV13" s="53"/>
    </row>
    <row r="14" spans="2:74" ht="20.100000000000001" customHeight="1">
      <c r="B14" s="343">
        <f t="shared" si="0"/>
        <v>42655</v>
      </c>
      <c r="C14" s="344"/>
      <c r="D14" s="344"/>
      <c r="E14" s="344"/>
      <c r="F14" s="344" t="str">
        <f>IF($B$11=ACCUEIL!$B$10,ACCUEIL!D13,IF($B$11=ACCUEIL!B20,ACCUEIL!D20, IF($B$11=ACCUEIL!B27,ACCUEIL!D27, IF($B$11=ACCUEIL!B34,ACCUEIL!D34, IF($B$11=ACCUEIL!B41,ACCUEIL!D41, IF($B$11=ACCUEIL!B48,ACCUEIL!D48, IF($B$11=ACCUEIL!B55,ACCUEIL!D55, IF($B$11=ACCUEIL!B62,ACCUEIL!D62, IF($B$11=ACCUEIL!B69,ACCUEIL!D69, IF($B$11=ACCUEIL!B76,ACCUEIL!D76, IF($B$11=ACCUEIL!B83,ACCUEIL!D83, IF($B$11=ACCUEIL!B90,ACCUEIL!D90, IF($B$11=ACCUEIL!B97,ACCUEIL!D97, IF($B$11=ACCUEIL!B104,ACCUEIL!D104, IF($B$11=ACCUEIL!B111,ACCUEIL!D111, IF($B$11=ACCUEIL!B118,ACCUEIL!D118, IF($B$11=ACCUEIL!B125,ACCUEIL!D125, IF($B$11=ACCUEIL!B132,ACCUEIL!D132, IF($B$11=ACCUEIL!B139,ACCUEIL!D139, IF($B$11=ACCUEIL!B146,ACCUEIL!D146, IF($B$11=ACCUEIL!B153,ACCUEIL!D153, IF($B$11=ACCUEIL!B160,ACCUEIL!D160, IF($B$11=ACCUEIL!B167,ACCUEIL!D167, IF($B$11=ACCUEIL!B174,ACCUEIL!D174, IF($B$11=ACCUEIL!B181,ACCUEIL!D181, IF($B$11=ACCUEIL!B188,ACCUEIL!D188, IF($B$11=ACCUEIL!B195,ACCUEIL!D195, IF($B$11=ACCUEIL!B202,ACCUEIL!D202, IF($B$11=ACCUEIL!B209,ACCUEIL!D209, IF($B$11=ACCUEIL!B216,ACCUEIL!D216, IF($B$11=ACCUEIL!B223,ACCUEIL!D223, IF($B$11=ACCUEIL!B230,ACCUEIL!D230, IF($B$11=ACCUEIL!B237,ACCUEIL!D237, IF($B$11=ACCUEIL!B244,ACCUEIL!D244, IF($B$11=ACCUEIL!B251,ACCUEIL!D251, IF($B$11=ACCUEIL!B260,ACCUEIL!D260, IF($B$11=ACCUEIL!B267,ACCUEIL!D267, IF($B$11=ACCUEIL!B274,ACCUEIL!D274,))))))))))))))))))))))))))))))))))))))</f>
        <v>Choux de Bruxelles</v>
      </c>
      <c r="G14" s="344"/>
      <c r="H14" s="344"/>
      <c r="I14" s="344"/>
      <c r="J14" s="344"/>
      <c r="K14" s="344"/>
      <c r="L14" s="344"/>
      <c r="M14" s="344"/>
      <c r="N14" s="344"/>
      <c r="O14" s="344"/>
      <c r="P14" s="344"/>
      <c r="Q14" s="344"/>
      <c r="R14" s="344"/>
      <c r="S14" s="344"/>
      <c r="T14" s="344"/>
      <c r="U14" s="344"/>
      <c r="V14" s="344"/>
      <c r="W14" s="344"/>
      <c r="X14" s="344"/>
      <c r="Y14" s="344"/>
      <c r="Z14" s="344"/>
      <c r="AA14" s="344"/>
      <c r="AB14" s="344"/>
      <c r="AC14" s="344"/>
      <c r="AD14" s="344"/>
      <c r="AE14" s="344"/>
      <c r="AF14" s="344"/>
      <c r="AG14" s="344"/>
      <c r="AH14" s="344"/>
      <c r="AI14" s="344"/>
      <c r="AJ14" s="344"/>
      <c r="AK14" s="344"/>
      <c r="AL14" s="344"/>
      <c r="AM14" s="344"/>
      <c r="AN14" s="344"/>
      <c r="AO14" s="344"/>
      <c r="AP14" s="344"/>
      <c r="AQ14" s="344"/>
      <c r="AR14" s="344"/>
      <c r="AS14" s="344"/>
      <c r="AT14" s="344"/>
      <c r="AU14" s="344"/>
      <c r="AV14" s="344"/>
      <c r="AW14" s="344"/>
      <c r="AX14" s="344"/>
      <c r="AY14" s="344"/>
      <c r="AZ14" s="344"/>
      <c r="BA14" s="344"/>
      <c r="BB14" s="344"/>
      <c r="BC14" s="344"/>
      <c r="BD14" s="344"/>
      <c r="BE14" s="344"/>
      <c r="BF14" s="344"/>
      <c r="BG14" s="344"/>
      <c r="BH14" s="344"/>
      <c r="BI14" s="344"/>
      <c r="BJ14" s="344"/>
      <c r="BK14" s="344"/>
      <c r="BL14" s="344"/>
      <c r="BM14" s="344"/>
      <c r="BN14" s="344"/>
      <c r="BO14" s="344"/>
      <c r="BP14" s="344"/>
      <c r="BV14" s="53"/>
    </row>
    <row r="15" spans="2:74" ht="20.100000000000001" customHeight="1">
      <c r="B15" s="343">
        <f t="shared" si="0"/>
        <v>42655</v>
      </c>
      <c r="C15" s="344"/>
      <c r="D15" s="344"/>
      <c r="E15" s="344"/>
      <c r="F15" s="344" t="str">
        <f>IF($B$11=ACCUEIL!$B$10,ACCUEIL!D15,IF($B$11=ACCUEIL!B22,ACCUEIL!D22, IF($B$11=ACCUEIL!B29,ACCUEIL!D29, IF($B$11=ACCUEIL!B36,ACCUEIL!D36, IF($B$11=ACCUEIL!B43,ACCUEIL!D43, IF($B$11=ACCUEIL!B50,ACCUEIL!D50, IF($B$11=ACCUEIL!B57,ACCUEIL!D57, IF($B$11=ACCUEIL!B64,ACCUEIL!D64, IF($B$11=ACCUEIL!B71,ACCUEIL!D71, IF($B$11=ACCUEIL!B78,ACCUEIL!D78, IF($B$11=ACCUEIL!B85,ACCUEIL!D85, IF($B$11=ACCUEIL!B92,ACCUEIL!D92, IF($B$11=ACCUEIL!B99,ACCUEIL!D99, IF($B$11=ACCUEIL!B106,ACCUEIL!D106, IF($B$11=ACCUEIL!B113,ACCUEIL!D113, IF($B$11=ACCUEIL!B120,ACCUEIL!D120, IF($B$11=ACCUEIL!B127,ACCUEIL!D127, IF($B$11=ACCUEIL!B134,ACCUEIL!D134, IF($B$11=ACCUEIL!B141,ACCUEIL!D141, IF($B$11=ACCUEIL!B148,ACCUEIL!D148, IF($B$11=ACCUEIL!B155,ACCUEIL!D155, IF($B$11=ACCUEIL!B162,ACCUEIL!D162, IF($B$11=ACCUEIL!B169,ACCUEIL!D169, IF($B$11=ACCUEIL!B176,ACCUEIL!D176, IF($B$11=ACCUEIL!B183,ACCUEIL!D183, IF($B$11=ACCUEIL!B190,ACCUEIL!D190, IF($B$11=ACCUEIL!B197,ACCUEIL!D197, IF($B$11=ACCUEIL!B204,ACCUEIL!D204, IF($B$11=ACCUEIL!B211,ACCUEIL!D211, IF($B$11=ACCUEIL!B218,ACCUEIL!D218, IF($B$11=ACCUEIL!B225,ACCUEIL!D225, IF($B$11=ACCUEIL!B232,ACCUEIL!D232, IF($B$11=ACCUEIL!B239,ACCUEIL!D239, IF($B$11=ACCUEIL!B246,ACCUEIL!D246, IF($B$11=ACCUEIL!B253,ACCUEIL!D253, IF($B$11=ACCUEIL!B262,ACCUEIL!D262, IF($B$11=ACCUEIL!B269,ACCUEIL!D269, IF($B$11=ACCUEIL!B276,ACCUEIL!D276,))))))))))))))))))))))))))))))))))))))</f>
        <v>Fromage blanc au miel</v>
      </c>
      <c r="G15" s="344"/>
      <c r="H15" s="344"/>
      <c r="I15" s="344"/>
      <c r="J15" s="344"/>
      <c r="K15" s="344"/>
      <c r="L15" s="344"/>
      <c r="M15" s="344"/>
      <c r="N15" s="344"/>
      <c r="O15" s="344"/>
      <c r="P15" s="344"/>
      <c r="Q15" s="344"/>
      <c r="R15" s="344"/>
      <c r="S15" s="344"/>
      <c r="T15" s="344"/>
      <c r="U15" s="344"/>
      <c r="V15" s="344"/>
      <c r="W15" s="344"/>
      <c r="X15" s="344"/>
      <c r="Y15" s="344"/>
      <c r="Z15" s="344"/>
      <c r="AA15" s="344"/>
      <c r="AB15" s="344"/>
      <c r="AC15" s="344"/>
      <c r="AD15" s="344"/>
      <c r="AE15" s="344"/>
      <c r="AF15" s="344"/>
      <c r="AG15" s="344"/>
      <c r="AH15" s="344"/>
      <c r="AI15" s="344"/>
      <c r="AJ15" s="344"/>
      <c r="AK15" s="344"/>
      <c r="AL15" s="344"/>
      <c r="AM15" s="344"/>
      <c r="AN15" s="344"/>
      <c r="AO15" s="344"/>
      <c r="AP15" s="344"/>
      <c r="AQ15" s="344"/>
      <c r="AR15" s="344"/>
      <c r="AS15" s="344"/>
      <c r="AT15" s="344"/>
      <c r="AU15" s="344"/>
      <c r="AV15" s="344"/>
      <c r="AW15" s="344"/>
      <c r="AX15" s="344"/>
      <c r="AY15" s="344"/>
      <c r="AZ15" s="344"/>
      <c r="BA15" s="344"/>
      <c r="BB15" s="344"/>
      <c r="BC15" s="344"/>
      <c r="BD15" s="344"/>
      <c r="BE15" s="344"/>
      <c r="BF15" s="344"/>
      <c r="BG15" s="344"/>
      <c r="BH15" s="344"/>
      <c r="BI15" s="344"/>
      <c r="BJ15" s="344"/>
      <c r="BK15" s="344"/>
      <c r="BL15" s="344"/>
      <c r="BM15" s="344"/>
      <c r="BN15" s="344"/>
      <c r="BO15" s="344"/>
      <c r="BP15" s="344"/>
      <c r="BV15" s="53"/>
    </row>
    <row r="16" spans="2:74" ht="20.100000000000001" customHeight="1">
      <c r="B16" s="343"/>
      <c r="C16" s="344"/>
      <c r="D16" s="344"/>
      <c r="E16" s="344"/>
      <c r="F16" s="344"/>
      <c r="G16" s="344"/>
      <c r="H16" s="344"/>
      <c r="I16" s="344"/>
      <c r="J16" s="344"/>
      <c r="K16" s="344"/>
      <c r="L16" s="344"/>
      <c r="M16" s="344"/>
      <c r="N16" s="344"/>
      <c r="O16" s="344"/>
      <c r="P16" s="344"/>
      <c r="Q16" s="344"/>
      <c r="R16" s="344"/>
      <c r="S16" s="344"/>
      <c r="T16" s="344"/>
      <c r="U16" s="344"/>
      <c r="V16" s="344"/>
      <c r="W16" s="344"/>
      <c r="X16" s="344"/>
      <c r="Y16" s="344"/>
      <c r="Z16" s="344"/>
      <c r="AA16" s="344"/>
      <c r="AB16" s="344"/>
      <c r="AC16" s="344"/>
      <c r="AD16" s="344"/>
      <c r="AE16" s="344"/>
      <c r="AF16" s="344"/>
      <c r="AG16" s="344"/>
      <c r="AH16" s="344"/>
      <c r="AI16" s="344"/>
      <c r="AJ16" s="344"/>
      <c r="AK16" s="344"/>
      <c r="AL16" s="344"/>
      <c r="AM16" s="344"/>
      <c r="AN16" s="344"/>
      <c r="AO16" s="344"/>
      <c r="AP16" s="344"/>
      <c r="AQ16" s="344"/>
      <c r="AR16" s="344"/>
      <c r="AS16" s="344"/>
      <c r="AT16" s="344"/>
      <c r="AU16" s="344"/>
      <c r="AV16" s="344"/>
      <c r="AW16" s="344"/>
      <c r="AX16" s="344"/>
      <c r="AY16" s="344"/>
      <c r="AZ16" s="344"/>
      <c r="BA16" s="344"/>
      <c r="BB16" s="344"/>
      <c r="BC16" s="344"/>
      <c r="BD16" s="344"/>
      <c r="BE16" s="344"/>
      <c r="BF16" s="344"/>
      <c r="BG16" s="344"/>
      <c r="BH16" s="344"/>
      <c r="BI16" s="344"/>
      <c r="BJ16" s="344"/>
      <c r="BK16" s="344"/>
      <c r="BL16" s="344"/>
      <c r="BM16" s="344"/>
      <c r="BN16" s="344"/>
      <c r="BO16" s="344"/>
      <c r="BP16" s="344"/>
      <c r="BV16" s="53"/>
    </row>
    <row r="17" spans="2:74" ht="20.100000000000001" customHeight="1">
      <c r="B17" s="343">
        <f t="shared" si="0"/>
        <v>42655</v>
      </c>
      <c r="C17" s="344"/>
      <c r="D17" s="344"/>
      <c r="E17" s="344"/>
      <c r="F17" s="344" t="str">
        <f>IF($B$11=ACCUEIL!$B$10,ACCUEIL!G10,IF($B$11=ACCUEIL!B17,ACCUEIL!G17, IF($B$11=ACCUEIL!B24,ACCUEIL!G24, IF($B$11=ACCUEIL!B31,ACCUEIL!G31, IF($B$11=ACCUEIL!B38,ACCUEIL!G38, IF($B$11=ACCUEIL!B45,ACCUEIL!G45, IF($B$11=ACCUEIL!B52,ACCUEIL!G52, IF($B$11=ACCUEIL!B59,ACCUEIL!G59, IF($B$11=ACCUEIL!B66,ACCUEIL!G66, IF($B$11=ACCUEIL!B73,ACCUEIL!G73, IF($B$11=ACCUEIL!B80,ACCUEIL!G80, IF($B$11=ACCUEIL!B87,ACCUEIL!G87, IF($B$11=ACCUEIL!B94,ACCUEIL!G94, IF($B$11=ACCUEIL!B101,ACCUEIL!G101, IF($B$11=ACCUEIL!B108,ACCUEIL!G108, IF($B$11=ACCUEIL!B115,ACCUEIL!G115, IF($B$11=ACCUEIL!B122,ACCUEIL!G122, IF($B$11=ACCUEIL!B129,ACCUEIL!G129, IF($B$11=ACCUEIL!B136,ACCUEIL!G136, IF($B$11=ACCUEIL!B143,ACCUEIL!G143, IF($B$11=ACCUEIL!B150,ACCUEIL!G150, IF($B$11=ACCUEIL!B157,ACCUEIL!G157, IF($B$11=ACCUEIL!B164,ACCUEIL!G164, IF($B$11=ACCUEIL!B171,ACCUEIL!G171, IF($B$11=ACCUEIL!B178,ACCUEIL!G178, IF($B$11=ACCUEIL!B185,ACCUEIL!G185, IF($B$11=ACCUEIL!B192,ACCUEIL!G192, IF($B$11=ACCUEIL!B199,ACCUEIL!G199, IF($B$11=ACCUEIL!B206,ACCUEIL!G206, IF($B$11=ACCUEIL!B213,ACCUEIL!G213, IF($B$11=ACCUEIL!B220,ACCUEIL!G220, IF($B$11=ACCUEIL!B227,ACCUEIL!G227, IF($B$11=ACCUEIL!B234,ACCUEIL!G234, IF($B$11=ACCUEIL!B241,ACCUEIL!G241, IF($B$11=ACCUEIL!B248,ACCUEIL!G248, IF($B$11=ACCUEIL!B257,ACCUEIL!G257, IF($B$11=ACCUEIL!B264,ACCUEIL!G264, IF($B$11=ACCUEIL!B271,ACCUEIL!G271,))))))))))))))))))))))))))))))))))))))</f>
        <v>Crème de Céleri</v>
      </c>
      <c r="G17" s="344"/>
      <c r="H17" s="344"/>
      <c r="I17" s="344"/>
      <c r="J17" s="344"/>
      <c r="K17" s="344"/>
      <c r="L17" s="344"/>
      <c r="M17" s="344"/>
      <c r="N17" s="344"/>
      <c r="O17" s="344"/>
      <c r="P17" s="344"/>
      <c r="Q17" s="344"/>
      <c r="R17" s="344"/>
      <c r="S17" s="344"/>
      <c r="T17" s="344"/>
      <c r="U17" s="344"/>
      <c r="V17" s="344"/>
      <c r="W17" s="344"/>
      <c r="X17" s="344"/>
      <c r="Y17" s="344"/>
      <c r="Z17" s="344"/>
      <c r="AA17" s="344"/>
      <c r="AB17" s="344"/>
      <c r="AC17" s="344"/>
      <c r="AD17" s="344"/>
      <c r="AE17" s="344"/>
      <c r="AF17" s="344"/>
      <c r="AG17" s="344"/>
      <c r="AH17" s="344"/>
      <c r="AI17" s="344"/>
      <c r="AJ17" s="344"/>
      <c r="AK17" s="344"/>
      <c r="AL17" s="344"/>
      <c r="AM17" s="344"/>
      <c r="AN17" s="344"/>
      <c r="AO17" s="344"/>
      <c r="AP17" s="344"/>
      <c r="AQ17" s="344"/>
      <c r="AR17" s="344"/>
      <c r="AS17" s="344"/>
      <c r="AT17" s="344"/>
      <c r="AU17" s="344"/>
      <c r="AV17" s="344"/>
      <c r="AW17" s="344"/>
      <c r="AX17" s="344"/>
      <c r="AY17" s="344"/>
      <c r="AZ17" s="344"/>
      <c r="BA17" s="344"/>
      <c r="BB17" s="344"/>
      <c r="BC17" s="344"/>
      <c r="BD17" s="344"/>
      <c r="BE17" s="344"/>
      <c r="BF17" s="344"/>
      <c r="BG17" s="344"/>
      <c r="BH17" s="344"/>
      <c r="BI17" s="344"/>
      <c r="BJ17" s="344"/>
      <c r="BK17" s="344"/>
      <c r="BL17" s="344"/>
      <c r="BM17" s="344"/>
      <c r="BN17" s="344"/>
      <c r="BO17" s="344"/>
      <c r="BP17" s="344"/>
      <c r="BV17" s="53"/>
    </row>
    <row r="18" spans="2:74" ht="20.100000000000001" customHeight="1">
      <c r="B18" s="343">
        <f t="shared" si="0"/>
        <v>42655</v>
      </c>
      <c r="C18" s="344"/>
      <c r="D18" s="344"/>
      <c r="E18" s="344"/>
      <c r="F18" s="344" t="str">
        <f>IF($B$11=ACCUEIL!$B$10,ACCUEIL!G11,IF($B$11=ACCUEIL!B18,ACCUEIL!G18, IF($B$11=ACCUEIL!B25,ACCUEIL!G25, IF($B$11=ACCUEIL!B32,ACCUEIL!G32, IF($B$11=ACCUEIL!B39,ACCUEIL!G39, IF($B$11=ACCUEIL!B46,ACCUEIL!G46, IF($B$11=ACCUEIL!B53,ACCUEIL!G53, IF($B$11=ACCUEIL!B60,ACCUEIL!G60, IF($B$11=ACCUEIL!B67,ACCUEIL!G67, IF($B$11=ACCUEIL!B74,ACCUEIL!G74, IF($B$11=ACCUEIL!B81,ACCUEIL!G81, IF($B$11=ACCUEIL!B88,ACCUEIL!G88, IF($B$11=ACCUEIL!B95,ACCUEIL!G95, IF($B$11=ACCUEIL!B102,ACCUEIL!G102, IF($B$11=ACCUEIL!B109,ACCUEIL!G109, IF($B$11=ACCUEIL!B116,ACCUEIL!G116, IF($B$11=ACCUEIL!B123,ACCUEIL!G123, IF($B$11=ACCUEIL!B130,ACCUEIL!G130, IF($B$11=ACCUEIL!B137,ACCUEIL!G137, IF($B$11=ACCUEIL!B144,ACCUEIL!G144, IF($B$11=ACCUEIL!B151,ACCUEIL!G151, IF($B$11=ACCUEIL!B158,ACCUEIL!G158, IF($B$11=ACCUEIL!B165,ACCUEIL!G165, IF($B$11=ACCUEIL!B172,ACCUEIL!G172, IF($B$11=ACCUEIL!B179,ACCUEIL!G179, IF($B$11=ACCUEIL!B186,ACCUEIL!G186, IF($B$11=ACCUEIL!B193,ACCUEIL!G193, IF($B$11=ACCUEIL!B200,ACCUEIL!G200, IF($B$11=ACCUEIL!B207,ACCUEIL!G207, IF($B$11=ACCUEIL!B214,ACCUEIL!G214, IF($B$11=ACCUEIL!B221,ACCUEIL!G221, IF($B$11=ACCUEIL!B228,ACCUEIL!G228, IF($B$11=ACCUEIL!B235,ACCUEIL!G235, IF($B$11=ACCUEIL!B242,ACCUEIL!G242, IF($B$11=ACCUEIL!B249,ACCUEIL!G249, IF($B$11=ACCUEIL!B258,ACCUEIL!G258, IF($B$11=ACCUEIL!B265,ACCUEIL!G265, IF($B$11=ACCUEIL!B272,ACCUEIL!G272,))))))))))))))))))))))))))))))))))))))</f>
        <v>Quiche Lorraine</v>
      </c>
      <c r="G18" s="344"/>
      <c r="H18" s="344"/>
      <c r="I18" s="344"/>
      <c r="J18" s="344"/>
      <c r="K18" s="344"/>
      <c r="L18" s="344"/>
      <c r="M18" s="344"/>
      <c r="N18" s="344"/>
      <c r="O18" s="344"/>
      <c r="P18" s="344"/>
      <c r="Q18" s="344"/>
      <c r="R18" s="344"/>
      <c r="S18" s="344"/>
      <c r="T18" s="344"/>
      <c r="U18" s="344"/>
      <c r="V18" s="344"/>
      <c r="W18" s="344"/>
      <c r="X18" s="344"/>
      <c r="Y18" s="344"/>
      <c r="Z18" s="344"/>
      <c r="AA18" s="344"/>
      <c r="AB18" s="344"/>
      <c r="AC18" s="344"/>
      <c r="AD18" s="344"/>
      <c r="AE18" s="344"/>
      <c r="AF18" s="344"/>
      <c r="AG18" s="344"/>
      <c r="AH18" s="344"/>
      <c r="AI18" s="344"/>
      <c r="AJ18" s="344"/>
      <c r="AK18" s="344"/>
      <c r="AL18" s="344"/>
      <c r="AM18" s="344"/>
      <c r="AN18" s="344"/>
      <c r="AO18" s="344"/>
      <c r="AP18" s="344"/>
      <c r="AQ18" s="344"/>
      <c r="AR18" s="344"/>
      <c r="AS18" s="344"/>
      <c r="AT18" s="344"/>
      <c r="AU18" s="344"/>
      <c r="AV18" s="344"/>
      <c r="AW18" s="344"/>
      <c r="AX18" s="344"/>
      <c r="AY18" s="344"/>
      <c r="AZ18" s="344"/>
      <c r="BA18" s="344"/>
      <c r="BB18" s="344"/>
      <c r="BC18" s="344"/>
      <c r="BD18" s="344"/>
      <c r="BE18" s="344"/>
      <c r="BF18" s="344"/>
      <c r="BG18" s="344"/>
      <c r="BH18" s="344"/>
      <c r="BI18" s="344"/>
      <c r="BJ18" s="344"/>
      <c r="BK18" s="344"/>
      <c r="BL18" s="344"/>
      <c r="BM18" s="344"/>
      <c r="BN18" s="344"/>
      <c r="BO18" s="344"/>
      <c r="BP18" s="344"/>
      <c r="BV18" s="53"/>
    </row>
    <row r="19" spans="2:74" ht="20.100000000000001" customHeight="1">
      <c r="B19" s="343">
        <f t="shared" si="0"/>
        <v>42655</v>
      </c>
      <c r="C19" s="344"/>
      <c r="D19" s="344"/>
      <c r="E19" s="344"/>
      <c r="F19" s="344" t="str">
        <f>IF($B$11=ACCUEIL!$B$10,ACCUEIL!G12,IF($B$11=ACCUEIL!B19,ACCUEIL!G19, IF($B$11=ACCUEIL!B26,ACCUEIL!G26, IF($B$11=ACCUEIL!B33,ACCUEIL!G33, IF($B$11=ACCUEIL!B40,ACCUEIL!G40, IF($B$11=ACCUEIL!B47,ACCUEIL!G47, IF($B$11=ACCUEIL!B54,ACCUEIL!G54, IF($B$11=ACCUEIL!B61,ACCUEIL!G61, IF($B$11=ACCUEIL!B68,ACCUEIL!G68, IF($B$11=ACCUEIL!B75,ACCUEIL!G75, IF($B$11=ACCUEIL!B82,ACCUEIL!G82, IF($B$11=ACCUEIL!B89,ACCUEIL!G89, IF($B$11=ACCUEIL!B96,ACCUEIL!G96, IF($B$11=ACCUEIL!B103,ACCUEIL!G103, IF($B$11=ACCUEIL!B110,ACCUEIL!G110, IF($B$11=ACCUEIL!B117,ACCUEIL!G117, IF($B$11=ACCUEIL!B124,ACCUEIL!G124, IF($B$11=ACCUEIL!B131,ACCUEIL!G131, IF($B$11=ACCUEIL!B138,ACCUEIL!G138, IF($B$11=ACCUEIL!B145,ACCUEIL!G145, IF($B$11=ACCUEIL!B152,ACCUEIL!G152, IF($B$11=ACCUEIL!B159,ACCUEIL!G159, IF($B$11=ACCUEIL!B166,ACCUEIL!G166, IF($B$11=ACCUEIL!B173,ACCUEIL!G173, IF($B$11=ACCUEIL!B180,ACCUEIL!G180, IF($B$11=ACCUEIL!B187,ACCUEIL!G187, IF($B$11=ACCUEIL!B194,ACCUEIL!G194, IF($B$11=ACCUEIL!B201,ACCUEIL!G201, IF($B$11=ACCUEIL!B208,ACCUEIL!G208, IF($B$11=ACCUEIL!B215,ACCUEIL!G215, IF($B$11=ACCUEIL!B222,ACCUEIL!G222, IF($B$11=ACCUEIL!B229,ACCUEIL!G229, IF($B$11=ACCUEIL!B236,ACCUEIL!G236, IF($B$11=ACCUEIL!B243,ACCUEIL!G243, IF($B$11=ACCUEIL!B250,ACCUEIL!G250, IF($B$11=ACCUEIL!B259,ACCUEIL!G259, IF($B$11=ACCUEIL!B266,ACCUEIL!G266, IF($B$11=ACCUEIL!B273,ACCUEIL!G273,))))))))))))))))))))))))))))))))))))))</f>
        <v>Salade verte</v>
      </c>
      <c r="G19" s="344"/>
      <c r="H19" s="344"/>
      <c r="I19" s="344"/>
      <c r="J19" s="344"/>
      <c r="K19" s="344"/>
      <c r="L19" s="344"/>
      <c r="M19" s="344"/>
      <c r="N19" s="344"/>
      <c r="O19" s="344"/>
      <c r="P19" s="344"/>
      <c r="Q19" s="344"/>
      <c r="R19" s="344"/>
      <c r="S19" s="344"/>
      <c r="T19" s="344"/>
      <c r="U19" s="344"/>
      <c r="V19" s="344"/>
      <c r="W19" s="344"/>
      <c r="X19" s="344"/>
      <c r="Y19" s="344"/>
      <c r="Z19" s="344"/>
      <c r="AA19" s="344"/>
      <c r="AB19" s="344"/>
      <c r="AC19" s="344"/>
      <c r="AD19" s="344"/>
      <c r="AE19" s="344"/>
      <c r="AF19" s="344"/>
      <c r="AG19" s="344"/>
      <c r="AH19" s="344"/>
      <c r="AI19" s="344"/>
      <c r="AJ19" s="344"/>
      <c r="AK19" s="344"/>
      <c r="AL19" s="344"/>
      <c r="AM19" s="344"/>
      <c r="AN19" s="344"/>
      <c r="AO19" s="344"/>
      <c r="AP19" s="344"/>
      <c r="AQ19" s="344"/>
      <c r="AR19" s="344"/>
      <c r="AS19" s="344"/>
      <c r="AT19" s="344"/>
      <c r="AU19" s="344"/>
      <c r="AV19" s="344"/>
      <c r="AW19" s="344"/>
      <c r="AX19" s="344"/>
      <c r="AY19" s="344"/>
      <c r="AZ19" s="344"/>
      <c r="BA19" s="344"/>
      <c r="BB19" s="344"/>
      <c r="BC19" s="344"/>
      <c r="BD19" s="344"/>
      <c r="BE19" s="344"/>
      <c r="BF19" s="344"/>
      <c r="BG19" s="344"/>
      <c r="BH19" s="344"/>
      <c r="BI19" s="344"/>
      <c r="BJ19" s="344"/>
      <c r="BK19" s="344"/>
      <c r="BL19" s="344"/>
      <c r="BM19" s="344"/>
      <c r="BN19" s="344"/>
      <c r="BO19" s="344"/>
      <c r="BP19" s="344"/>
      <c r="BV19" s="53"/>
    </row>
    <row r="20" spans="2:74" ht="20.100000000000001" customHeight="1">
      <c r="B20" s="343">
        <f t="shared" si="0"/>
        <v>42655</v>
      </c>
      <c r="C20" s="344"/>
      <c r="D20" s="344"/>
      <c r="E20" s="344"/>
      <c r="F20" s="344">
        <f>IF($B$11=ACCUEIL!$B$10,ACCUEIL!G13,IF($B$11=ACCUEIL!B20,ACCUEIL!G20, IF($B$11=ACCUEIL!B27,ACCUEIL!G27, IF($B$11=ACCUEIL!B34,ACCUEIL!G34, IF($B$11=ACCUEIL!B41,ACCUEIL!G41, IF($B$11=ACCUEIL!B48,ACCUEIL!G48, IF($B$11=ACCUEIL!B55,ACCUEIL!G55, IF($B$11=ACCUEIL!B62,ACCUEIL!G62, IF($B$11=ACCUEIL!B69,ACCUEIL!G69, IF($B$11=ACCUEIL!B76,ACCUEIL!G76, IF($B$11=ACCUEIL!B83,ACCUEIL!G83, IF($B$11=ACCUEIL!B90,ACCUEIL!G90, IF($B$11=ACCUEIL!B97,ACCUEIL!G97, IF($B$11=ACCUEIL!B104,ACCUEIL!G104, IF($B$11=ACCUEIL!B111,ACCUEIL!G111, IF($B$11=ACCUEIL!B118,ACCUEIL!G118, IF($B$11=ACCUEIL!B125,ACCUEIL!G125, IF($B$11=ACCUEIL!B132,ACCUEIL!G132, IF($B$11=ACCUEIL!B139,ACCUEIL!G139, IF($B$11=ACCUEIL!B146,ACCUEIL!G146, IF($B$11=ACCUEIL!B153,ACCUEIL!G153, IF($B$11=ACCUEIL!B160,ACCUEIL!G160, IF($B$11=ACCUEIL!B167,ACCUEIL!G167, IF($B$11=ACCUEIL!B174,ACCUEIL!G174, IF($B$11=ACCUEIL!B181,ACCUEIL!G181, IF($B$11=ACCUEIL!B188,ACCUEIL!G188, IF($B$11=ACCUEIL!B195,ACCUEIL!G195, IF($B$11=ACCUEIL!B202,ACCUEIL!G202, IF($B$11=ACCUEIL!B209,ACCUEIL!G209, IF($B$11=ACCUEIL!B216,ACCUEIL!G216, IF($B$11=ACCUEIL!B223,ACCUEIL!G223, IF($B$11=ACCUEIL!B230,ACCUEIL!G230, IF($B$11=ACCUEIL!B237,ACCUEIL!G237, IF($B$11=ACCUEIL!B244,ACCUEIL!G244, IF($B$11=ACCUEIL!B251,ACCUEIL!G251, IF($B$11=ACCUEIL!B260,ACCUEIL!G260, IF($B$11=ACCUEIL!B267,ACCUEIL!G267, IF($B$11=ACCUEIL!B274,ACCUEIL!G274,))))))))))))))))))))))))))))))))))))))</f>
        <v>0</v>
      </c>
      <c r="G20" s="344"/>
      <c r="H20" s="344"/>
      <c r="I20" s="344"/>
      <c r="J20" s="344"/>
      <c r="K20" s="344"/>
      <c r="L20" s="344"/>
      <c r="M20" s="344"/>
      <c r="N20" s="344"/>
      <c r="O20" s="344"/>
      <c r="P20" s="344"/>
      <c r="Q20" s="344"/>
      <c r="R20" s="344"/>
      <c r="S20" s="344"/>
      <c r="T20" s="344"/>
      <c r="U20" s="344"/>
      <c r="V20" s="344"/>
      <c r="W20" s="344"/>
      <c r="X20" s="344"/>
      <c r="Y20" s="344"/>
      <c r="Z20" s="344"/>
      <c r="AA20" s="344"/>
      <c r="AB20" s="344"/>
      <c r="AC20" s="344"/>
      <c r="AD20" s="344"/>
      <c r="AE20" s="344"/>
      <c r="AF20" s="344"/>
      <c r="AG20" s="344"/>
      <c r="AH20" s="344"/>
      <c r="AI20" s="344"/>
      <c r="AJ20" s="344"/>
      <c r="AK20" s="344"/>
      <c r="AL20" s="344"/>
      <c r="AM20" s="344"/>
      <c r="AN20" s="344"/>
      <c r="AO20" s="344"/>
      <c r="AP20" s="344"/>
      <c r="AQ20" s="344"/>
      <c r="AR20" s="344"/>
      <c r="AS20" s="344"/>
      <c r="AT20" s="344"/>
      <c r="AU20" s="344"/>
      <c r="AV20" s="344"/>
      <c r="AW20" s="344"/>
      <c r="AX20" s="344"/>
      <c r="AY20" s="344"/>
      <c r="AZ20" s="344"/>
      <c r="BA20" s="344"/>
      <c r="BB20" s="344"/>
      <c r="BC20" s="344"/>
      <c r="BD20" s="344"/>
      <c r="BE20" s="344"/>
      <c r="BF20" s="344"/>
      <c r="BG20" s="344"/>
      <c r="BH20" s="344"/>
      <c r="BI20" s="344"/>
      <c r="BJ20" s="344"/>
      <c r="BK20" s="344"/>
      <c r="BL20" s="344"/>
      <c r="BM20" s="344"/>
      <c r="BN20" s="344"/>
      <c r="BO20" s="344"/>
      <c r="BP20" s="344"/>
      <c r="BV20" s="53"/>
    </row>
    <row r="21" spans="2:74" ht="20.100000000000001" customHeight="1">
      <c r="B21" s="343">
        <f t="shared" si="0"/>
        <v>42655</v>
      </c>
      <c r="C21" s="344"/>
      <c r="D21" s="344"/>
      <c r="E21" s="344"/>
      <c r="F21" s="344" t="str">
        <f>IF($B$11=ACCUEIL!$B$10,ACCUEIL!G15,IF($B$11=ACCUEIL!B22,ACCUEIL!G22, IF($B$11=ACCUEIL!B29,ACCUEIL!G29, IF($B$11=ACCUEIL!B36,ACCUEIL!G36, IF($B$11=ACCUEIL!B43,ACCUEIL!G43, IF($B$11=ACCUEIL!B50,ACCUEIL!G50, IF($B$11=ACCUEIL!B57,ACCUEIL!G57, IF($B$11=ACCUEIL!B64,ACCUEIL!G64, IF($B$11=ACCUEIL!B71,ACCUEIL!G71, IF($B$11=ACCUEIL!B78,ACCUEIL!G78, IF($B$11=ACCUEIL!B85,ACCUEIL!G85, IF($B$11=ACCUEIL!B92,ACCUEIL!G92, IF($B$11=ACCUEIL!B99,ACCUEIL!G99, IF($B$11=ACCUEIL!B106,ACCUEIL!G106, IF($B$11=ACCUEIL!B113,ACCUEIL!G113, IF($B$11=ACCUEIL!B120,ACCUEIL!G120, IF($B$11=ACCUEIL!B127,ACCUEIL!G127, IF($B$11=ACCUEIL!B134,ACCUEIL!G134, IF($B$11=ACCUEIL!B141,ACCUEIL!G141, IF($B$11=ACCUEIL!B148,ACCUEIL!G148, IF($B$11=ACCUEIL!B155,ACCUEIL!G155, IF($B$11=ACCUEIL!B162,ACCUEIL!G162, IF($B$11=ACCUEIL!B169,ACCUEIL!G169, IF($B$11=ACCUEIL!B176,ACCUEIL!G176, IF($B$11=ACCUEIL!B183,ACCUEIL!G183, IF($B$11=ACCUEIL!B190,ACCUEIL!G190, IF($B$11=ACCUEIL!B197,ACCUEIL!G197, IF($B$11=ACCUEIL!B204,ACCUEIL!G204, IF($B$11=ACCUEIL!B211,ACCUEIL!G211, IF($B$11=ACCUEIL!B218,ACCUEIL!G218, IF($B$11=ACCUEIL!B225,ACCUEIL!G225, IF($B$11=ACCUEIL!B232,ACCUEIL!G232, IF($B$11=ACCUEIL!B239,ACCUEIL!G239, IF($B$11=ACCUEIL!B246,ACCUEIL!G246, IF($B$11=ACCUEIL!B253,ACCUEIL!G253, IF($B$11=ACCUEIL!B262,ACCUEIL!G262, IF($B$11=ACCUEIL!B269,ACCUEIL!G269, IF($B$11=ACCUEIL!B276,ACCUEIL!G276,))))))))))))))))))))))))))))))))))))))</f>
        <v>Mirabelles au sirop</v>
      </c>
      <c r="G21" s="344"/>
      <c r="H21" s="344"/>
      <c r="I21" s="344"/>
      <c r="J21" s="344"/>
      <c r="K21" s="344"/>
      <c r="L21" s="344"/>
      <c r="M21" s="344"/>
      <c r="N21" s="344"/>
      <c r="O21" s="344"/>
      <c r="P21" s="344"/>
      <c r="Q21" s="344"/>
      <c r="R21" s="344"/>
      <c r="S21" s="344"/>
      <c r="T21" s="344"/>
      <c r="U21" s="344"/>
      <c r="V21" s="344"/>
      <c r="W21" s="344"/>
      <c r="X21" s="344"/>
      <c r="Y21" s="344"/>
      <c r="Z21" s="344"/>
      <c r="AA21" s="344"/>
      <c r="AB21" s="344"/>
      <c r="AC21" s="344"/>
      <c r="AD21" s="344"/>
      <c r="AE21" s="344"/>
      <c r="AF21" s="344"/>
      <c r="AG21" s="344"/>
      <c r="AH21" s="344"/>
      <c r="AI21" s="344"/>
      <c r="AJ21" s="344"/>
      <c r="AK21" s="344"/>
      <c r="AL21" s="344"/>
      <c r="AM21" s="344"/>
      <c r="AN21" s="344"/>
      <c r="AO21" s="344"/>
      <c r="AP21" s="344"/>
      <c r="AQ21" s="344"/>
      <c r="AR21" s="344"/>
      <c r="AS21" s="344"/>
      <c r="AT21" s="344"/>
      <c r="AU21" s="344"/>
      <c r="AV21" s="344"/>
      <c r="AW21" s="344"/>
      <c r="AX21" s="344"/>
      <c r="AY21" s="344"/>
      <c r="AZ21" s="344"/>
      <c r="BA21" s="344"/>
      <c r="BB21" s="344"/>
      <c r="BC21" s="344"/>
      <c r="BD21" s="344"/>
      <c r="BE21" s="344"/>
      <c r="BF21" s="344"/>
      <c r="BG21" s="344"/>
      <c r="BH21" s="344"/>
      <c r="BI21" s="344"/>
      <c r="BJ21" s="344"/>
      <c r="BK21" s="344"/>
      <c r="BL21" s="344"/>
      <c r="BM21" s="344"/>
      <c r="BN21" s="344"/>
      <c r="BO21" s="344"/>
      <c r="BP21" s="344"/>
      <c r="BV21" s="53"/>
    </row>
    <row r="22" spans="2:74" ht="6.95" customHeight="1">
      <c r="F22" s="347"/>
      <c r="G22" s="347"/>
      <c r="H22" s="347"/>
      <c r="I22" s="347"/>
      <c r="J22" s="347"/>
      <c r="K22" s="347"/>
      <c r="L22" s="347"/>
      <c r="M22" s="347"/>
      <c r="N22" s="347"/>
      <c r="O22" s="347"/>
      <c r="P22" s="347"/>
      <c r="Q22" s="347"/>
      <c r="R22" s="347"/>
      <c r="S22" s="347"/>
      <c r="T22" s="347"/>
      <c r="U22" s="347"/>
      <c r="V22" s="347"/>
      <c r="W22" s="347"/>
      <c r="X22" s="347"/>
      <c r="Y22" s="347"/>
      <c r="Z22" s="347"/>
      <c r="AA22" s="347"/>
      <c r="AB22" s="65"/>
      <c r="AC22" s="65"/>
      <c r="AD22" s="65"/>
      <c r="AE22" s="65"/>
      <c r="AF22" s="65"/>
      <c r="AG22" s="65"/>
      <c r="AH22" s="65"/>
      <c r="AI22" s="65"/>
      <c r="AJ22" s="65"/>
      <c r="AK22" s="65"/>
      <c r="AL22" s="65"/>
      <c r="AM22" s="65"/>
      <c r="AN22" s="65"/>
      <c r="AO22" s="65"/>
      <c r="AP22" s="65"/>
      <c r="AQ22" s="65"/>
      <c r="AR22" s="65"/>
      <c r="AS22" s="65"/>
      <c r="AT22" s="65"/>
      <c r="AU22" s="65"/>
      <c r="AV22" s="65"/>
      <c r="AW22" s="65"/>
      <c r="AX22" s="65"/>
      <c r="AY22" s="65"/>
      <c r="AZ22" s="348"/>
      <c r="BA22" s="348"/>
      <c r="BB22" s="348"/>
      <c r="BC22" s="348"/>
      <c r="BD22" s="348"/>
      <c r="BE22" s="348"/>
      <c r="BF22" s="348"/>
      <c r="BG22" s="348"/>
      <c r="BH22" s="348"/>
      <c r="BI22" s="348"/>
      <c r="BJ22" s="348"/>
      <c r="BK22" s="348"/>
      <c r="BL22" s="348"/>
      <c r="BM22" s="348"/>
      <c r="BN22" s="348"/>
      <c r="BO22" s="348"/>
      <c r="BP22" s="65"/>
      <c r="BQ22" s="65"/>
      <c r="BR22" s="65"/>
      <c r="BS22" s="65"/>
      <c r="BT22" s="65"/>
      <c r="BU22" s="65"/>
      <c r="BV22" s="53"/>
    </row>
    <row r="23" spans="2:74" s="66" customFormat="1" ht="12" customHeight="1">
      <c r="B23" s="267" t="s">
        <v>240</v>
      </c>
      <c r="C23" s="268"/>
      <c r="D23" s="268"/>
      <c r="E23" s="268"/>
      <c r="F23" s="268"/>
      <c r="G23" s="268"/>
      <c r="H23" s="268"/>
      <c r="I23" s="268"/>
      <c r="J23" s="268"/>
      <c r="K23" s="268"/>
      <c r="L23" s="268"/>
      <c r="M23" s="268"/>
      <c r="N23" s="268"/>
      <c r="O23" s="268"/>
      <c r="P23" s="268"/>
      <c r="Q23" s="268"/>
      <c r="R23" s="268"/>
      <c r="S23" s="268"/>
      <c r="T23" s="268"/>
      <c r="U23" s="268"/>
      <c r="V23" s="268"/>
      <c r="W23" s="268"/>
      <c r="X23" s="268"/>
      <c r="Y23" s="268"/>
      <c r="Z23" s="268"/>
      <c r="AA23" s="268"/>
      <c r="AB23" s="268"/>
      <c r="AC23" s="268"/>
      <c r="AD23" s="268"/>
      <c r="AE23" s="268"/>
      <c r="AF23" s="268"/>
      <c r="AG23" s="268"/>
      <c r="AH23" s="268"/>
      <c r="AI23" s="269"/>
      <c r="AK23" s="349" t="s">
        <v>298</v>
      </c>
      <c r="AL23" s="350"/>
      <c r="AM23" s="350"/>
      <c r="AN23" s="350"/>
      <c r="AO23" s="350"/>
      <c r="AP23" s="350"/>
      <c r="AQ23" s="350"/>
      <c r="AR23" s="350"/>
      <c r="AS23" s="350"/>
      <c r="AT23" s="350"/>
      <c r="AU23" s="350"/>
      <c r="AV23" s="350"/>
      <c r="AW23" s="350"/>
      <c r="AX23" s="350"/>
      <c r="AY23" s="350"/>
      <c r="AZ23" s="350"/>
      <c r="BA23" s="350"/>
      <c r="BB23" s="350"/>
      <c r="BC23" s="350"/>
      <c r="BD23" s="350"/>
      <c r="BE23" s="350"/>
      <c r="BF23" s="350"/>
      <c r="BG23" s="350"/>
      <c r="BH23" s="350"/>
      <c r="BI23" s="350"/>
      <c r="BJ23" s="350"/>
      <c r="BK23" s="350"/>
      <c r="BL23" s="350"/>
      <c r="BM23" s="350"/>
      <c r="BN23" s="350"/>
      <c r="BO23" s="350"/>
      <c r="BP23" s="350"/>
      <c r="BQ23" s="350"/>
      <c r="BR23" s="350"/>
      <c r="BS23" s="350"/>
      <c r="BT23" s="351"/>
    </row>
    <row r="24" spans="2:74" s="67" customFormat="1" ht="12" customHeight="1">
      <c r="B24" s="68"/>
      <c r="C24" s="266">
        <v>1</v>
      </c>
      <c r="D24" s="257" t="s">
        <v>299</v>
      </c>
      <c r="E24" s="257"/>
      <c r="F24" s="257"/>
      <c r="G24" s="257"/>
      <c r="H24" s="257"/>
      <c r="I24" s="257"/>
      <c r="J24" s="257"/>
      <c r="K24" s="257"/>
      <c r="L24" s="257"/>
      <c r="M24" s="257"/>
      <c r="N24" s="257"/>
      <c r="O24" s="257"/>
      <c r="P24" s="257"/>
      <c r="Q24" s="257"/>
      <c r="R24" s="257"/>
      <c r="S24" s="257"/>
      <c r="T24" s="257"/>
      <c r="U24" s="257"/>
      <c r="V24" s="257"/>
      <c r="W24" s="257"/>
      <c r="X24" s="257"/>
      <c r="Y24" s="257"/>
      <c r="Z24" s="257"/>
      <c r="AA24" s="257"/>
      <c r="AB24" s="257"/>
      <c r="AC24" s="257"/>
      <c r="AD24" s="257"/>
      <c r="AE24" s="257"/>
      <c r="AF24" s="257"/>
      <c r="AG24" s="257"/>
      <c r="AH24" s="257"/>
      <c r="AI24" s="94"/>
      <c r="AK24" s="68"/>
      <c r="AL24" s="273" t="s">
        <v>243</v>
      </c>
      <c r="AM24" s="273"/>
      <c r="AN24" s="273"/>
      <c r="AO24" s="273"/>
      <c r="AP24" s="273"/>
      <c r="AQ24" s="273"/>
      <c r="AR24" s="273"/>
      <c r="AS24" s="273"/>
      <c r="AT24" s="273"/>
      <c r="AU24" s="273"/>
      <c r="AV24" s="273"/>
      <c r="AW24" s="273"/>
      <c r="AX24" s="273"/>
      <c r="AY24" s="273"/>
      <c r="AZ24" s="273"/>
      <c r="BA24" s="273"/>
      <c r="BB24" s="273"/>
      <c r="BC24" s="273"/>
      <c r="BD24" s="273"/>
      <c r="BE24" s="273"/>
      <c r="BF24" s="273"/>
      <c r="BG24" s="273"/>
      <c r="BH24" s="273"/>
      <c r="BI24" s="273"/>
      <c r="BJ24" s="273"/>
      <c r="BK24" s="273"/>
      <c r="BL24" s="273"/>
      <c r="BM24" s="273"/>
      <c r="BN24" s="273"/>
      <c r="BO24" s="273"/>
      <c r="BP24" s="273"/>
      <c r="BQ24" s="273"/>
      <c r="BR24" s="273"/>
      <c r="BS24" s="273"/>
      <c r="BT24" s="111"/>
    </row>
    <row r="25" spans="2:74" s="67" customFormat="1" ht="12" customHeight="1">
      <c r="B25" s="68"/>
      <c r="C25" s="266"/>
      <c r="D25" s="257"/>
      <c r="E25" s="257"/>
      <c r="F25" s="257"/>
      <c r="G25" s="257"/>
      <c r="H25" s="257"/>
      <c r="I25" s="257"/>
      <c r="J25" s="257"/>
      <c r="K25" s="257"/>
      <c r="L25" s="257"/>
      <c r="M25" s="257"/>
      <c r="N25" s="257"/>
      <c r="O25" s="257"/>
      <c r="P25" s="257"/>
      <c r="Q25" s="257"/>
      <c r="R25" s="257"/>
      <c r="S25" s="257"/>
      <c r="T25" s="257"/>
      <c r="U25" s="257"/>
      <c r="V25" s="257"/>
      <c r="W25" s="257"/>
      <c r="X25" s="257"/>
      <c r="Y25" s="257"/>
      <c r="Z25" s="257"/>
      <c r="AA25" s="257"/>
      <c r="AB25" s="257"/>
      <c r="AC25" s="257"/>
      <c r="AD25" s="257"/>
      <c r="AE25" s="257"/>
      <c r="AF25" s="257"/>
      <c r="AG25" s="257"/>
      <c r="AH25" s="257"/>
      <c r="AI25" s="94"/>
      <c r="AK25" s="77"/>
      <c r="AL25" s="352" t="s">
        <v>300</v>
      </c>
      <c r="AM25" s="352"/>
      <c r="AN25" s="352"/>
      <c r="AO25" s="352"/>
      <c r="AP25" s="352"/>
      <c r="AQ25" s="352"/>
      <c r="AR25" s="352"/>
      <c r="AS25" s="352"/>
      <c r="AT25" s="352"/>
      <c r="AU25" s="352"/>
      <c r="AV25" s="352"/>
      <c r="AW25" s="352"/>
      <c r="AX25" s="352"/>
      <c r="AY25" s="352"/>
      <c r="AZ25" s="352"/>
      <c r="BA25" s="352"/>
      <c r="BB25" s="352"/>
      <c r="BC25" s="352"/>
      <c r="BD25" s="352"/>
      <c r="BE25" s="352"/>
      <c r="BF25" s="352"/>
      <c r="BG25" s="352"/>
      <c r="BH25" s="352"/>
      <c r="BI25" s="352"/>
      <c r="BJ25" s="352"/>
      <c r="BK25" s="352"/>
      <c r="BL25" s="352"/>
      <c r="BM25" s="352"/>
      <c r="BN25" s="352"/>
      <c r="BO25" s="352"/>
      <c r="BP25" s="352"/>
      <c r="BQ25" s="352"/>
      <c r="BR25" s="352"/>
      <c r="BS25" s="352"/>
      <c r="BT25" s="353"/>
    </row>
    <row r="26" spans="2:74" s="67" customFormat="1" ht="12" customHeight="1">
      <c r="B26" s="68"/>
      <c r="C26" s="266">
        <v>2</v>
      </c>
      <c r="D26" s="257" t="s">
        <v>301</v>
      </c>
      <c r="E26" s="257"/>
      <c r="F26" s="257"/>
      <c r="G26" s="257"/>
      <c r="H26" s="257"/>
      <c r="I26" s="257"/>
      <c r="J26" s="257"/>
      <c r="K26" s="257"/>
      <c r="L26" s="257"/>
      <c r="M26" s="257"/>
      <c r="N26" s="257"/>
      <c r="O26" s="257"/>
      <c r="P26" s="257"/>
      <c r="Q26" s="257"/>
      <c r="R26" s="257"/>
      <c r="S26" s="257"/>
      <c r="T26" s="257"/>
      <c r="U26" s="257"/>
      <c r="V26" s="257"/>
      <c r="W26" s="257"/>
      <c r="X26" s="257"/>
      <c r="Y26" s="257"/>
      <c r="Z26" s="257"/>
      <c r="AA26" s="257"/>
      <c r="AB26" s="257"/>
      <c r="AC26" s="257"/>
      <c r="AD26" s="257"/>
      <c r="AE26" s="257"/>
      <c r="AF26" s="257"/>
      <c r="AG26" s="257"/>
      <c r="AH26" s="257"/>
      <c r="AI26" s="94"/>
      <c r="AK26" s="77"/>
      <c r="AL26" s="273" t="s">
        <v>254</v>
      </c>
      <c r="AM26" s="273"/>
      <c r="AN26" s="273"/>
      <c r="AO26" s="273"/>
      <c r="AP26" s="273"/>
      <c r="AQ26" s="273"/>
      <c r="AR26" s="273"/>
      <c r="AS26" s="273"/>
      <c r="AT26" s="273"/>
      <c r="AU26" s="273"/>
      <c r="AV26" s="273"/>
      <c r="AW26" s="273"/>
      <c r="AX26" s="273"/>
      <c r="AY26" s="273"/>
      <c r="AZ26" s="273"/>
      <c r="BA26" s="273"/>
      <c r="BB26" s="273"/>
      <c r="BC26" s="273"/>
      <c r="BD26" s="273"/>
      <c r="BE26" s="273"/>
      <c r="BF26" s="273"/>
      <c r="BG26" s="273"/>
      <c r="BH26" s="273"/>
      <c r="BI26" s="273"/>
      <c r="BJ26" s="273"/>
      <c r="BK26" s="273"/>
      <c r="BL26" s="273"/>
      <c r="BM26" s="273"/>
      <c r="BN26" s="273"/>
      <c r="BO26" s="273"/>
      <c r="BP26" s="273"/>
      <c r="BQ26" s="273"/>
      <c r="BR26" s="273"/>
      <c r="BS26" s="273"/>
      <c r="BT26" s="112"/>
    </row>
    <row r="27" spans="2:74" s="67" customFormat="1" ht="12" customHeight="1">
      <c r="B27" s="75"/>
      <c r="C27" s="354"/>
      <c r="D27" s="261"/>
      <c r="E27" s="261"/>
      <c r="F27" s="261"/>
      <c r="G27" s="261"/>
      <c r="H27" s="261"/>
      <c r="I27" s="261"/>
      <c r="J27" s="261"/>
      <c r="K27" s="261"/>
      <c r="L27" s="261"/>
      <c r="M27" s="261"/>
      <c r="N27" s="261"/>
      <c r="O27" s="261"/>
      <c r="P27" s="261"/>
      <c r="Q27" s="261"/>
      <c r="R27" s="261"/>
      <c r="S27" s="261"/>
      <c r="T27" s="261"/>
      <c r="U27" s="261"/>
      <c r="V27" s="261"/>
      <c r="W27" s="261"/>
      <c r="X27" s="261"/>
      <c r="Y27" s="261"/>
      <c r="Z27" s="261"/>
      <c r="AA27" s="261"/>
      <c r="AB27" s="261"/>
      <c r="AC27" s="261"/>
      <c r="AD27" s="261"/>
      <c r="AE27" s="261"/>
      <c r="AF27" s="261"/>
      <c r="AG27" s="261"/>
      <c r="AH27" s="261"/>
      <c r="AI27" s="106"/>
      <c r="AK27" s="68"/>
      <c r="AL27" s="113" t="s">
        <v>302</v>
      </c>
      <c r="AM27" s="113"/>
      <c r="AN27" s="113"/>
      <c r="AO27" s="113"/>
      <c r="AP27" s="113"/>
      <c r="AQ27" s="113"/>
      <c r="AR27" s="113"/>
      <c r="AS27" s="113"/>
      <c r="AT27" s="113"/>
      <c r="AU27" s="113"/>
      <c r="AV27" s="113"/>
      <c r="AW27" s="113"/>
      <c r="AX27" s="113"/>
      <c r="AY27" s="113"/>
      <c r="AZ27" s="113"/>
      <c r="BA27" s="113"/>
      <c r="BB27" s="113"/>
      <c r="BC27" s="113"/>
      <c r="BD27" s="113"/>
      <c r="BE27" s="113"/>
      <c r="BF27" s="113"/>
      <c r="BG27" s="113"/>
      <c r="BH27" s="113"/>
      <c r="BI27" s="113"/>
      <c r="BJ27" s="113"/>
      <c r="BK27" s="113"/>
      <c r="BL27" s="113"/>
      <c r="BM27" s="113"/>
      <c r="BN27" s="113"/>
      <c r="BO27" s="113"/>
      <c r="BP27" s="113"/>
      <c r="BQ27" s="113"/>
      <c r="BR27" s="113"/>
      <c r="BS27" s="113"/>
      <c r="BT27" s="114"/>
    </row>
    <row r="28" spans="2:74" s="67" customFormat="1" ht="12" customHeight="1">
      <c r="B28" s="103"/>
      <c r="C28" s="103"/>
      <c r="D28" s="103"/>
      <c r="E28" s="103"/>
      <c r="F28" s="103"/>
      <c r="G28" s="103"/>
      <c r="H28" s="103"/>
      <c r="I28" s="103"/>
      <c r="J28" s="103"/>
      <c r="K28" s="103"/>
      <c r="L28" s="103"/>
      <c r="M28" s="103"/>
      <c r="N28" s="103"/>
      <c r="O28" s="103"/>
      <c r="P28" s="103"/>
      <c r="Q28" s="103"/>
      <c r="R28" s="103"/>
      <c r="S28" s="103"/>
      <c r="T28" s="103"/>
      <c r="U28" s="103"/>
      <c r="V28" s="103"/>
      <c r="W28" s="103"/>
      <c r="X28" s="103"/>
      <c r="Y28" s="103"/>
      <c r="Z28" s="103"/>
      <c r="AA28" s="103"/>
      <c r="AB28" s="103"/>
      <c r="AC28" s="103"/>
      <c r="AD28" s="103"/>
      <c r="AE28" s="103"/>
      <c r="AF28" s="103"/>
      <c r="AG28" s="103"/>
      <c r="AH28" s="103"/>
      <c r="AI28" s="103"/>
      <c r="AK28" s="77"/>
      <c r="AL28" s="115"/>
      <c r="AM28" s="116" t="s">
        <v>303</v>
      </c>
      <c r="AN28" s="116"/>
      <c r="AO28" s="116"/>
      <c r="AP28" s="116"/>
      <c r="AQ28" s="116"/>
      <c r="AR28" s="116"/>
      <c r="AS28" s="116"/>
      <c r="AT28" s="116"/>
      <c r="AU28" s="116"/>
      <c r="AV28" s="116"/>
      <c r="AW28" s="116"/>
      <c r="AX28" s="116"/>
      <c r="AY28" s="116"/>
      <c r="AZ28" s="116"/>
      <c r="BA28" s="116"/>
      <c r="BB28" s="116"/>
      <c r="BC28" s="116"/>
      <c r="BD28" s="116"/>
      <c r="BE28" s="116"/>
      <c r="BF28" s="116"/>
      <c r="BG28" s="116"/>
      <c r="BH28" s="116"/>
      <c r="BI28" s="116"/>
      <c r="BJ28" s="116"/>
      <c r="BK28" s="116"/>
      <c r="BL28" s="116"/>
      <c r="BM28" s="116"/>
      <c r="BN28" s="116"/>
      <c r="BO28" s="116"/>
      <c r="BP28" s="116"/>
      <c r="BQ28" s="116"/>
      <c r="BR28" s="116"/>
      <c r="BS28" s="116"/>
      <c r="BT28" s="117"/>
    </row>
    <row r="29" spans="2:74" s="67" customFormat="1" ht="12" customHeight="1">
      <c r="AK29" s="83"/>
      <c r="AL29" s="113" t="s">
        <v>304</v>
      </c>
      <c r="AM29" s="118"/>
      <c r="AN29" s="119"/>
      <c r="AO29" s="119"/>
      <c r="AP29" s="119"/>
      <c r="AQ29" s="119"/>
      <c r="AR29" s="119"/>
      <c r="AS29" s="119"/>
      <c r="AT29" s="119"/>
      <c r="AU29" s="119"/>
      <c r="AV29" s="119"/>
      <c r="AW29" s="119"/>
      <c r="AX29" s="119"/>
      <c r="AY29" s="119"/>
      <c r="AZ29" s="119"/>
      <c r="BA29" s="119"/>
      <c r="BB29" s="119"/>
      <c r="BC29" s="119"/>
      <c r="BD29" s="119"/>
      <c r="BE29" s="119"/>
      <c r="BF29" s="119"/>
      <c r="BG29" s="119"/>
      <c r="BH29" s="119"/>
      <c r="BI29" s="119"/>
      <c r="BJ29" s="119"/>
      <c r="BK29" s="119"/>
      <c r="BL29" s="119"/>
      <c r="BM29" s="119"/>
      <c r="BN29" s="119"/>
      <c r="BO29" s="119"/>
      <c r="BP29" s="119"/>
      <c r="BQ29" s="119"/>
      <c r="BR29" s="119"/>
      <c r="BS29" s="119"/>
      <c r="BT29" s="120"/>
    </row>
    <row r="30" spans="2:74" s="67" customFormat="1" ht="12" customHeight="1">
      <c r="B30" s="53"/>
      <c r="C30" s="53"/>
      <c r="D30" s="53"/>
      <c r="E30" s="53"/>
      <c r="F30" s="53"/>
      <c r="G30" s="53"/>
      <c r="H30" s="53"/>
      <c r="I30" s="53"/>
      <c r="J30" s="53"/>
      <c r="K30" s="53"/>
      <c r="AK30" s="83"/>
      <c r="AL30" s="82"/>
      <c r="AM30" s="116" t="s">
        <v>305</v>
      </c>
      <c r="AN30" s="118"/>
      <c r="AO30" s="118"/>
      <c r="AP30" s="118"/>
      <c r="AQ30" s="118"/>
      <c r="AR30" s="118"/>
      <c r="AS30" s="118"/>
      <c r="AT30" s="118"/>
      <c r="AU30" s="118"/>
      <c r="AV30" s="118"/>
      <c r="AW30" s="118"/>
      <c r="AX30" s="118"/>
      <c r="AY30" s="118"/>
      <c r="AZ30" s="118"/>
      <c r="BA30" s="118"/>
      <c r="BB30" s="118"/>
      <c r="BC30" s="118"/>
      <c r="BD30" s="118"/>
      <c r="BE30" s="118"/>
      <c r="BF30" s="118"/>
      <c r="BG30" s="118"/>
      <c r="BH30" s="118"/>
      <c r="BI30" s="118"/>
      <c r="BJ30" s="118"/>
      <c r="BK30" s="118"/>
      <c r="BL30" s="118"/>
      <c r="BM30" s="118"/>
      <c r="BN30" s="118"/>
      <c r="BO30" s="118"/>
      <c r="BP30" s="118"/>
      <c r="BQ30" s="118"/>
      <c r="BR30" s="118"/>
      <c r="BS30" s="118"/>
      <c r="BT30" s="121"/>
    </row>
    <row r="31" spans="2:74" s="67" customFormat="1" ht="12" customHeight="1">
      <c r="B31" s="84"/>
      <c r="C31" s="84"/>
      <c r="D31" s="84"/>
      <c r="E31" s="84"/>
      <c r="F31" s="84"/>
      <c r="G31" s="84"/>
      <c r="H31" s="84"/>
      <c r="I31" s="84"/>
      <c r="J31" s="84"/>
      <c r="K31" s="84"/>
      <c r="AK31" s="86"/>
      <c r="AL31" s="87"/>
      <c r="AM31" s="122" t="s">
        <v>306</v>
      </c>
      <c r="AN31" s="123"/>
      <c r="AO31" s="123"/>
      <c r="AP31" s="123"/>
      <c r="AQ31" s="123"/>
      <c r="AR31" s="123"/>
      <c r="AS31" s="123"/>
      <c r="AT31" s="123"/>
      <c r="AU31" s="123"/>
      <c r="AV31" s="123"/>
      <c r="AW31" s="123"/>
      <c r="AX31" s="123"/>
      <c r="AY31" s="123"/>
      <c r="AZ31" s="123"/>
      <c r="BA31" s="123"/>
      <c r="BB31" s="123"/>
      <c r="BC31" s="123"/>
      <c r="BD31" s="123"/>
      <c r="BE31" s="123"/>
      <c r="BF31" s="123"/>
      <c r="BG31" s="123"/>
      <c r="BH31" s="123"/>
      <c r="BI31" s="123"/>
      <c r="BJ31" s="123"/>
      <c r="BK31" s="123"/>
      <c r="BL31" s="123"/>
      <c r="BM31" s="123"/>
      <c r="BN31" s="123"/>
      <c r="BO31" s="123"/>
      <c r="BP31" s="123"/>
      <c r="BQ31" s="123"/>
      <c r="BR31" s="123"/>
      <c r="BS31" s="123"/>
      <c r="BT31" s="124"/>
    </row>
    <row r="32" spans="2:74" s="84" customFormat="1" ht="6.95" customHeight="1"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M32" s="53"/>
      <c r="AN32" s="53"/>
      <c r="AO32" s="53"/>
      <c r="AP32" s="53"/>
      <c r="AQ32" s="53"/>
      <c r="AR32" s="53"/>
      <c r="AS32" s="53"/>
      <c r="AT32" s="53"/>
      <c r="AU32" s="53"/>
      <c r="AV32" s="53"/>
      <c r="AW32" s="53"/>
      <c r="AX32" s="53"/>
      <c r="AY32" s="53"/>
      <c r="AZ32" s="53"/>
      <c r="BA32" s="53"/>
      <c r="BB32" s="53"/>
      <c r="BC32" s="53"/>
      <c r="BD32" s="53"/>
      <c r="BE32" s="53"/>
      <c r="BF32" s="53"/>
    </row>
    <row r="33" spans="2:74" s="84" customFormat="1" ht="11.25" customHeight="1"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N33" s="53"/>
      <c r="AO33" s="53"/>
      <c r="AP33" s="53"/>
      <c r="AQ33" s="53"/>
      <c r="AR33" s="53"/>
      <c r="AS33" s="53"/>
      <c r="AT33" s="53"/>
      <c r="AU33" s="53"/>
      <c r="AV33" s="53"/>
      <c r="AW33" s="338" t="s">
        <v>261</v>
      </c>
      <c r="AX33" s="338"/>
      <c r="AY33" s="338"/>
      <c r="AZ33" s="338"/>
      <c r="BA33" s="338"/>
      <c r="BB33" s="338"/>
      <c r="BC33" s="338"/>
      <c r="BD33" s="338"/>
      <c r="BE33" s="338"/>
      <c r="BF33" s="338"/>
      <c r="BG33" s="338"/>
      <c r="BH33" s="338"/>
      <c r="BI33" s="338"/>
      <c r="BJ33" s="338"/>
      <c r="BK33" s="338"/>
      <c r="BL33" s="338"/>
      <c r="BM33" s="338"/>
      <c r="BN33" s="338"/>
      <c r="BO33" s="338"/>
      <c r="BP33" s="338"/>
      <c r="BQ33" s="338"/>
      <c r="BR33" s="338"/>
      <c r="BS33" s="338"/>
      <c r="BT33" s="338"/>
    </row>
    <row r="34" spans="2:74" s="84" customFormat="1" ht="14.25" customHeight="1"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N34" s="53"/>
      <c r="AO34" s="53"/>
      <c r="AP34" s="53"/>
      <c r="AQ34" s="53"/>
      <c r="AR34" s="53"/>
      <c r="AS34" s="53"/>
      <c r="AT34" s="53"/>
      <c r="AU34" s="53"/>
      <c r="AV34" s="53"/>
      <c r="AW34" s="339"/>
      <c r="AX34" s="339"/>
      <c r="AY34" s="339"/>
      <c r="AZ34" s="339"/>
      <c r="BA34" s="339"/>
      <c r="BB34" s="339"/>
      <c r="BC34" s="339"/>
      <c r="BD34" s="339"/>
      <c r="BE34" s="339"/>
      <c r="BF34" s="339"/>
      <c r="BG34" s="339"/>
      <c r="BH34" s="339"/>
      <c r="BI34" s="339"/>
      <c r="BJ34" s="339"/>
      <c r="BK34" s="339"/>
      <c r="BL34" s="339"/>
      <c r="BM34" s="339"/>
      <c r="BN34" s="339"/>
      <c r="BO34" s="339"/>
      <c r="BP34" s="339"/>
      <c r="BQ34" s="339"/>
      <c r="BR34" s="339"/>
      <c r="BS34" s="339"/>
      <c r="BT34" s="339"/>
      <c r="BU34" s="85"/>
    </row>
    <row r="35" spans="2:74" s="84" customFormat="1" ht="14.25" customHeight="1"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53"/>
      <c r="AN35" s="53"/>
      <c r="AO35" s="53"/>
      <c r="AP35" s="53"/>
      <c r="AQ35" s="53"/>
      <c r="AR35" s="53"/>
      <c r="AS35" s="53"/>
      <c r="AT35" s="53"/>
      <c r="AU35" s="53"/>
      <c r="AV35" s="53"/>
      <c r="AW35" s="340"/>
      <c r="AX35" s="340"/>
      <c r="AY35" s="340"/>
      <c r="AZ35" s="340"/>
      <c r="BA35" s="340"/>
      <c r="BB35" s="340"/>
      <c r="BC35" s="340"/>
      <c r="BD35" s="340"/>
      <c r="BE35" s="340"/>
      <c r="BF35" s="340"/>
      <c r="BG35" s="340"/>
      <c r="BH35" s="340"/>
      <c r="BI35" s="340"/>
      <c r="BJ35" s="340"/>
      <c r="BK35" s="340"/>
      <c r="BL35" s="340"/>
      <c r="BM35" s="340"/>
      <c r="BN35" s="340"/>
      <c r="BO35" s="340"/>
      <c r="BP35" s="340"/>
      <c r="BQ35" s="340"/>
      <c r="BR35" s="340"/>
      <c r="BS35" s="340"/>
      <c r="BT35" s="340"/>
      <c r="BU35" s="85"/>
    </row>
    <row r="37" spans="2:74" s="84" customFormat="1" ht="12.75"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53"/>
      <c r="AM37" s="53"/>
      <c r="AN37" s="53"/>
      <c r="AO37" s="53"/>
      <c r="AP37" s="53"/>
      <c r="AQ37" s="53"/>
      <c r="AR37" s="53"/>
      <c r="AS37" s="53"/>
      <c r="AT37" s="53"/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  <c r="BH37" s="53"/>
      <c r="BI37" s="53"/>
      <c r="BJ37" s="53"/>
      <c r="BK37" s="53"/>
      <c r="BL37" s="53"/>
      <c r="BM37" s="53"/>
      <c r="BN37" s="53"/>
      <c r="BO37" s="53"/>
      <c r="BP37" s="53"/>
      <c r="BQ37" s="53"/>
      <c r="BR37" s="53"/>
      <c r="BS37" s="53"/>
      <c r="BT37" s="53"/>
      <c r="BU37" s="53"/>
      <c r="BV37" s="85"/>
    </row>
  </sheetData>
  <mergeCells count="123">
    <mergeCell ref="AW33:BH35"/>
    <mergeCell ref="BI33:BT35"/>
    <mergeCell ref="C24:C25"/>
    <mergeCell ref="D24:AH25"/>
    <mergeCell ref="AL24:BS24"/>
    <mergeCell ref="AL25:BT25"/>
    <mergeCell ref="C26:C27"/>
    <mergeCell ref="D26:AH27"/>
    <mergeCell ref="AL26:BS26"/>
    <mergeCell ref="F22:AA22"/>
    <mergeCell ref="AZ22:BC22"/>
    <mergeCell ref="BD22:BG22"/>
    <mergeCell ref="BH22:BK22"/>
    <mergeCell ref="BL22:BO22"/>
    <mergeCell ref="B23:AI23"/>
    <mergeCell ref="AK23:BT23"/>
    <mergeCell ref="BD20:BJ20"/>
    <mergeCell ref="BK20:BP20"/>
    <mergeCell ref="B20:E20"/>
    <mergeCell ref="F20:AA20"/>
    <mergeCell ref="AB20:AH20"/>
    <mergeCell ref="AI20:AO20"/>
    <mergeCell ref="AP20:AV20"/>
    <mergeCell ref="AW20:BC20"/>
    <mergeCell ref="BD17:BJ17"/>
    <mergeCell ref="BK17:BP17"/>
    <mergeCell ref="B18:E18"/>
    <mergeCell ref="F18:AA18"/>
    <mergeCell ref="AB18:AH18"/>
    <mergeCell ref="AI18:AO18"/>
    <mergeCell ref="AP18:AV18"/>
    <mergeCell ref="AW18:BC18"/>
    <mergeCell ref="BD18:BJ18"/>
    <mergeCell ref="BK18:BP18"/>
    <mergeCell ref="B17:E17"/>
    <mergeCell ref="F17:AA17"/>
    <mergeCell ref="AB17:AH17"/>
    <mergeCell ref="AI17:AO17"/>
    <mergeCell ref="AP17:AV17"/>
    <mergeCell ref="AW17:BC17"/>
    <mergeCell ref="BD13:BJ13"/>
    <mergeCell ref="BK13:BP13"/>
    <mergeCell ref="B16:E16"/>
    <mergeCell ref="F16:AA16"/>
    <mergeCell ref="AB16:AH16"/>
    <mergeCell ref="AI16:AO16"/>
    <mergeCell ref="AP16:AV16"/>
    <mergeCell ref="AW16:BC16"/>
    <mergeCell ref="BD16:BJ16"/>
    <mergeCell ref="BK16:BP16"/>
    <mergeCell ref="B13:E13"/>
    <mergeCell ref="F13:AA13"/>
    <mergeCell ref="AB13:AH13"/>
    <mergeCell ref="AI13:AO13"/>
    <mergeCell ref="AP13:AV13"/>
    <mergeCell ref="AW13:BC13"/>
    <mergeCell ref="B14:E14"/>
    <mergeCell ref="F14:AA14"/>
    <mergeCell ref="AB14:AH14"/>
    <mergeCell ref="AI14:AO14"/>
    <mergeCell ref="AP14:AV14"/>
    <mergeCell ref="AW14:BC14"/>
    <mergeCell ref="BD14:BJ14"/>
    <mergeCell ref="BK14:BP14"/>
    <mergeCell ref="B11:E11"/>
    <mergeCell ref="F11:AA11"/>
    <mergeCell ref="AB11:AH11"/>
    <mergeCell ref="AI11:AO11"/>
    <mergeCell ref="AP11:AV11"/>
    <mergeCell ref="AW11:BC11"/>
    <mergeCell ref="BD11:BJ11"/>
    <mergeCell ref="BK11:BP11"/>
    <mergeCell ref="B12:E12"/>
    <mergeCell ref="F12:AA12"/>
    <mergeCell ref="AB12:AH12"/>
    <mergeCell ref="AI12:AO12"/>
    <mergeCell ref="AP12:AV12"/>
    <mergeCell ref="AW12:BC12"/>
    <mergeCell ref="BD12:BJ12"/>
    <mergeCell ref="BK12:BP12"/>
    <mergeCell ref="B9:E10"/>
    <mergeCell ref="F9:AA10"/>
    <mergeCell ref="AB9:AV9"/>
    <mergeCell ref="AW9:BJ9"/>
    <mergeCell ref="BK9:BP10"/>
    <mergeCell ref="AB10:AH10"/>
    <mergeCell ref="AI10:AO10"/>
    <mergeCell ref="AP10:AV10"/>
    <mergeCell ref="AW10:BC10"/>
    <mergeCell ref="BD10:BJ10"/>
    <mergeCell ref="B2:P2"/>
    <mergeCell ref="Q2:BF2"/>
    <mergeCell ref="BG2:BU2"/>
    <mergeCell ref="Q3:BF3"/>
    <mergeCell ref="BG3:BU3"/>
    <mergeCell ref="Q4:BF4"/>
    <mergeCell ref="BG4:BU4"/>
    <mergeCell ref="O6:BU6"/>
    <mergeCell ref="O7:BU7"/>
    <mergeCell ref="B15:E15"/>
    <mergeCell ref="F15:AA15"/>
    <mergeCell ref="AB15:AH15"/>
    <mergeCell ref="AI15:AO15"/>
    <mergeCell ref="AP15:AV15"/>
    <mergeCell ref="AW15:BC15"/>
    <mergeCell ref="BD15:BJ15"/>
    <mergeCell ref="BK15:BP15"/>
    <mergeCell ref="B21:E21"/>
    <mergeCell ref="F21:AA21"/>
    <mergeCell ref="AB21:AH21"/>
    <mergeCell ref="AI21:AO21"/>
    <mergeCell ref="AP21:AV21"/>
    <mergeCell ref="AW21:BC21"/>
    <mergeCell ref="BD21:BJ21"/>
    <mergeCell ref="BK21:BP21"/>
    <mergeCell ref="B19:E19"/>
    <mergeCell ref="F19:AA19"/>
    <mergeCell ref="AB19:AH19"/>
    <mergeCell ref="AI19:AO19"/>
    <mergeCell ref="AP19:AV19"/>
    <mergeCell ref="AW19:BC19"/>
    <mergeCell ref="BD19:BJ19"/>
    <mergeCell ref="BK19:BP19"/>
  </mergeCells>
  <pageMargins left="0.11811023622047245" right="0.11811023622047245" top="0.74803149606299213" bottom="0.74803149606299213" header="0.31496062992125984" footer="0.31496062992125984"/>
  <pageSetup paperSize="9" orientation="landscape" horizontalDpi="360" verticalDpi="360" r:id="rId1"/>
  <ignoredErrors>
    <ignoredError sqref="B12" formula="1"/>
  </ignoredError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3"/>
  <dimension ref="A1:G33"/>
  <sheetViews>
    <sheetView workbookViewId="0">
      <selection activeCell="F44" sqref="F44"/>
    </sheetView>
  </sheetViews>
  <sheetFormatPr baseColWidth="10" defaultRowHeight="15"/>
  <cols>
    <col min="1" max="1" width="8.5703125" customWidth="1"/>
    <col min="2" max="2" width="13.28515625" customWidth="1"/>
    <col min="3" max="3" width="13" customWidth="1"/>
    <col min="4" max="4" width="10.42578125" customWidth="1"/>
    <col min="5" max="5" width="18" customWidth="1"/>
  </cols>
  <sheetData>
    <row r="1" spans="1:7" ht="48.75">
      <c r="A1" s="355" t="s">
        <v>398</v>
      </c>
      <c r="B1" s="355"/>
      <c r="C1" s="355"/>
      <c r="D1" s="355"/>
      <c r="E1" s="355"/>
      <c r="F1" s="355"/>
      <c r="G1" s="355"/>
    </row>
    <row r="2" spans="1:7" ht="21.75" customHeight="1" thickBot="1">
      <c r="A2" s="191"/>
      <c r="B2" s="191"/>
      <c r="C2" s="191"/>
      <c r="D2" s="191"/>
      <c r="E2" s="191"/>
      <c r="F2" s="191"/>
      <c r="G2" s="191"/>
    </row>
    <row r="3" spans="1:7" ht="25.5" customHeight="1" thickBot="1">
      <c r="A3" s="189"/>
      <c r="B3" s="356" t="s">
        <v>391</v>
      </c>
      <c r="C3" s="357"/>
      <c r="D3" s="357"/>
      <c r="E3" s="357"/>
      <c r="F3" s="358"/>
      <c r="G3" s="189"/>
    </row>
    <row r="4" spans="1:7" ht="15" customHeight="1">
      <c r="A4" s="189"/>
      <c r="B4" s="190"/>
      <c r="C4" s="190"/>
      <c r="D4" s="190"/>
      <c r="E4" s="190"/>
      <c r="F4" s="190"/>
      <c r="G4" s="189"/>
    </row>
    <row r="5" spans="1:7" ht="18.95" customHeight="1">
      <c r="A5" s="189"/>
      <c r="B5" s="359" t="s">
        <v>399</v>
      </c>
      <c r="C5" s="359"/>
      <c r="D5" s="359"/>
      <c r="E5" s="359"/>
      <c r="F5" s="359"/>
      <c r="G5" s="189"/>
    </row>
    <row r="6" spans="1:7" ht="15" customHeight="1" thickBot="1">
      <c r="A6" s="189"/>
      <c r="B6" s="192"/>
      <c r="C6" s="192"/>
      <c r="D6" s="192"/>
      <c r="E6" s="192"/>
      <c r="F6" s="192"/>
      <c r="G6" s="189"/>
    </row>
    <row r="7" spans="1:7" ht="27" thickBot="1">
      <c r="B7" s="356" t="s">
        <v>392</v>
      </c>
      <c r="C7" s="357"/>
      <c r="D7" s="357"/>
      <c r="E7" s="357"/>
      <c r="F7" s="358"/>
    </row>
    <row r="8" spans="1:7" ht="15" customHeight="1">
      <c r="B8" s="190"/>
      <c r="C8" s="190"/>
      <c r="D8" s="190"/>
      <c r="E8" s="190"/>
      <c r="F8" s="190"/>
    </row>
    <row r="9" spans="1:7" ht="21">
      <c r="B9" s="359" t="s">
        <v>400</v>
      </c>
      <c r="C9" s="359"/>
      <c r="D9" s="359"/>
      <c r="E9" s="359"/>
      <c r="F9" s="359"/>
    </row>
    <row r="10" spans="1:7" ht="15" customHeight="1" thickBot="1">
      <c r="B10" s="192"/>
      <c r="C10" s="192"/>
      <c r="D10" s="192"/>
      <c r="E10" s="192"/>
      <c r="F10" s="192"/>
    </row>
    <row r="11" spans="1:7" ht="27" thickBot="1">
      <c r="B11" s="356" t="s">
        <v>393</v>
      </c>
      <c r="C11" s="357"/>
      <c r="D11" s="357"/>
      <c r="E11" s="357"/>
      <c r="F11" s="358"/>
    </row>
    <row r="12" spans="1:7" ht="15" customHeight="1">
      <c r="B12" s="190"/>
      <c r="C12" s="190"/>
      <c r="D12" s="190"/>
      <c r="E12" s="190"/>
      <c r="F12" s="190"/>
    </row>
    <row r="13" spans="1:7" ht="21">
      <c r="B13" s="359" t="s">
        <v>401</v>
      </c>
      <c r="C13" s="359"/>
      <c r="D13" s="359"/>
      <c r="E13" s="359"/>
      <c r="F13" s="359"/>
    </row>
    <row r="14" spans="1:7" ht="15" customHeight="1" thickBot="1">
      <c r="B14" s="192"/>
      <c r="C14" s="192"/>
      <c r="D14" s="192"/>
      <c r="E14" s="192"/>
      <c r="F14" s="192"/>
    </row>
    <row r="15" spans="1:7" ht="27" thickBot="1">
      <c r="B15" s="356" t="s">
        <v>394</v>
      </c>
      <c r="C15" s="357"/>
      <c r="D15" s="357"/>
      <c r="E15" s="357"/>
      <c r="F15" s="358"/>
    </row>
    <row r="16" spans="1:7" ht="15" customHeight="1">
      <c r="B16" s="190"/>
      <c r="C16" s="190"/>
      <c r="D16" s="190"/>
      <c r="E16" s="190"/>
      <c r="F16" s="190"/>
    </row>
    <row r="17" spans="2:6" ht="21">
      <c r="B17" s="359" t="s">
        <v>399</v>
      </c>
      <c r="C17" s="359"/>
      <c r="D17" s="359"/>
      <c r="E17" s="359"/>
      <c r="F17" s="359"/>
    </row>
    <row r="18" spans="2:6" ht="15" customHeight="1" thickBot="1">
      <c r="B18" s="192"/>
      <c r="C18" s="192"/>
      <c r="D18" s="192"/>
      <c r="E18" s="192"/>
      <c r="F18" s="192"/>
    </row>
    <row r="19" spans="2:6" ht="27" thickBot="1">
      <c r="B19" s="356" t="s">
        <v>395</v>
      </c>
      <c r="C19" s="357"/>
      <c r="D19" s="357"/>
      <c r="E19" s="357"/>
      <c r="F19" s="358"/>
    </row>
    <row r="20" spans="2:6" ht="15" customHeight="1">
      <c r="B20" s="190"/>
      <c r="C20" s="190"/>
      <c r="D20" s="190"/>
      <c r="E20" s="190"/>
      <c r="F20" s="190"/>
    </row>
    <row r="21" spans="2:6" ht="21">
      <c r="B21" s="359" t="s">
        <v>402</v>
      </c>
      <c r="C21" s="359"/>
      <c r="D21" s="359"/>
      <c r="E21" s="359"/>
      <c r="F21" s="359"/>
    </row>
    <row r="22" spans="2:6" ht="15" customHeight="1" thickBot="1">
      <c r="B22" s="192"/>
      <c r="C22" s="192"/>
      <c r="D22" s="192"/>
      <c r="E22" s="192"/>
      <c r="F22" s="192"/>
    </row>
    <row r="23" spans="2:6" ht="27" thickBot="1">
      <c r="B23" s="356" t="s">
        <v>396</v>
      </c>
      <c r="C23" s="357"/>
      <c r="D23" s="357"/>
      <c r="E23" s="357"/>
      <c r="F23" s="358"/>
    </row>
    <row r="24" spans="2:6" ht="15" customHeight="1">
      <c r="B24" s="190"/>
      <c r="C24" s="190"/>
      <c r="D24" s="190"/>
      <c r="E24" s="190"/>
      <c r="F24" s="190"/>
    </row>
    <row r="25" spans="2:6" ht="21">
      <c r="B25" s="359" t="s">
        <v>401</v>
      </c>
      <c r="C25" s="359"/>
      <c r="D25" s="359"/>
      <c r="E25" s="359"/>
      <c r="F25" s="359"/>
    </row>
    <row r="26" spans="2:6" ht="15" customHeight="1" thickBot="1">
      <c r="B26" s="192"/>
      <c r="C26" s="192"/>
      <c r="D26" s="192"/>
      <c r="E26" s="192"/>
      <c r="F26" s="192"/>
    </row>
    <row r="27" spans="2:6" ht="27" thickBot="1">
      <c r="B27" s="356" t="s">
        <v>397</v>
      </c>
      <c r="C27" s="357"/>
      <c r="D27" s="357"/>
      <c r="E27" s="357"/>
      <c r="F27" s="358"/>
    </row>
    <row r="28" spans="2:6" ht="15" customHeight="1">
      <c r="B28" s="190"/>
      <c r="C28" s="190"/>
      <c r="D28" s="190"/>
      <c r="E28" s="190"/>
      <c r="F28" s="190"/>
    </row>
    <row r="29" spans="2:6" ht="21">
      <c r="B29" s="359" t="s">
        <v>399</v>
      </c>
      <c r="C29" s="359"/>
      <c r="D29" s="359"/>
      <c r="E29" s="359"/>
      <c r="F29" s="359"/>
    </row>
    <row r="30" spans="2:6" ht="18.75">
      <c r="B30" s="192"/>
      <c r="C30" s="192"/>
      <c r="D30" s="192"/>
      <c r="E30" s="192"/>
      <c r="F30" s="192"/>
    </row>
    <row r="33" spans="1:7" ht="49.5" customHeight="1">
      <c r="A33" s="355" t="s">
        <v>403</v>
      </c>
      <c r="B33" s="355"/>
      <c r="C33" s="355"/>
      <c r="D33" s="355"/>
      <c r="E33" s="355"/>
      <c r="F33" s="355"/>
      <c r="G33" s="355"/>
    </row>
  </sheetData>
  <mergeCells count="16">
    <mergeCell ref="A1:G1"/>
    <mergeCell ref="B3:F3"/>
    <mergeCell ref="A33:G33"/>
    <mergeCell ref="B5:F5"/>
    <mergeCell ref="B7:F7"/>
    <mergeCell ref="B9:F9"/>
    <mergeCell ref="B19:F19"/>
    <mergeCell ref="B21:F21"/>
    <mergeCell ref="B13:F13"/>
    <mergeCell ref="B15:F15"/>
    <mergeCell ref="B11:F11"/>
    <mergeCell ref="B17:F17"/>
    <mergeCell ref="B23:F23"/>
    <mergeCell ref="B25:F25"/>
    <mergeCell ref="B27:F27"/>
    <mergeCell ref="B29:F29"/>
  </mergeCells>
  <printOptions horizontalCentered="1" verticalCentered="1"/>
  <pageMargins left="0.51181102362204722" right="0.51181102362204722" top="0.15748031496062992" bottom="0.15748031496062992" header="0.11811023622047245" footer="0.11811023622047245"/>
  <pageSetup paperSize="9" orientation="portrait" horizontalDpi="0" verticalDpi="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8"/>
  <dimension ref="A1:Q29"/>
  <sheetViews>
    <sheetView workbookViewId="0">
      <selection activeCell="J15" sqref="J15"/>
    </sheetView>
  </sheetViews>
  <sheetFormatPr baseColWidth="10" defaultRowHeight="15"/>
  <cols>
    <col min="1" max="1" width="8.5703125" customWidth="1"/>
    <col min="2" max="2" width="13.28515625" customWidth="1"/>
    <col min="3" max="3" width="13" customWidth="1"/>
    <col min="4" max="4" width="10.42578125" customWidth="1"/>
    <col min="5" max="5" width="18" customWidth="1"/>
  </cols>
  <sheetData>
    <row r="1" spans="1:17" ht="48.75">
      <c r="A1" s="360" t="s">
        <v>404</v>
      </c>
      <c r="B1" s="360"/>
      <c r="C1" s="360"/>
      <c r="D1" s="360"/>
      <c r="E1" s="360"/>
      <c r="F1" s="360"/>
      <c r="G1" s="360"/>
    </row>
    <row r="2" spans="1:17" ht="12" customHeight="1">
      <c r="A2" s="193"/>
      <c r="B2" s="193"/>
      <c r="C2" s="193"/>
      <c r="D2" s="193"/>
      <c r="E2" s="193"/>
      <c r="F2" s="193"/>
      <c r="G2" s="193"/>
    </row>
    <row r="3" spans="1:17" ht="40.5" customHeight="1">
      <c r="A3" s="191"/>
      <c r="B3" s="191"/>
      <c r="C3" s="368" t="s">
        <v>405</v>
      </c>
      <c r="D3" s="368"/>
      <c r="E3" s="368"/>
      <c r="F3" s="191"/>
      <c r="G3" s="191"/>
    </row>
    <row r="4" spans="1:17" ht="22.5" customHeight="1" thickBot="1">
      <c r="A4" s="191"/>
      <c r="B4" s="191"/>
      <c r="C4" s="194"/>
      <c r="D4" s="194"/>
      <c r="E4" s="194"/>
      <c r="F4" s="191"/>
      <c r="G4" s="191"/>
    </row>
    <row r="5" spans="1:17" ht="30" customHeight="1" thickBot="1">
      <c r="A5" s="189"/>
      <c r="B5" s="361" t="s">
        <v>406</v>
      </c>
      <c r="C5" s="362"/>
      <c r="D5" s="362"/>
      <c r="E5" s="362"/>
      <c r="F5" s="363"/>
      <c r="G5" s="189"/>
      <c r="K5" s="355"/>
      <c r="L5" s="355"/>
      <c r="M5" s="355"/>
      <c r="N5" s="355"/>
      <c r="O5" s="355"/>
      <c r="P5" s="355"/>
      <c r="Q5" s="355"/>
    </row>
    <row r="6" spans="1:17" ht="15" customHeight="1">
      <c r="A6" s="189"/>
      <c r="B6" s="190"/>
      <c r="C6" s="190"/>
      <c r="D6" s="190"/>
      <c r="E6" s="190"/>
      <c r="F6" s="190"/>
      <c r="G6" s="189"/>
    </row>
    <row r="7" spans="1:17" ht="18.95" customHeight="1">
      <c r="A7" s="189"/>
      <c r="B7" s="364" t="s">
        <v>6</v>
      </c>
      <c r="C7" s="364"/>
      <c r="D7" s="364"/>
      <c r="E7" s="364"/>
      <c r="F7" s="364"/>
      <c r="G7" s="189"/>
    </row>
    <row r="8" spans="1:17" ht="18.95" customHeight="1">
      <c r="A8" s="189"/>
      <c r="B8" s="364" t="s">
        <v>407</v>
      </c>
      <c r="C8" s="364"/>
      <c r="D8" s="364"/>
      <c r="E8" s="364"/>
      <c r="F8" s="364"/>
      <c r="G8" s="189"/>
    </row>
    <row r="9" spans="1:17" ht="18.95" customHeight="1">
      <c r="A9" s="189"/>
      <c r="B9" s="364" t="s">
        <v>408</v>
      </c>
      <c r="C9" s="364"/>
      <c r="D9" s="364"/>
      <c r="E9" s="364"/>
      <c r="F9" s="364"/>
      <c r="G9" s="189"/>
    </row>
    <row r="10" spans="1:17" ht="15" customHeight="1" thickBot="1">
      <c r="A10" s="189"/>
      <c r="B10" s="195"/>
      <c r="C10" s="195"/>
      <c r="D10" s="195"/>
      <c r="E10" s="195"/>
      <c r="F10" s="195"/>
      <c r="G10" s="189"/>
    </row>
    <row r="11" spans="1:17" ht="30" customHeight="1" thickBot="1">
      <c r="A11" s="189"/>
      <c r="B11" s="365" t="s">
        <v>409</v>
      </c>
      <c r="C11" s="366"/>
      <c r="D11" s="366"/>
      <c r="E11" s="366"/>
      <c r="F11" s="367"/>
      <c r="G11" s="189"/>
    </row>
    <row r="12" spans="1:17" ht="15" customHeight="1">
      <c r="B12" s="190"/>
      <c r="C12" s="190"/>
      <c r="D12" s="190"/>
      <c r="E12" s="190"/>
      <c r="F12" s="190"/>
    </row>
    <row r="13" spans="1:17" ht="18.75" customHeight="1">
      <c r="B13" s="364" t="s">
        <v>213</v>
      </c>
      <c r="C13" s="364"/>
      <c r="D13" s="364"/>
      <c r="E13" s="364"/>
      <c r="F13" s="364"/>
    </row>
    <row r="14" spans="1:17" ht="18.75" customHeight="1">
      <c r="B14" s="364" t="s">
        <v>407</v>
      </c>
      <c r="C14" s="364"/>
      <c r="D14" s="364"/>
      <c r="E14" s="364"/>
      <c r="F14" s="364"/>
    </row>
    <row r="15" spans="1:17" ht="18.75" customHeight="1">
      <c r="B15" s="364" t="s">
        <v>410</v>
      </c>
      <c r="C15" s="364"/>
      <c r="D15" s="364"/>
      <c r="E15" s="364"/>
      <c r="F15" s="364"/>
    </row>
    <row r="16" spans="1:17" ht="15" customHeight="1" thickBot="1">
      <c r="B16" s="195"/>
      <c r="C16" s="195"/>
      <c r="D16" s="195"/>
      <c r="E16" s="195"/>
      <c r="F16" s="195"/>
    </row>
    <row r="17" spans="1:7" ht="30" customHeight="1" thickBot="1">
      <c r="B17" s="365" t="s">
        <v>411</v>
      </c>
      <c r="C17" s="366"/>
      <c r="D17" s="366"/>
      <c r="E17" s="366"/>
      <c r="F17" s="367"/>
    </row>
    <row r="18" spans="1:7" ht="15" customHeight="1">
      <c r="B18" s="190"/>
      <c r="C18" s="190"/>
      <c r="D18" s="190"/>
      <c r="E18" s="190"/>
      <c r="F18" s="190"/>
    </row>
    <row r="19" spans="1:7" ht="18.75" customHeight="1">
      <c r="B19" s="364" t="s">
        <v>412</v>
      </c>
      <c r="C19" s="364"/>
      <c r="D19" s="364"/>
      <c r="E19" s="364"/>
      <c r="F19" s="364"/>
    </row>
    <row r="20" spans="1:7" ht="18.75" customHeight="1">
      <c r="B20" s="364" t="s">
        <v>407</v>
      </c>
      <c r="C20" s="364"/>
      <c r="D20" s="364"/>
      <c r="E20" s="364"/>
      <c r="F20" s="364"/>
    </row>
    <row r="21" spans="1:7" ht="18.75" customHeight="1">
      <c r="B21" s="364" t="s">
        <v>413</v>
      </c>
      <c r="C21" s="364"/>
      <c r="D21" s="364"/>
      <c r="E21" s="364"/>
      <c r="F21" s="364"/>
    </row>
    <row r="22" spans="1:7" ht="15" customHeight="1" thickBot="1">
      <c r="B22" s="195"/>
      <c r="C22" s="195"/>
      <c r="D22" s="195"/>
      <c r="E22" s="195"/>
      <c r="F22" s="195"/>
    </row>
    <row r="23" spans="1:7" ht="30" customHeight="1" thickBot="1">
      <c r="B23" s="365" t="s">
        <v>414</v>
      </c>
      <c r="C23" s="366"/>
      <c r="D23" s="366"/>
      <c r="E23" s="366"/>
      <c r="F23" s="367"/>
    </row>
    <row r="24" spans="1:7" ht="15" customHeight="1">
      <c r="B24" s="190"/>
      <c r="C24" s="190"/>
      <c r="D24" s="190"/>
      <c r="E24" s="190"/>
      <c r="F24" s="190"/>
    </row>
    <row r="25" spans="1:7" ht="18.75" customHeight="1">
      <c r="B25" s="364" t="s">
        <v>415</v>
      </c>
      <c r="C25" s="364"/>
      <c r="D25" s="364"/>
      <c r="E25" s="364"/>
      <c r="F25" s="364"/>
    </row>
    <row r="26" spans="1:7" ht="18.75" customHeight="1">
      <c r="B26" s="364" t="s">
        <v>407</v>
      </c>
      <c r="C26" s="364"/>
      <c r="D26" s="364"/>
      <c r="E26" s="364"/>
      <c r="F26" s="364"/>
    </row>
    <row r="27" spans="1:7" ht="18.75" customHeight="1">
      <c r="B27" s="364" t="s">
        <v>416</v>
      </c>
      <c r="C27" s="364"/>
      <c r="D27" s="364"/>
      <c r="E27" s="364"/>
      <c r="F27" s="364"/>
    </row>
    <row r="28" spans="1:7" ht="53.25" customHeight="1">
      <c r="B28" s="195"/>
      <c r="C28" s="195"/>
      <c r="D28" s="195"/>
      <c r="E28" s="195"/>
      <c r="F28" s="195"/>
    </row>
    <row r="29" spans="1:7" ht="57" customHeight="1">
      <c r="A29" s="355" t="s">
        <v>403</v>
      </c>
      <c r="B29" s="355"/>
      <c r="C29" s="355"/>
      <c r="D29" s="355"/>
      <c r="E29" s="355"/>
      <c r="F29" s="355"/>
      <c r="G29" s="355"/>
    </row>
  </sheetData>
  <mergeCells count="20">
    <mergeCell ref="K5:Q5"/>
    <mergeCell ref="B11:F11"/>
    <mergeCell ref="B13:F13"/>
    <mergeCell ref="B14:F14"/>
    <mergeCell ref="B15:F15"/>
    <mergeCell ref="A1:G1"/>
    <mergeCell ref="B5:F5"/>
    <mergeCell ref="B7:F7"/>
    <mergeCell ref="A29:G29"/>
    <mergeCell ref="B17:F17"/>
    <mergeCell ref="B19:F19"/>
    <mergeCell ref="B21:F21"/>
    <mergeCell ref="B23:F23"/>
    <mergeCell ref="B25:F25"/>
    <mergeCell ref="B27:F27"/>
    <mergeCell ref="C3:E3"/>
    <mergeCell ref="B8:F8"/>
    <mergeCell ref="B9:F9"/>
    <mergeCell ref="B20:F20"/>
    <mergeCell ref="B26:F26"/>
  </mergeCells>
  <printOptions horizontalCentered="1" verticalCentered="1"/>
  <pageMargins left="0.51181102362204722" right="0.51181102362204722" top="0.15748031496062992" bottom="0.15748031496062992" header="0.11811023622047245" footer="0.11811023622047245"/>
  <pageSetup paperSize="9" orientation="portrait" horizontalDpi="0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7">
    <tabColor theme="1"/>
  </sheetPr>
  <dimension ref="A2:T19"/>
  <sheetViews>
    <sheetView showZeros="0" view="pageBreakPreview" zoomScale="60" zoomScaleNormal="40" workbookViewId="0">
      <selection activeCell="H24" sqref="H24"/>
    </sheetView>
  </sheetViews>
  <sheetFormatPr baseColWidth="10" defaultRowHeight="15"/>
  <cols>
    <col min="1" max="1" width="2.42578125" customWidth="1"/>
    <col min="2" max="2" width="81.7109375" customWidth="1"/>
    <col min="3" max="4" width="2.28515625" customWidth="1"/>
    <col min="5" max="5" width="81.7109375" customWidth="1"/>
    <col min="6" max="7" width="2.28515625" customWidth="1"/>
    <col min="8" max="8" width="81.7109375" customWidth="1"/>
    <col min="9" max="10" width="2.28515625" customWidth="1"/>
    <col min="11" max="11" width="81.7109375" customWidth="1"/>
    <col min="12" max="13" width="2.28515625" customWidth="1"/>
    <col min="14" max="14" width="81.7109375" customWidth="1"/>
    <col min="15" max="16" width="2.28515625" customWidth="1"/>
    <col min="17" max="17" width="81.7109375" customWidth="1"/>
    <col min="18" max="19" width="2.28515625" customWidth="1"/>
    <col min="20" max="20" width="81.7109375" customWidth="1"/>
  </cols>
  <sheetData>
    <row r="2" spans="1:20" ht="33.75">
      <c r="A2" s="33"/>
      <c r="B2" s="141"/>
      <c r="C2" s="40"/>
      <c r="D2" s="41"/>
      <c r="E2" s="39"/>
      <c r="F2" s="40"/>
      <c r="G2" s="41"/>
      <c r="H2" s="39"/>
      <c r="I2" s="40"/>
      <c r="J2" s="41"/>
      <c r="K2" s="39"/>
      <c r="L2" s="40"/>
      <c r="M2" s="41"/>
      <c r="N2" s="39"/>
      <c r="O2" s="42"/>
      <c r="P2" s="43"/>
      <c r="Q2" s="39"/>
      <c r="R2" s="43"/>
      <c r="S2" s="43"/>
      <c r="T2" s="39"/>
    </row>
    <row r="3" spans="1:20" ht="34.5" customHeight="1">
      <c r="A3" s="31"/>
      <c r="B3" s="35" t="s">
        <v>62</v>
      </c>
      <c r="C3" s="153"/>
      <c r="D3" s="31"/>
      <c r="E3" s="35" t="s">
        <v>62</v>
      </c>
      <c r="F3" s="40"/>
      <c r="G3" s="41"/>
      <c r="H3" s="35" t="s">
        <v>62</v>
      </c>
      <c r="I3" s="40"/>
      <c r="J3" s="41"/>
      <c r="K3" s="35" t="s">
        <v>62</v>
      </c>
      <c r="L3" s="40"/>
      <c r="M3" s="41"/>
      <c r="N3" s="35" t="s">
        <v>62</v>
      </c>
      <c r="O3" s="42"/>
      <c r="P3" s="43"/>
      <c r="Q3" s="35" t="s">
        <v>62</v>
      </c>
      <c r="R3" s="43"/>
      <c r="S3" s="43"/>
      <c r="T3" s="35" t="s">
        <v>62</v>
      </c>
    </row>
    <row r="4" spans="1:20" ht="26.25">
      <c r="A4" s="31"/>
      <c r="B4" s="157"/>
      <c r="C4" s="154"/>
      <c r="D4" s="152"/>
      <c r="E4" s="145"/>
      <c r="F4" s="148"/>
      <c r="G4" s="149"/>
      <c r="H4" s="147"/>
      <c r="I4" s="148"/>
      <c r="J4" s="149"/>
      <c r="K4" s="147"/>
      <c r="L4" s="148"/>
      <c r="M4" s="149"/>
      <c r="N4" s="147"/>
      <c r="O4" s="148"/>
      <c r="P4" s="150"/>
      <c r="Q4" s="147"/>
      <c r="R4" s="144"/>
      <c r="S4" s="144"/>
      <c r="T4" s="151"/>
    </row>
    <row r="5" spans="1:20" ht="26.25">
      <c r="A5" s="31"/>
      <c r="B5" s="157"/>
      <c r="C5" s="154"/>
      <c r="D5" s="152"/>
      <c r="E5" s="145"/>
      <c r="F5" s="148"/>
      <c r="G5" s="149"/>
      <c r="H5" s="155"/>
      <c r="I5" s="148"/>
      <c r="J5" s="149"/>
      <c r="K5" s="155"/>
      <c r="L5" s="148"/>
      <c r="M5" s="149"/>
      <c r="N5" s="155"/>
      <c r="O5" s="148"/>
      <c r="P5" s="150"/>
      <c r="Q5" s="155"/>
      <c r="R5" s="144"/>
      <c r="S5" s="144"/>
      <c r="T5" s="156"/>
    </row>
    <row r="6" spans="1:20" ht="26.25">
      <c r="A6" s="31"/>
      <c r="B6" s="157"/>
      <c r="C6" s="154"/>
      <c r="D6" s="152"/>
      <c r="E6" s="145"/>
      <c r="F6" s="148"/>
      <c r="G6" s="149"/>
      <c r="H6" s="155"/>
      <c r="I6" s="148"/>
      <c r="J6" s="149"/>
      <c r="K6" s="155"/>
      <c r="L6" s="148"/>
      <c r="M6" s="149"/>
      <c r="N6" s="155"/>
      <c r="O6" s="148"/>
      <c r="P6" s="150"/>
      <c r="Q6" s="155"/>
      <c r="R6" s="144"/>
      <c r="S6" s="144"/>
      <c r="T6" s="156"/>
    </row>
    <row r="7" spans="1:20" ht="26.25">
      <c r="A7" s="31"/>
      <c r="B7" s="157"/>
      <c r="C7" s="154"/>
      <c r="D7" s="152"/>
      <c r="E7" s="145"/>
      <c r="F7" s="148"/>
      <c r="G7" s="149"/>
      <c r="H7" s="155"/>
      <c r="I7" s="148"/>
      <c r="J7" s="149"/>
      <c r="K7" s="155"/>
      <c r="L7" s="148"/>
      <c r="M7" s="149"/>
      <c r="N7" s="155"/>
      <c r="O7" s="148"/>
      <c r="P7" s="150"/>
      <c r="Q7" s="155"/>
      <c r="R7" s="144"/>
      <c r="S7" s="144"/>
      <c r="T7" s="156"/>
    </row>
    <row r="8" spans="1:20" ht="26.25">
      <c r="A8" s="31"/>
      <c r="B8" s="157"/>
      <c r="C8" s="154"/>
      <c r="D8" s="152"/>
      <c r="E8" s="145"/>
      <c r="F8" s="148"/>
      <c r="G8" s="149"/>
      <c r="H8" s="155"/>
      <c r="I8" s="148"/>
      <c r="J8" s="149"/>
      <c r="K8" s="155"/>
      <c r="L8" s="148"/>
      <c r="M8" s="149"/>
      <c r="N8" s="155"/>
      <c r="O8" s="148"/>
      <c r="P8" s="150"/>
      <c r="Q8" s="155"/>
      <c r="R8" s="144"/>
      <c r="S8" s="144"/>
      <c r="T8" s="156"/>
    </row>
    <row r="9" spans="1:20" ht="26.25">
      <c r="A9" s="31"/>
      <c r="B9" s="157"/>
      <c r="C9" s="154"/>
      <c r="D9" s="152"/>
      <c r="E9" s="145"/>
      <c r="F9" s="148"/>
      <c r="G9" s="149"/>
      <c r="H9" s="155"/>
      <c r="I9" s="148"/>
      <c r="J9" s="149"/>
      <c r="K9" s="155"/>
      <c r="L9" s="148"/>
      <c r="M9" s="149"/>
      <c r="N9" s="155"/>
      <c r="O9" s="148"/>
      <c r="P9" s="150"/>
      <c r="Q9" s="155"/>
      <c r="R9" s="144"/>
      <c r="S9" s="144"/>
      <c r="T9" s="156"/>
    </row>
    <row r="10" spans="1:20" ht="33.75" customHeight="1">
      <c r="A10" s="37"/>
      <c r="B10" s="35" t="s">
        <v>64</v>
      </c>
      <c r="C10" s="142"/>
      <c r="D10" s="142"/>
      <c r="E10" s="35" t="s">
        <v>64</v>
      </c>
      <c r="F10" s="40"/>
      <c r="G10" s="41"/>
      <c r="H10" s="35" t="s">
        <v>64</v>
      </c>
      <c r="I10" s="40"/>
      <c r="J10" s="41"/>
      <c r="K10" s="35" t="s">
        <v>64</v>
      </c>
      <c r="L10" s="40"/>
      <c r="M10" s="41"/>
      <c r="N10" s="35" t="s">
        <v>64</v>
      </c>
      <c r="O10" s="42"/>
      <c r="P10" s="143"/>
      <c r="Q10" s="35" t="s">
        <v>64</v>
      </c>
      <c r="R10" s="143"/>
      <c r="S10" s="143"/>
      <c r="T10" s="35" t="s">
        <v>64</v>
      </c>
    </row>
    <row r="11" spans="1:20" ht="33.75">
      <c r="A11" s="37"/>
      <c r="B11" s="157"/>
      <c r="C11" s="146"/>
      <c r="D11" s="146"/>
      <c r="E11" s="145"/>
      <c r="F11" s="148"/>
      <c r="G11" s="149"/>
      <c r="H11" s="147"/>
      <c r="I11" s="148"/>
      <c r="J11" s="149"/>
      <c r="K11" s="147"/>
      <c r="L11" s="148"/>
      <c r="M11" s="149"/>
      <c r="N11" s="147"/>
      <c r="O11" s="148"/>
      <c r="P11" s="150"/>
      <c r="Q11" s="147"/>
      <c r="R11" s="144"/>
      <c r="S11" s="144"/>
      <c r="T11" s="151"/>
    </row>
    <row r="12" spans="1:20" ht="33.75">
      <c r="A12" s="37"/>
      <c r="B12" s="157"/>
      <c r="C12" s="146"/>
      <c r="D12" s="146"/>
      <c r="E12" s="145"/>
      <c r="F12" s="148"/>
      <c r="G12" s="149"/>
      <c r="H12" s="155"/>
      <c r="I12" s="148"/>
      <c r="J12" s="149"/>
      <c r="K12" s="155"/>
      <c r="L12" s="148"/>
      <c r="M12" s="149"/>
      <c r="N12" s="155"/>
      <c r="O12" s="148"/>
      <c r="P12" s="150"/>
      <c r="Q12" s="155"/>
      <c r="R12" s="144"/>
      <c r="S12" s="144"/>
      <c r="T12" s="156"/>
    </row>
    <row r="13" spans="1:20" ht="33.75">
      <c r="A13" s="37"/>
      <c r="B13" s="157"/>
      <c r="C13" s="146"/>
      <c r="D13" s="146"/>
      <c r="E13" s="145"/>
      <c r="F13" s="148"/>
      <c r="G13" s="149"/>
      <c r="H13" s="155"/>
      <c r="I13" s="148"/>
      <c r="J13" s="149"/>
      <c r="K13" s="155"/>
      <c r="L13" s="148"/>
      <c r="M13" s="149"/>
      <c r="N13" s="155"/>
      <c r="O13" s="148"/>
      <c r="P13" s="150"/>
      <c r="Q13" s="155"/>
      <c r="R13" s="144"/>
      <c r="S13" s="144"/>
      <c r="T13" s="156"/>
    </row>
    <row r="14" spans="1:20" ht="33.75">
      <c r="A14" s="37"/>
      <c r="B14" s="157"/>
      <c r="C14" s="146"/>
      <c r="D14" s="146"/>
      <c r="E14" s="145"/>
      <c r="F14" s="148"/>
      <c r="G14" s="149"/>
      <c r="H14" s="155"/>
      <c r="I14" s="148"/>
      <c r="J14" s="149"/>
      <c r="K14" s="155"/>
      <c r="L14" s="148"/>
      <c r="M14" s="149"/>
      <c r="N14" s="155"/>
      <c r="O14" s="148"/>
      <c r="P14" s="150"/>
      <c r="Q14" s="155"/>
      <c r="R14" s="144"/>
      <c r="S14" s="144"/>
      <c r="T14" s="156"/>
    </row>
    <row r="15" spans="1:20" ht="33.75">
      <c r="A15" s="37"/>
      <c r="B15" s="157"/>
      <c r="C15" s="146"/>
      <c r="D15" s="146"/>
      <c r="E15" s="145"/>
      <c r="F15" s="148"/>
      <c r="G15" s="149"/>
      <c r="H15" s="155"/>
      <c r="I15" s="148"/>
      <c r="J15" s="149"/>
      <c r="K15" s="155"/>
      <c r="L15" s="148"/>
      <c r="M15" s="149"/>
      <c r="N15" s="155"/>
      <c r="O15" s="148"/>
      <c r="P15" s="150"/>
      <c r="Q15" s="155"/>
      <c r="R15" s="144"/>
      <c r="S15" s="144"/>
      <c r="T15" s="156"/>
    </row>
    <row r="16" spans="1:20" ht="33.75">
      <c r="A16" s="37"/>
      <c r="B16" s="157"/>
      <c r="C16" s="146"/>
      <c r="D16" s="146"/>
      <c r="E16" s="145"/>
      <c r="F16" s="148"/>
      <c r="G16" s="149"/>
      <c r="H16" s="155"/>
      <c r="I16" s="148"/>
      <c r="J16" s="149"/>
      <c r="K16" s="155"/>
      <c r="L16" s="148"/>
      <c r="M16" s="149"/>
      <c r="N16" s="155"/>
      <c r="O16" s="148"/>
      <c r="P16" s="150"/>
      <c r="Q16" s="155"/>
      <c r="R16" s="144"/>
      <c r="S16" s="144"/>
      <c r="T16" s="156"/>
    </row>
    <row r="17" spans="1:20" ht="43.5" customHeight="1">
      <c r="A17" s="37"/>
      <c r="B17" s="36" t="s">
        <v>63</v>
      </c>
      <c r="C17" s="44"/>
      <c r="D17" s="44"/>
      <c r="E17" s="36" t="s">
        <v>63</v>
      </c>
      <c r="F17" s="44"/>
      <c r="G17" s="44"/>
      <c r="H17" s="36" t="s">
        <v>63</v>
      </c>
      <c r="I17" s="44"/>
      <c r="J17" s="44"/>
      <c r="K17" s="36" t="s">
        <v>63</v>
      </c>
      <c r="L17" s="44"/>
      <c r="M17" s="44"/>
      <c r="N17" s="36" t="s">
        <v>63</v>
      </c>
      <c r="O17" s="44"/>
      <c r="P17" s="43"/>
      <c r="Q17" s="36" t="s">
        <v>63</v>
      </c>
      <c r="R17" s="43"/>
      <c r="S17" s="43"/>
      <c r="T17" s="36" t="s">
        <v>63</v>
      </c>
    </row>
    <row r="18" spans="1:20" ht="80.099999999999994" customHeight="1">
      <c r="A18" s="37"/>
      <c r="B18" s="138"/>
      <c r="C18" s="139"/>
      <c r="D18" s="139"/>
      <c r="E18" s="138"/>
      <c r="F18" s="139"/>
      <c r="G18" s="139"/>
      <c r="H18" s="138"/>
      <c r="I18" s="139"/>
      <c r="J18" s="139"/>
      <c r="K18" s="138"/>
      <c r="L18" s="139"/>
      <c r="M18" s="139"/>
      <c r="N18" s="138"/>
      <c r="O18" s="139"/>
      <c r="P18" s="140"/>
      <c r="Q18" s="138"/>
      <c r="R18" s="140"/>
      <c r="S18" s="140"/>
      <c r="T18" s="138"/>
    </row>
    <row r="19" spans="1:20" ht="33.75" customHeight="1"/>
  </sheetData>
  <printOptions horizontalCentered="1" verticalCentered="1"/>
  <pageMargins left="0.70866141732283472" right="0.70866141732283472" top="0.39370078740157483" bottom="0.39370078740157483" header="0.11811023622047245" footer="0.11811023622047245"/>
  <pageSetup paperSize="9" orientation="portrait" horizontalDpi="360" verticalDpi="36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19"/>
  <dimension ref="A1:J47"/>
  <sheetViews>
    <sheetView topLeftCell="A34" zoomScale="80" zoomScaleNormal="80" workbookViewId="0">
      <selection activeCell="N46" sqref="N46"/>
    </sheetView>
  </sheetViews>
  <sheetFormatPr baseColWidth="10" defaultRowHeight="12.75"/>
  <cols>
    <col min="1" max="1" width="20.7109375" style="197" customWidth="1"/>
    <col min="2" max="2" width="3.7109375" style="197" customWidth="1"/>
    <col min="3" max="3" width="17.7109375" style="197" customWidth="1"/>
    <col min="4" max="4" width="20.7109375" style="197" customWidth="1"/>
    <col min="5" max="5" width="3.5703125" style="197" customWidth="1"/>
    <col min="6" max="6" width="20.7109375" style="197" customWidth="1"/>
    <col min="7" max="7" width="3.7109375" style="197" customWidth="1"/>
    <col min="8" max="8" width="17.7109375" style="197" customWidth="1"/>
    <col min="9" max="9" width="20.7109375" style="197" customWidth="1"/>
    <col min="10" max="258" width="11.42578125" style="197"/>
    <col min="259" max="261" width="20.7109375" style="197" customWidth="1"/>
    <col min="262" max="262" width="3.5703125" style="197" customWidth="1"/>
    <col min="263" max="265" width="20.7109375" style="197" customWidth="1"/>
    <col min="266" max="514" width="11.42578125" style="197"/>
    <col min="515" max="517" width="20.7109375" style="197" customWidth="1"/>
    <col min="518" max="518" width="3.5703125" style="197" customWidth="1"/>
    <col min="519" max="521" width="20.7109375" style="197" customWidth="1"/>
    <col min="522" max="770" width="11.42578125" style="197"/>
    <col min="771" max="773" width="20.7109375" style="197" customWidth="1"/>
    <col min="774" max="774" width="3.5703125" style="197" customWidth="1"/>
    <col min="775" max="777" width="20.7109375" style="197" customWidth="1"/>
    <col min="778" max="1026" width="11.42578125" style="197"/>
    <col min="1027" max="1029" width="20.7109375" style="197" customWidth="1"/>
    <col min="1030" max="1030" width="3.5703125" style="197" customWidth="1"/>
    <col min="1031" max="1033" width="20.7109375" style="197" customWidth="1"/>
    <col min="1034" max="1282" width="11.42578125" style="197"/>
    <col min="1283" max="1285" width="20.7109375" style="197" customWidth="1"/>
    <col min="1286" max="1286" width="3.5703125" style="197" customWidth="1"/>
    <col min="1287" max="1289" width="20.7109375" style="197" customWidth="1"/>
    <col min="1290" max="1538" width="11.42578125" style="197"/>
    <col min="1539" max="1541" width="20.7109375" style="197" customWidth="1"/>
    <col min="1542" max="1542" width="3.5703125" style="197" customWidth="1"/>
    <col min="1543" max="1545" width="20.7109375" style="197" customWidth="1"/>
    <col min="1546" max="1794" width="11.42578125" style="197"/>
    <col min="1795" max="1797" width="20.7109375" style="197" customWidth="1"/>
    <col min="1798" max="1798" width="3.5703125" style="197" customWidth="1"/>
    <col min="1799" max="1801" width="20.7109375" style="197" customWidth="1"/>
    <col min="1802" max="2050" width="11.42578125" style="197"/>
    <col min="2051" max="2053" width="20.7109375" style="197" customWidth="1"/>
    <col min="2054" max="2054" width="3.5703125" style="197" customWidth="1"/>
    <col min="2055" max="2057" width="20.7109375" style="197" customWidth="1"/>
    <col min="2058" max="2306" width="11.42578125" style="197"/>
    <col min="2307" max="2309" width="20.7109375" style="197" customWidth="1"/>
    <col min="2310" max="2310" width="3.5703125" style="197" customWidth="1"/>
    <col min="2311" max="2313" width="20.7109375" style="197" customWidth="1"/>
    <col min="2314" max="2562" width="11.42578125" style="197"/>
    <col min="2563" max="2565" width="20.7109375" style="197" customWidth="1"/>
    <col min="2566" max="2566" width="3.5703125" style="197" customWidth="1"/>
    <col min="2567" max="2569" width="20.7109375" style="197" customWidth="1"/>
    <col min="2570" max="2818" width="11.42578125" style="197"/>
    <col min="2819" max="2821" width="20.7109375" style="197" customWidth="1"/>
    <col min="2822" max="2822" width="3.5703125" style="197" customWidth="1"/>
    <col min="2823" max="2825" width="20.7109375" style="197" customWidth="1"/>
    <col min="2826" max="3074" width="11.42578125" style="197"/>
    <col min="3075" max="3077" width="20.7109375" style="197" customWidth="1"/>
    <col min="3078" max="3078" width="3.5703125" style="197" customWidth="1"/>
    <col min="3079" max="3081" width="20.7109375" style="197" customWidth="1"/>
    <col min="3082" max="3330" width="11.42578125" style="197"/>
    <col min="3331" max="3333" width="20.7109375" style="197" customWidth="1"/>
    <col min="3334" max="3334" width="3.5703125" style="197" customWidth="1"/>
    <col min="3335" max="3337" width="20.7109375" style="197" customWidth="1"/>
    <col min="3338" max="3586" width="11.42578125" style="197"/>
    <col min="3587" max="3589" width="20.7109375" style="197" customWidth="1"/>
    <col min="3590" max="3590" width="3.5703125" style="197" customWidth="1"/>
    <col min="3591" max="3593" width="20.7109375" style="197" customWidth="1"/>
    <col min="3594" max="3842" width="11.42578125" style="197"/>
    <col min="3843" max="3845" width="20.7109375" style="197" customWidth="1"/>
    <col min="3846" max="3846" width="3.5703125" style="197" customWidth="1"/>
    <col min="3847" max="3849" width="20.7109375" style="197" customWidth="1"/>
    <col min="3850" max="4098" width="11.42578125" style="197"/>
    <col min="4099" max="4101" width="20.7109375" style="197" customWidth="1"/>
    <col min="4102" max="4102" width="3.5703125" style="197" customWidth="1"/>
    <col min="4103" max="4105" width="20.7109375" style="197" customWidth="1"/>
    <col min="4106" max="4354" width="11.42578125" style="197"/>
    <col min="4355" max="4357" width="20.7109375" style="197" customWidth="1"/>
    <col min="4358" max="4358" width="3.5703125" style="197" customWidth="1"/>
    <col min="4359" max="4361" width="20.7109375" style="197" customWidth="1"/>
    <col min="4362" max="4610" width="11.42578125" style="197"/>
    <col min="4611" max="4613" width="20.7109375" style="197" customWidth="1"/>
    <col min="4614" max="4614" width="3.5703125" style="197" customWidth="1"/>
    <col min="4615" max="4617" width="20.7109375" style="197" customWidth="1"/>
    <col min="4618" max="4866" width="11.42578125" style="197"/>
    <col min="4867" max="4869" width="20.7109375" style="197" customWidth="1"/>
    <col min="4870" max="4870" width="3.5703125" style="197" customWidth="1"/>
    <col min="4871" max="4873" width="20.7109375" style="197" customWidth="1"/>
    <col min="4874" max="5122" width="11.42578125" style="197"/>
    <col min="5123" max="5125" width="20.7109375" style="197" customWidth="1"/>
    <col min="5126" max="5126" width="3.5703125" style="197" customWidth="1"/>
    <col min="5127" max="5129" width="20.7109375" style="197" customWidth="1"/>
    <col min="5130" max="5378" width="11.42578125" style="197"/>
    <col min="5379" max="5381" width="20.7109375" style="197" customWidth="1"/>
    <col min="5382" max="5382" width="3.5703125" style="197" customWidth="1"/>
    <col min="5383" max="5385" width="20.7109375" style="197" customWidth="1"/>
    <col min="5386" max="5634" width="11.42578125" style="197"/>
    <col min="5635" max="5637" width="20.7109375" style="197" customWidth="1"/>
    <col min="5638" max="5638" width="3.5703125" style="197" customWidth="1"/>
    <col min="5639" max="5641" width="20.7109375" style="197" customWidth="1"/>
    <col min="5642" max="5890" width="11.42578125" style="197"/>
    <col min="5891" max="5893" width="20.7109375" style="197" customWidth="1"/>
    <col min="5894" max="5894" width="3.5703125" style="197" customWidth="1"/>
    <col min="5895" max="5897" width="20.7109375" style="197" customWidth="1"/>
    <col min="5898" max="6146" width="11.42578125" style="197"/>
    <col min="6147" max="6149" width="20.7109375" style="197" customWidth="1"/>
    <col min="6150" max="6150" width="3.5703125" style="197" customWidth="1"/>
    <col min="6151" max="6153" width="20.7109375" style="197" customWidth="1"/>
    <col min="6154" max="6402" width="11.42578125" style="197"/>
    <col min="6403" max="6405" width="20.7109375" style="197" customWidth="1"/>
    <col min="6406" max="6406" width="3.5703125" style="197" customWidth="1"/>
    <col min="6407" max="6409" width="20.7109375" style="197" customWidth="1"/>
    <col min="6410" max="6658" width="11.42578125" style="197"/>
    <col min="6659" max="6661" width="20.7109375" style="197" customWidth="1"/>
    <col min="6662" max="6662" width="3.5703125" style="197" customWidth="1"/>
    <col min="6663" max="6665" width="20.7109375" style="197" customWidth="1"/>
    <col min="6666" max="6914" width="11.42578125" style="197"/>
    <col min="6915" max="6917" width="20.7109375" style="197" customWidth="1"/>
    <col min="6918" max="6918" width="3.5703125" style="197" customWidth="1"/>
    <col min="6919" max="6921" width="20.7109375" style="197" customWidth="1"/>
    <col min="6922" max="7170" width="11.42578125" style="197"/>
    <col min="7171" max="7173" width="20.7109375" style="197" customWidth="1"/>
    <col min="7174" max="7174" width="3.5703125" style="197" customWidth="1"/>
    <col min="7175" max="7177" width="20.7109375" style="197" customWidth="1"/>
    <col min="7178" max="7426" width="11.42578125" style="197"/>
    <col min="7427" max="7429" width="20.7109375" style="197" customWidth="1"/>
    <col min="7430" max="7430" width="3.5703125" style="197" customWidth="1"/>
    <col min="7431" max="7433" width="20.7109375" style="197" customWidth="1"/>
    <col min="7434" max="7682" width="11.42578125" style="197"/>
    <col min="7683" max="7685" width="20.7109375" style="197" customWidth="1"/>
    <col min="7686" max="7686" width="3.5703125" style="197" customWidth="1"/>
    <col min="7687" max="7689" width="20.7109375" style="197" customWidth="1"/>
    <col min="7690" max="7938" width="11.42578125" style="197"/>
    <col min="7939" max="7941" width="20.7109375" style="197" customWidth="1"/>
    <col min="7942" max="7942" width="3.5703125" style="197" customWidth="1"/>
    <col min="7943" max="7945" width="20.7109375" style="197" customWidth="1"/>
    <col min="7946" max="8194" width="11.42578125" style="197"/>
    <col min="8195" max="8197" width="20.7109375" style="197" customWidth="1"/>
    <col min="8198" max="8198" width="3.5703125" style="197" customWidth="1"/>
    <col min="8199" max="8201" width="20.7109375" style="197" customWidth="1"/>
    <col min="8202" max="8450" width="11.42578125" style="197"/>
    <col min="8451" max="8453" width="20.7109375" style="197" customWidth="1"/>
    <col min="8454" max="8454" width="3.5703125" style="197" customWidth="1"/>
    <col min="8455" max="8457" width="20.7109375" style="197" customWidth="1"/>
    <col min="8458" max="8706" width="11.42578125" style="197"/>
    <col min="8707" max="8709" width="20.7109375" style="197" customWidth="1"/>
    <col min="8710" max="8710" width="3.5703125" style="197" customWidth="1"/>
    <col min="8711" max="8713" width="20.7109375" style="197" customWidth="1"/>
    <col min="8714" max="8962" width="11.42578125" style="197"/>
    <col min="8963" max="8965" width="20.7109375" style="197" customWidth="1"/>
    <col min="8966" max="8966" width="3.5703125" style="197" customWidth="1"/>
    <col min="8967" max="8969" width="20.7109375" style="197" customWidth="1"/>
    <col min="8970" max="9218" width="11.42578125" style="197"/>
    <col min="9219" max="9221" width="20.7109375" style="197" customWidth="1"/>
    <col min="9222" max="9222" width="3.5703125" style="197" customWidth="1"/>
    <col min="9223" max="9225" width="20.7109375" style="197" customWidth="1"/>
    <col min="9226" max="9474" width="11.42578125" style="197"/>
    <col min="9475" max="9477" width="20.7109375" style="197" customWidth="1"/>
    <col min="9478" max="9478" width="3.5703125" style="197" customWidth="1"/>
    <col min="9479" max="9481" width="20.7109375" style="197" customWidth="1"/>
    <col min="9482" max="9730" width="11.42578125" style="197"/>
    <col min="9731" max="9733" width="20.7109375" style="197" customWidth="1"/>
    <col min="9734" max="9734" width="3.5703125" style="197" customWidth="1"/>
    <col min="9735" max="9737" width="20.7109375" style="197" customWidth="1"/>
    <col min="9738" max="9986" width="11.42578125" style="197"/>
    <col min="9987" max="9989" width="20.7109375" style="197" customWidth="1"/>
    <col min="9990" max="9990" width="3.5703125" style="197" customWidth="1"/>
    <col min="9991" max="9993" width="20.7109375" style="197" customWidth="1"/>
    <col min="9994" max="10242" width="11.42578125" style="197"/>
    <col min="10243" max="10245" width="20.7109375" style="197" customWidth="1"/>
    <col min="10246" max="10246" width="3.5703125" style="197" customWidth="1"/>
    <col min="10247" max="10249" width="20.7109375" style="197" customWidth="1"/>
    <col min="10250" max="10498" width="11.42578125" style="197"/>
    <col min="10499" max="10501" width="20.7109375" style="197" customWidth="1"/>
    <col min="10502" max="10502" width="3.5703125" style="197" customWidth="1"/>
    <col min="10503" max="10505" width="20.7109375" style="197" customWidth="1"/>
    <col min="10506" max="10754" width="11.42578125" style="197"/>
    <col min="10755" max="10757" width="20.7109375" style="197" customWidth="1"/>
    <col min="10758" max="10758" width="3.5703125" style="197" customWidth="1"/>
    <col min="10759" max="10761" width="20.7109375" style="197" customWidth="1"/>
    <col min="10762" max="11010" width="11.42578125" style="197"/>
    <col min="11011" max="11013" width="20.7109375" style="197" customWidth="1"/>
    <col min="11014" max="11014" width="3.5703125" style="197" customWidth="1"/>
    <col min="11015" max="11017" width="20.7109375" style="197" customWidth="1"/>
    <col min="11018" max="11266" width="11.42578125" style="197"/>
    <col min="11267" max="11269" width="20.7109375" style="197" customWidth="1"/>
    <col min="11270" max="11270" width="3.5703125" style="197" customWidth="1"/>
    <col min="11271" max="11273" width="20.7109375" style="197" customWidth="1"/>
    <col min="11274" max="11522" width="11.42578125" style="197"/>
    <col min="11523" max="11525" width="20.7109375" style="197" customWidth="1"/>
    <col min="11526" max="11526" width="3.5703125" style="197" customWidth="1"/>
    <col min="11527" max="11529" width="20.7109375" style="197" customWidth="1"/>
    <col min="11530" max="11778" width="11.42578125" style="197"/>
    <col min="11779" max="11781" width="20.7109375" style="197" customWidth="1"/>
    <col min="11782" max="11782" width="3.5703125" style="197" customWidth="1"/>
    <col min="11783" max="11785" width="20.7109375" style="197" customWidth="1"/>
    <col min="11786" max="12034" width="11.42578125" style="197"/>
    <col min="12035" max="12037" width="20.7109375" style="197" customWidth="1"/>
    <col min="12038" max="12038" width="3.5703125" style="197" customWidth="1"/>
    <col min="12039" max="12041" width="20.7109375" style="197" customWidth="1"/>
    <col min="12042" max="12290" width="11.42578125" style="197"/>
    <col min="12291" max="12293" width="20.7109375" style="197" customWidth="1"/>
    <col min="12294" max="12294" width="3.5703125" style="197" customWidth="1"/>
    <col min="12295" max="12297" width="20.7109375" style="197" customWidth="1"/>
    <col min="12298" max="12546" width="11.42578125" style="197"/>
    <col min="12547" max="12549" width="20.7109375" style="197" customWidth="1"/>
    <col min="12550" max="12550" width="3.5703125" style="197" customWidth="1"/>
    <col min="12551" max="12553" width="20.7109375" style="197" customWidth="1"/>
    <col min="12554" max="12802" width="11.42578125" style="197"/>
    <col min="12803" max="12805" width="20.7109375" style="197" customWidth="1"/>
    <col min="12806" max="12806" width="3.5703125" style="197" customWidth="1"/>
    <col min="12807" max="12809" width="20.7109375" style="197" customWidth="1"/>
    <col min="12810" max="13058" width="11.42578125" style="197"/>
    <col min="13059" max="13061" width="20.7109375" style="197" customWidth="1"/>
    <col min="13062" max="13062" width="3.5703125" style="197" customWidth="1"/>
    <col min="13063" max="13065" width="20.7109375" style="197" customWidth="1"/>
    <col min="13066" max="13314" width="11.42578125" style="197"/>
    <col min="13315" max="13317" width="20.7109375" style="197" customWidth="1"/>
    <col min="13318" max="13318" width="3.5703125" style="197" customWidth="1"/>
    <col min="13319" max="13321" width="20.7109375" style="197" customWidth="1"/>
    <col min="13322" max="13570" width="11.42578125" style="197"/>
    <col min="13571" max="13573" width="20.7109375" style="197" customWidth="1"/>
    <col min="13574" max="13574" width="3.5703125" style="197" customWidth="1"/>
    <col min="13575" max="13577" width="20.7109375" style="197" customWidth="1"/>
    <col min="13578" max="13826" width="11.42578125" style="197"/>
    <col min="13827" max="13829" width="20.7109375" style="197" customWidth="1"/>
    <col min="13830" max="13830" width="3.5703125" style="197" customWidth="1"/>
    <col min="13831" max="13833" width="20.7109375" style="197" customWidth="1"/>
    <col min="13834" max="14082" width="11.42578125" style="197"/>
    <col min="14083" max="14085" width="20.7109375" style="197" customWidth="1"/>
    <col min="14086" max="14086" width="3.5703125" style="197" customWidth="1"/>
    <col min="14087" max="14089" width="20.7109375" style="197" customWidth="1"/>
    <col min="14090" max="14338" width="11.42578125" style="197"/>
    <col min="14339" max="14341" width="20.7109375" style="197" customWidth="1"/>
    <col min="14342" max="14342" width="3.5703125" style="197" customWidth="1"/>
    <col min="14343" max="14345" width="20.7109375" style="197" customWidth="1"/>
    <col min="14346" max="14594" width="11.42578125" style="197"/>
    <col min="14595" max="14597" width="20.7109375" style="197" customWidth="1"/>
    <col min="14598" max="14598" width="3.5703125" style="197" customWidth="1"/>
    <col min="14599" max="14601" width="20.7109375" style="197" customWidth="1"/>
    <col min="14602" max="14850" width="11.42578125" style="197"/>
    <col min="14851" max="14853" width="20.7109375" style="197" customWidth="1"/>
    <col min="14854" max="14854" width="3.5703125" style="197" customWidth="1"/>
    <col min="14855" max="14857" width="20.7109375" style="197" customWidth="1"/>
    <col min="14858" max="15106" width="11.42578125" style="197"/>
    <col min="15107" max="15109" width="20.7109375" style="197" customWidth="1"/>
    <col min="15110" max="15110" width="3.5703125" style="197" customWidth="1"/>
    <col min="15111" max="15113" width="20.7109375" style="197" customWidth="1"/>
    <col min="15114" max="15362" width="11.42578125" style="197"/>
    <col min="15363" max="15365" width="20.7109375" style="197" customWidth="1"/>
    <col min="15366" max="15366" width="3.5703125" style="197" customWidth="1"/>
    <col min="15367" max="15369" width="20.7109375" style="197" customWidth="1"/>
    <col min="15370" max="15618" width="11.42578125" style="197"/>
    <col min="15619" max="15621" width="20.7109375" style="197" customWidth="1"/>
    <col min="15622" max="15622" width="3.5703125" style="197" customWidth="1"/>
    <col min="15623" max="15625" width="20.7109375" style="197" customWidth="1"/>
    <col min="15626" max="15874" width="11.42578125" style="197"/>
    <col min="15875" max="15877" width="20.7109375" style="197" customWidth="1"/>
    <col min="15878" max="15878" width="3.5703125" style="197" customWidth="1"/>
    <col min="15879" max="15881" width="20.7109375" style="197" customWidth="1"/>
    <col min="15882" max="16130" width="11.42578125" style="197"/>
    <col min="16131" max="16133" width="20.7109375" style="197" customWidth="1"/>
    <col min="16134" max="16134" width="3.5703125" style="197" customWidth="1"/>
    <col min="16135" max="16137" width="20.7109375" style="197" customWidth="1"/>
    <col min="16138" max="16384" width="11.42578125" style="197"/>
  </cols>
  <sheetData>
    <row r="1" spans="1:9" ht="32.1" customHeight="1">
      <c r="C1" s="369" t="s">
        <v>417</v>
      </c>
      <c r="D1" s="369"/>
      <c r="E1" s="198"/>
      <c r="H1" s="369" t="s">
        <v>417</v>
      </c>
      <c r="I1" s="369"/>
    </row>
    <row r="2" spans="1:9" ht="32.1" customHeight="1">
      <c r="A2" s="199" t="s">
        <v>418</v>
      </c>
      <c r="B2" s="199"/>
      <c r="C2" s="370" t="str">
        <f>ACCUEIL!D310</f>
        <v>Duo de choux blanc et rouge</v>
      </c>
      <c r="D2" s="370"/>
      <c r="E2" s="200"/>
      <c r="F2" s="199" t="s">
        <v>418</v>
      </c>
      <c r="G2" s="199"/>
      <c r="H2" s="370" t="str">
        <f>ACCUEIL!G310</f>
        <v>Crème de Céleri</v>
      </c>
      <c r="I2" s="370"/>
    </row>
    <row r="3" spans="1:9" ht="32.1" customHeight="1">
      <c r="A3" s="199" t="s">
        <v>420</v>
      </c>
      <c r="B3" s="211" t="s">
        <v>428</v>
      </c>
      <c r="C3" s="200">
        <f>ACCUEIL!B310</f>
        <v>42655</v>
      </c>
      <c r="D3" s="200" t="s">
        <v>429</v>
      </c>
      <c r="E3" s="200"/>
      <c r="F3" s="199" t="s">
        <v>420</v>
      </c>
      <c r="G3" s="211" t="s">
        <v>428</v>
      </c>
      <c r="H3" s="200">
        <f>ACCUEIL!B310</f>
        <v>42655</v>
      </c>
      <c r="I3" s="200" t="s">
        <v>430</v>
      </c>
    </row>
    <row r="4" spans="1:9" ht="32.1" customHeight="1">
      <c r="A4" s="199" t="s">
        <v>421</v>
      </c>
      <c r="B4" s="199"/>
      <c r="C4" s="371" t="s">
        <v>419</v>
      </c>
      <c r="D4" s="371"/>
      <c r="F4" s="199" t="s">
        <v>421</v>
      </c>
      <c r="G4" s="199"/>
      <c r="H4" s="371" t="s">
        <v>419</v>
      </c>
      <c r="I4" s="371"/>
    </row>
    <row r="5" spans="1:9" ht="32.1" customHeight="1">
      <c r="A5" s="372" t="s">
        <v>422</v>
      </c>
      <c r="B5" s="372"/>
      <c r="C5" s="372"/>
      <c r="D5" s="201" t="s">
        <v>423</v>
      </c>
      <c r="F5" s="372" t="s">
        <v>422</v>
      </c>
      <c r="G5" s="372"/>
      <c r="H5" s="372"/>
      <c r="I5" s="201" t="s">
        <v>423</v>
      </c>
    </row>
    <row r="6" spans="1:9" ht="32.1" customHeight="1">
      <c r="A6" s="202"/>
      <c r="B6" s="202"/>
      <c r="C6" s="203"/>
      <c r="D6" s="203"/>
      <c r="F6" s="202"/>
      <c r="G6" s="202"/>
      <c r="H6" s="203"/>
      <c r="I6" s="203"/>
    </row>
    <row r="7" spans="1:9" ht="32.1" customHeight="1">
      <c r="C7" s="369" t="s">
        <v>417</v>
      </c>
      <c r="D7" s="369"/>
      <c r="E7" s="198"/>
      <c r="H7" s="369" t="s">
        <v>417</v>
      </c>
      <c r="I7" s="369"/>
    </row>
    <row r="8" spans="1:9" ht="32.1" customHeight="1">
      <c r="A8" s="199" t="s">
        <v>418</v>
      </c>
      <c r="B8" s="199"/>
      <c r="C8" s="370" t="str">
        <f>ACCUEIL!D311</f>
        <v>Rôti de porc</v>
      </c>
      <c r="D8" s="370"/>
      <c r="E8" s="200"/>
      <c r="F8" s="199" t="s">
        <v>418</v>
      </c>
      <c r="G8" s="199"/>
      <c r="H8" s="370" t="str">
        <f>ACCUEIL!G311</f>
        <v>Quiche Lorraine</v>
      </c>
      <c r="I8" s="370"/>
    </row>
    <row r="9" spans="1:9" ht="32.1" customHeight="1">
      <c r="A9" s="199" t="s">
        <v>420</v>
      </c>
      <c r="B9" s="211" t="s">
        <v>428</v>
      </c>
      <c r="C9" s="200">
        <f>ACCUEIL!B310</f>
        <v>42655</v>
      </c>
      <c r="D9" s="200" t="s">
        <v>429</v>
      </c>
      <c r="E9" s="200"/>
      <c r="F9" s="199" t="s">
        <v>420</v>
      </c>
      <c r="G9" s="211" t="s">
        <v>428</v>
      </c>
      <c r="H9" s="200">
        <f>ACCUEIL!B310</f>
        <v>42655</v>
      </c>
      <c r="I9" s="200" t="s">
        <v>430</v>
      </c>
    </row>
    <row r="10" spans="1:9" ht="32.1" customHeight="1">
      <c r="A10" s="199" t="s">
        <v>421</v>
      </c>
      <c r="B10" s="199"/>
      <c r="C10" s="371" t="s">
        <v>419</v>
      </c>
      <c r="D10" s="371"/>
      <c r="F10" s="199" t="s">
        <v>421</v>
      </c>
      <c r="G10" s="199"/>
      <c r="H10" s="371" t="s">
        <v>419</v>
      </c>
      <c r="I10" s="371"/>
    </row>
    <row r="11" spans="1:9" ht="32.1" customHeight="1">
      <c r="A11" s="372" t="s">
        <v>422</v>
      </c>
      <c r="B11" s="372"/>
      <c r="C11" s="372"/>
      <c r="D11" s="201" t="s">
        <v>423</v>
      </c>
      <c r="F11" s="372" t="s">
        <v>422</v>
      </c>
      <c r="G11" s="372"/>
      <c r="H11" s="372"/>
      <c r="I11" s="201" t="s">
        <v>423</v>
      </c>
    </row>
    <row r="12" spans="1:9" ht="32.1" customHeight="1">
      <c r="A12" s="202"/>
      <c r="B12" s="202"/>
      <c r="C12" s="203"/>
      <c r="D12" s="203"/>
      <c r="F12" s="202"/>
      <c r="G12" s="202"/>
      <c r="H12" s="203"/>
      <c r="I12" s="203"/>
    </row>
    <row r="13" spans="1:9" ht="32.1" customHeight="1">
      <c r="C13" s="369" t="s">
        <v>417</v>
      </c>
      <c r="D13" s="369"/>
      <c r="E13" s="198"/>
      <c r="H13" s="369" t="s">
        <v>417</v>
      </c>
      <c r="I13" s="369"/>
    </row>
    <row r="14" spans="1:9" ht="32.1" customHeight="1">
      <c r="A14" s="199" t="s">
        <v>418</v>
      </c>
      <c r="B14" s="199"/>
      <c r="C14" s="370" t="str">
        <f>ACCUEIL!D312</f>
        <v>Pommes Dauphine</v>
      </c>
      <c r="D14" s="370"/>
      <c r="E14" s="200"/>
      <c r="F14" s="199" t="s">
        <v>418</v>
      </c>
      <c r="G14" s="199"/>
      <c r="H14" s="370" t="str">
        <f>ACCUEIL!G312</f>
        <v>Salade verte</v>
      </c>
      <c r="I14" s="370"/>
    </row>
    <row r="15" spans="1:9" ht="32.1" customHeight="1">
      <c r="A15" s="199" t="s">
        <v>420</v>
      </c>
      <c r="B15" s="211" t="s">
        <v>428</v>
      </c>
      <c r="C15" s="200">
        <f>ACCUEIL!B310</f>
        <v>42655</v>
      </c>
      <c r="D15" s="200" t="s">
        <v>429</v>
      </c>
      <c r="E15" s="200"/>
      <c r="F15" s="199" t="s">
        <v>420</v>
      </c>
      <c r="G15" s="211" t="s">
        <v>428</v>
      </c>
      <c r="H15" s="200">
        <f>ACCUEIL!B310</f>
        <v>42655</v>
      </c>
      <c r="I15" s="200" t="s">
        <v>430</v>
      </c>
    </row>
    <row r="16" spans="1:9" ht="32.1" customHeight="1">
      <c r="A16" s="199" t="s">
        <v>421</v>
      </c>
      <c r="B16" s="199"/>
      <c r="C16" s="371" t="s">
        <v>419</v>
      </c>
      <c r="D16" s="371"/>
      <c r="F16" s="199" t="s">
        <v>421</v>
      </c>
      <c r="G16" s="199"/>
      <c r="H16" s="371" t="s">
        <v>419</v>
      </c>
      <c r="I16" s="371"/>
    </row>
    <row r="17" spans="1:10" ht="32.1" customHeight="1">
      <c r="A17" s="372" t="s">
        <v>422</v>
      </c>
      <c r="B17" s="372"/>
      <c r="C17" s="372"/>
      <c r="D17" s="201" t="s">
        <v>423</v>
      </c>
      <c r="F17" s="372" t="s">
        <v>422</v>
      </c>
      <c r="G17" s="372"/>
      <c r="H17" s="372"/>
      <c r="I17" s="201" t="s">
        <v>423</v>
      </c>
    </row>
    <row r="18" spans="1:10" ht="32.1" customHeight="1">
      <c r="A18" s="202"/>
      <c r="B18" s="202"/>
      <c r="C18" s="203"/>
      <c r="D18" s="203"/>
      <c r="F18" s="202"/>
      <c r="G18" s="202"/>
      <c r="H18" s="203"/>
      <c r="I18" s="203"/>
    </row>
    <row r="19" spans="1:10" ht="32.1" customHeight="1">
      <c r="C19" s="369" t="s">
        <v>417</v>
      </c>
      <c r="D19" s="369"/>
      <c r="E19" s="198"/>
      <c r="H19" s="369" t="s">
        <v>417</v>
      </c>
      <c r="I19" s="369"/>
    </row>
    <row r="20" spans="1:10" ht="32.1" customHeight="1">
      <c r="A20" s="199" t="s">
        <v>418</v>
      </c>
      <c r="B20" s="199"/>
      <c r="C20" s="370" t="str">
        <f>ACCUEIL!D313</f>
        <v>Choux de Bruxelles</v>
      </c>
      <c r="D20" s="370"/>
      <c r="E20" s="200"/>
      <c r="F20" s="199" t="s">
        <v>418</v>
      </c>
      <c r="G20" s="199"/>
      <c r="H20" s="370">
        <f>ACCUEIL!G313</f>
        <v>0</v>
      </c>
      <c r="I20" s="370"/>
    </row>
    <row r="21" spans="1:10" ht="32.1" customHeight="1">
      <c r="A21" s="199" t="s">
        <v>420</v>
      </c>
      <c r="B21" s="211" t="s">
        <v>428</v>
      </c>
      <c r="C21" s="200">
        <f>ACCUEIL!B310</f>
        <v>42655</v>
      </c>
      <c r="D21" s="200" t="s">
        <v>429</v>
      </c>
      <c r="E21" s="200"/>
      <c r="F21" s="199" t="s">
        <v>420</v>
      </c>
      <c r="G21" s="211" t="s">
        <v>428</v>
      </c>
      <c r="H21" s="200">
        <f>ACCUEIL!B310</f>
        <v>42655</v>
      </c>
      <c r="I21" s="200" t="s">
        <v>430</v>
      </c>
    </row>
    <row r="22" spans="1:10" ht="32.1" customHeight="1">
      <c r="A22" s="199" t="s">
        <v>421</v>
      </c>
      <c r="B22" s="199"/>
      <c r="C22" s="371" t="s">
        <v>419</v>
      </c>
      <c r="D22" s="371"/>
      <c r="F22" s="199" t="s">
        <v>421</v>
      </c>
      <c r="G22" s="199"/>
      <c r="H22" s="371" t="s">
        <v>419</v>
      </c>
      <c r="I22" s="371"/>
    </row>
    <row r="23" spans="1:10" ht="32.1" customHeight="1">
      <c r="A23" s="372" t="s">
        <v>422</v>
      </c>
      <c r="B23" s="372"/>
      <c r="C23" s="372"/>
      <c r="D23" s="201" t="s">
        <v>423</v>
      </c>
      <c r="F23" s="372" t="s">
        <v>422</v>
      </c>
      <c r="G23" s="372"/>
      <c r="H23" s="372"/>
      <c r="I23" s="201" t="s">
        <v>423</v>
      </c>
    </row>
    <row r="24" spans="1:10" ht="32.1" customHeight="1">
      <c r="A24" s="202"/>
      <c r="B24" s="202"/>
      <c r="C24" s="203"/>
      <c r="D24" s="203"/>
      <c r="F24" s="202"/>
      <c r="G24" s="202"/>
      <c r="H24" s="203"/>
      <c r="I24" s="203"/>
    </row>
    <row r="25" spans="1:10" ht="32.1" customHeight="1">
      <c r="C25" s="369" t="s">
        <v>417</v>
      </c>
      <c r="D25" s="369"/>
      <c r="E25" s="198"/>
      <c r="H25" s="369" t="s">
        <v>417</v>
      </c>
      <c r="I25" s="369"/>
    </row>
    <row r="26" spans="1:10" ht="32.1" customHeight="1">
      <c r="A26" s="199" t="s">
        <v>418</v>
      </c>
      <c r="B26" s="199"/>
      <c r="C26" s="370" t="s">
        <v>425</v>
      </c>
      <c r="D26" s="370"/>
      <c r="E26" s="200"/>
      <c r="F26" s="199" t="s">
        <v>418</v>
      </c>
      <c r="G26" s="199"/>
      <c r="H26" s="370" t="str">
        <f>ACCUEIL!G315</f>
        <v>Mirabelles au sirop</v>
      </c>
      <c r="I26" s="370"/>
      <c r="J26" s="204"/>
    </row>
    <row r="27" spans="1:10" ht="32.1" customHeight="1">
      <c r="A27" s="199" t="s">
        <v>420</v>
      </c>
      <c r="B27" s="211" t="s">
        <v>428</v>
      </c>
      <c r="C27" s="200">
        <f>ACCUEIL!B310</f>
        <v>42655</v>
      </c>
      <c r="D27" s="200" t="s">
        <v>429</v>
      </c>
      <c r="E27" s="200"/>
      <c r="F27" s="199" t="s">
        <v>420</v>
      </c>
      <c r="G27" s="211" t="s">
        <v>428</v>
      </c>
      <c r="H27" s="200">
        <f>ACCUEIL!B310</f>
        <v>42655</v>
      </c>
      <c r="I27" s="200" t="s">
        <v>430</v>
      </c>
    </row>
    <row r="28" spans="1:10" ht="32.1" customHeight="1">
      <c r="A28" s="199" t="s">
        <v>421</v>
      </c>
      <c r="B28" s="199"/>
      <c r="C28" s="371" t="s">
        <v>419</v>
      </c>
      <c r="D28" s="371"/>
      <c r="F28" s="199" t="s">
        <v>421</v>
      </c>
      <c r="G28" s="199"/>
      <c r="H28" s="371" t="s">
        <v>419</v>
      </c>
      <c r="I28" s="371"/>
    </row>
    <row r="29" spans="1:10" ht="32.1" customHeight="1">
      <c r="A29" s="372" t="s">
        <v>422</v>
      </c>
      <c r="B29" s="372"/>
      <c r="C29" s="372"/>
      <c r="D29" s="201" t="s">
        <v>423</v>
      </c>
      <c r="F29" s="372" t="s">
        <v>422</v>
      </c>
      <c r="G29" s="372"/>
      <c r="H29" s="372"/>
      <c r="I29" s="201" t="s">
        <v>423</v>
      </c>
    </row>
    <row r="30" spans="1:10" ht="32.1" customHeight="1">
      <c r="A30" s="202"/>
      <c r="B30" s="202"/>
      <c r="C30" s="203"/>
      <c r="D30" s="203"/>
      <c r="F30" s="202"/>
      <c r="G30" s="202"/>
      <c r="H30" s="203"/>
      <c r="I30" s="203"/>
    </row>
    <row r="31" spans="1:10" ht="32.1" customHeight="1">
      <c r="C31" s="369" t="s">
        <v>417</v>
      </c>
      <c r="D31" s="369"/>
      <c r="E31" s="198"/>
      <c r="H31" s="369" t="s">
        <v>417</v>
      </c>
      <c r="I31" s="369"/>
    </row>
    <row r="32" spans="1:10" ht="32.1" customHeight="1">
      <c r="A32" s="199" t="s">
        <v>418</v>
      </c>
      <c r="B32" s="199"/>
      <c r="C32" s="370" t="str">
        <f>ACCUEIL!D315</f>
        <v>Fromage blanc au miel</v>
      </c>
      <c r="D32" s="370"/>
      <c r="E32" s="200"/>
      <c r="F32" s="199" t="s">
        <v>418</v>
      </c>
      <c r="G32" s="199"/>
      <c r="H32" s="370" t="s">
        <v>427</v>
      </c>
      <c r="I32" s="370"/>
    </row>
    <row r="33" spans="1:9" ht="32.1" customHeight="1">
      <c r="A33" s="199" t="s">
        <v>420</v>
      </c>
      <c r="B33" s="211" t="s">
        <v>428</v>
      </c>
      <c r="C33" s="200">
        <f>ACCUEIL!B310</f>
        <v>42655</v>
      </c>
      <c r="D33" s="200" t="s">
        <v>429</v>
      </c>
      <c r="E33" s="200"/>
      <c r="F33" s="199" t="s">
        <v>420</v>
      </c>
      <c r="G33" s="211" t="s">
        <v>428</v>
      </c>
      <c r="H33" s="200">
        <f>ACCUEIL!B310</f>
        <v>42655</v>
      </c>
      <c r="I33" s="200" t="s">
        <v>430</v>
      </c>
    </row>
    <row r="34" spans="1:9" ht="32.1" customHeight="1">
      <c r="A34" s="199" t="s">
        <v>421</v>
      </c>
      <c r="B34" s="199"/>
      <c r="C34" s="371" t="s">
        <v>419</v>
      </c>
      <c r="D34" s="371"/>
      <c r="F34" s="199" t="s">
        <v>421</v>
      </c>
      <c r="G34" s="199"/>
      <c r="H34" s="371" t="s">
        <v>419</v>
      </c>
      <c r="I34" s="371"/>
    </row>
    <row r="35" spans="1:9" ht="32.1" customHeight="1">
      <c r="A35" s="372" t="s">
        <v>422</v>
      </c>
      <c r="B35" s="372"/>
      <c r="C35" s="372"/>
      <c r="D35" s="201" t="s">
        <v>423</v>
      </c>
      <c r="F35" s="372" t="s">
        <v>422</v>
      </c>
      <c r="G35" s="372"/>
      <c r="H35" s="372"/>
      <c r="I35" s="201" t="s">
        <v>423</v>
      </c>
    </row>
    <row r="36" spans="1:9" ht="31.5" customHeight="1">
      <c r="A36" s="202"/>
      <c r="B36" s="202"/>
      <c r="C36" s="203"/>
      <c r="D36" s="203"/>
      <c r="F36" s="202"/>
      <c r="G36" s="202"/>
      <c r="H36" s="203"/>
      <c r="I36" s="203"/>
    </row>
    <row r="37" spans="1:9" ht="32.1" customHeight="1">
      <c r="C37" s="369" t="s">
        <v>417</v>
      </c>
      <c r="D37" s="369"/>
      <c r="E37" s="198"/>
      <c r="H37" s="369" t="s">
        <v>417</v>
      </c>
      <c r="I37" s="369"/>
    </row>
    <row r="38" spans="1:9" ht="32.1" customHeight="1">
      <c r="A38" s="199" t="s">
        <v>418</v>
      </c>
      <c r="B38" s="199"/>
      <c r="C38" s="370" t="str">
        <f>C2 &amp; " mixé "</f>
        <v xml:space="preserve">Duo de choux blanc et rouge mixé </v>
      </c>
      <c r="D38" s="370"/>
      <c r="E38" s="200"/>
      <c r="F38" s="199" t="s">
        <v>418</v>
      </c>
      <c r="G38" s="199"/>
      <c r="H38" s="370" t="str">
        <f>C32 &amp; " mixé "</f>
        <v xml:space="preserve">Fromage blanc au miel mixé </v>
      </c>
      <c r="I38" s="370"/>
    </row>
    <row r="39" spans="1:9" ht="32.1" customHeight="1">
      <c r="A39" s="199" t="s">
        <v>420</v>
      </c>
      <c r="B39" s="211" t="s">
        <v>428</v>
      </c>
      <c r="C39" s="200">
        <f>ACCUEIL!B310</f>
        <v>42655</v>
      </c>
      <c r="D39" s="200" t="s">
        <v>429</v>
      </c>
      <c r="E39" s="200"/>
      <c r="F39" s="199" t="s">
        <v>420</v>
      </c>
      <c r="G39" s="211" t="s">
        <v>428</v>
      </c>
      <c r="H39" s="200">
        <f>ACCUEIL!B310</f>
        <v>42655</v>
      </c>
      <c r="I39" s="200" t="s">
        <v>429</v>
      </c>
    </row>
    <row r="40" spans="1:9" ht="32.1" customHeight="1">
      <c r="A40" s="199" t="s">
        <v>421</v>
      </c>
      <c r="B40" s="199"/>
      <c r="C40" s="371" t="s">
        <v>419</v>
      </c>
      <c r="D40" s="371"/>
      <c r="F40" s="199" t="s">
        <v>421</v>
      </c>
      <c r="G40" s="199"/>
      <c r="H40" s="371" t="s">
        <v>419</v>
      </c>
      <c r="I40" s="371"/>
    </row>
    <row r="41" spans="1:9" ht="32.1" customHeight="1">
      <c r="A41" s="372" t="s">
        <v>422</v>
      </c>
      <c r="B41" s="372"/>
      <c r="C41" s="372"/>
      <c r="D41" s="201" t="s">
        <v>423</v>
      </c>
      <c r="F41" s="372" t="s">
        <v>422</v>
      </c>
      <c r="G41" s="372"/>
      <c r="H41" s="372"/>
      <c r="I41" s="201" t="s">
        <v>423</v>
      </c>
    </row>
    <row r="42" spans="1:9" ht="32.25" customHeight="1">
      <c r="A42" s="202"/>
      <c r="B42" s="202"/>
      <c r="C42" s="203"/>
      <c r="D42" s="203"/>
    </row>
    <row r="43" spans="1:9" ht="32.25" customHeight="1">
      <c r="C43" s="369" t="s">
        <v>417</v>
      </c>
      <c r="D43" s="369"/>
      <c r="H43" s="369" t="s">
        <v>417</v>
      </c>
      <c r="I43" s="369"/>
    </row>
    <row r="44" spans="1:9" ht="32.25" customHeight="1">
      <c r="A44" s="199" t="s">
        <v>418</v>
      </c>
      <c r="B44" s="199"/>
      <c r="C44" s="370" t="s">
        <v>426</v>
      </c>
      <c r="D44" s="370"/>
      <c r="F44" s="199" t="s">
        <v>418</v>
      </c>
      <c r="G44" s="199"/>
      <c r="H44" s="370" t="str">
        <f>H26 &amp; " mixé "</f>
        <v xml:space="preserve">Mirabelles au sirop mixé </v>
      </c>
      <c r="I44" s="370"/>
    </row>
    <row r="45" spans="1:9" ht="32.25" customHeight="1">
      <c r="A45" s="199" t="s">
        <v>420</v>
      </c>
      <c r="B45" s="211" t="s">
        <v>428</v>
      </c>
      <c r="C45" s="200">
        <f>ACCUEIL!B310</f>
        <v>42655</v>
      </c>
      <c r="D45" s="200" t="s">
        <v>429</v>
      </c>
      <c r="F45" s="199" t="s">
        <v>420</v>
      </c>
      <c r="G45" s="211" t="s">
        <v>428</v>
      </c>
      <c r="H45" s="200">
        <f>ACCUEIL!B310</f>
        <v>42655</v>
      </c>
      <c r="I45" s="200" t="s">
        <v>430</v>
      </c>
    </row>
    <row r="46" spans="1:9" ht="32.25" customHeight="1">
      <c r="A46" s="199" t="s">
        <v>421</v>
      </c>
      <c r="B46" s="199"/>
      <c r="C46" s="371" t="s">
        <v>419</v>
      </c>
      <c r="D46" s="371"/>
      <c r="F46" s="199" t="s">
        <v>421</v>
      </c>
      <c r="G46" s="199"/>
      <c r="H46" s="371" t="s">
        <v>419</v>
      </c>
      <c r="I46" s="371"/>
    </row>
    <row r="47" spans="1:9" ht="32.25" customHeight="1">
      <c r="A47" s="372" t="s">
        <v>422</v>
      </c>
      <c r="B47" s="372"/>
      <c r="C47" s="372"/>
      <c r="D47" s="201" t="s">
        <v>423</v>
      </c>
      <c r="F47" s="372" t="s">
        <v>422</v>
      </c>
      <c r="G47" s="372"/>
      <c r="H47" s="372"/>
      <c r="I47" s="201" t="s">
        <v>423</v>
      </c>
    </row>
  </sheetData>
  <mergeCells count="64">
    <mergeCell ref="C1:D1"/>
    <mergeCell ref="H1:I1"/>
    <mergeCell ref="C2:D2"/>
    <mergeCell ref="H2:I2"/>
    <mergeCell ref="C4:D4"/>
    <mergeCell ref="H4:I4"/>
    <mergeCell ref="A5:C5"/>
    <mergeCell ref="F5:H5"/>
    <mergeCell ref="C7:D7"/>
    <mergeCell ref="H7:I7"/>
    <mergeCell ref="C8:D8"/>
    <mergeCell ref="H8:I8"/>
    <mergeCell ref="C10:D10"/>
    <mergeCell ref="H10:I10"/>
    <mergeCell ref="A11:C11"/>
    <mergeCell ref="F11:H11"/>
    <mergeCell ref="C13:D13"/>
    <mergeCell ref="H13:I13"/>
    <mergeCell ref="C14:D14"/>
    <mergeCell ref="H14:I14"/>
    <mergeCell ref="C16:D16"/>
    <mergeCell ref="H16:I16"/>
    <mergeCell ref="A17:C17"/>
    <mergeCell ref="F17:H17"/>
    <mergeCell ref="C19:D19"/>
    <mergeCell ref="H19:I19"/>
    <mergeCell ref="C20:D20"/>
    <mergeCell ref="H20:I20"/>
    <mergeCell ref="C22:D22"/>
    <mergeCell ref="H22:I22"/>
    <mergeCell ref="A23:C23"/>
    <mergeCell ref="F23:H23"/>
    <mergeCell ref="C25:D25"/>
    <mergeCell ref="H25:I25"/>
    <mergeCell ref="C26:D26"/>
    <mergeCell ref="H26:I26"/>
    <mergeCell ref="C28:D28"/>
    <mergeCell ref="H28:I28"/>
    <mergeCell ref="A29:C29"/>
    <mergeCell ref="F29:H29"/>
    <mergeCell ref="C31:D31"/>
    <mergeCell ref="H31:I31"/>
    <mergeCell ref="C32:D32"/>
    <mergeCell ref="H32:I32"/>
    <mergeCell ref="C34:D34"/>
    <mergeCell ref="H34:I34"/>
    <mergeCell ref="A35:C35"/>
    <mergeCell ref="F35:H35"/>
    <mergeCell ref="A41:C41"/>
    <mergeCell ref="F41:H41"/>
    <mergeCell ref="C37:D37"/>
    <mergeCell ref="H37:I37"/>
    <mergeCell ref="C38:D38"/>
    <mergeCell ref="H38:I38"/>
    <mergeCell ref="C40:D40"/>
    <mergeCell ref="H40:I40"/>
    <mergeCell ref="C43:D43"/>
    <mergeCell ref="C44:D44"/>
    <mergeCell ref="C46:D46"/>
    <mergeCell ref="A47:C47"/>
    <mergeCell ref="H43:I43"/>
    <mergeCell ref="H44:I44"/>
    <mergeCell ref="H46:I46"/>
    <mergeCell ref="F47:H4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19</vt:i4>
      </vt:variant>
      <vt:variant>
        <vt:lpstr>Plages nommées</vt:lpstr>
      </vt:variant>
      <vt:variant>
        <vt:i4>10</vt:i4>
      </vt:variant>
    </vt:vector>
  </HeadingPairs>
  <TitlesOfParts>
    <vt:vector size="29" baseType="lpstr">
      <vt:lpstr>ACCUEIL</vt:lpstr>
      <vt:lpstr>SEM 1 HEBDO</vt:lpstr>
      <vt:lpstr>SEM 2 HEBDO </vt:lpstr>
      <vt:lpstr>SEM 3 HEBDO</vt:lpstr>
      <vt:lpstr>SEM 4 HEBDO </vt:lpstr>
      <vt:lpstr>SEM 5 HEBDO </vt:lpstr>
      <vt:lpstr>SEM 1 JOUR  </vt:lpstr>
      <vt:lpstr>SEM 2 JOUR </vt:lpstr>
      <vt:lpstr>SEM 3 JOUR </vt:lpstr>
      <vt:lpstr>SEM 4 JOUR </vt:lpstr>
      <vt:lpstr>SEM 5 JOUR </vt:lpstr>
      <vt:lpstr> T°C SAM</vt:lpstr>
      <vt:lpstr>T°C CHARIOTS 1</vt:lpstr>
      <vt:lpstr>T°C CHARIOTS 2</vt:lpstr>
      <vt:lpstr>TEXTURES MODIFIE</vt:lpstr>
      <vt:lpstr>CARTE DES GOUTERS</vt:lpstr>
      <vt:lpstr>CARTE DE REMPLACEMENT</vt:lpstr>
      <vt:lpstr>MENU SPECIAL AFF JOUR</vt:lpstr>
      <vt:lpstr>Etiquettes plat témoin</vt:lpstr>
      <vt:lpstr>' T°C SAM'!Zone_d_impression</vt:lpstr>
      <vt:lpstr>'CARTE DE REMPLACEMENT'!Zone_d_impression</vt:lpstr>
      <vt:lpstr>'SEM 1 HEBDO'!Zone_d_impression</vt:lpstr>
      <vt:lpstr>'SEM 2 HEBDO '!Zone_d_impression</vt:lpstr>
      <vt:lpstr>'SEM 3 HEBDO'!Zone_d_impression</vt:lpstr>
      <vt:lpstr>'SEM 4 HEBDO '!Zone_d_impression</vt:lpstr>
      <vt:lpstr>'SEM 5 HEBDO '!Zone_d_impression</vt:lpstr>
      <vt:lpstr>'T°C CHARIOTS 1'!Zone_d_impression</vt:lpstr>
      <vt:lpstr>'T°C CHARIOTS 2'!Zone_d_impression</vt:lpstr>
      <vt:lpstr>'TEXTURES MODIFIE'!Zone_d_impression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LouReeD</cp:lastModifiedBy>
  <cp:lastPrinted>2016-10-12T20:15:59Z</cp:lastPrinted>
  <dcterms:created xsi:type="dcterms:W3CDTF">2016-10-05T16:44:07Z</dcterms:created>
  <dcterms:modified xsi:type="dcterms:W3CDTF">2016-10-12T21:19:07Z</dcterms:modified>
</cp:coreProperties>
</file>