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C:\Users\Olivier\Documents\"/>
    </mc:Choice>
  </mc:AlternateContent>
  <bookViews>
    <workbookView xWindow="0" yWindow="0" windowWidth="24000" windowHeight="9885"/>
  </bookViews>
  <sheets>
    <sheet name="Calendrier" sheetId="1" r:id="rId1"/>
    <sheet name="Feuil2" sheetId="2" r:id="rId2"/>
    <sheet name="Feuil1" sheetId="3" r:id="rId3"/>
  </sheets>
  <definedNames>
    <definedName name="An">Feuil2!$A$4</definedName>
    <definedName name="An_ref">Calendrier!$B$1</definedName>
    <definedName name="Dates">Feuil2!$F$1</definedName>
    <definedName name="Fériés_ref">OFFSET(Feuil2!$F$1,1,,COUNTA(Feuil2!$F:$F)-1,)</definedName>
    <definedName name="Jours_chômés">Feuil2!$D$2:$D$8</definedName>
    <definedName name="Premier_mois">Feuil2!$A$2</definedName>
    <definedName name="Tab_feri">Feuil2!$F$2:$G$15</definedName>
  </definedNames>
  <calcPr calcId="152511" fullCalcOnLoad="1"/>
</workbook>
</file>

<file path=xl/calcChain.xml><?xml version="1.0" encoding="utf-8"?>
<calcChain xmlns="http://schemas.openxmlformats.org/spreadsheetml/2006/main">
  <c r="H68" i="1" l="1"/>
  <c r="H47" i="1"/>
  <c r="H26" i="1"/>
  <c r="S27" i="1"/>
  <c r="X26" i="1"/>
  <c r="X47" i="1"/>
  <c r="X68" i="1"/>
  <c r="AI69" i="1"/>
  <c r="AN68" i="1"/>
  <c r="AI48" i="1"/>
  <c r="AN47" i="1"/>
  <c r="AN26" i="1"/>
  <c r="AN5" i="1"/>
  <c r="X5" i="1"/>
  <c r="P2" i="3"/>
  <c r="M2" i="3"/>
  <c r="I2" i="3"/>
  <c r="E3" i="3"/>
  <c r="F2" i="3"/>
  <c r="I5" i="1"/>
  <c r="K5" i="1" s="1"/>
  <c r="G5" i="1"/>
  <c r="E5" i="1"/>
  <c r="C7" i="1"/>
  <c r="B3" i="3"/>
  <c r="C3" i="3"/>
  <c r="D3" i="3"/>
  <c r="F3" i="3"/>
  <c r="G3" i="3"/>
  <c r="C2" i="3"/>
  <c r="D2" i="3"/>
  <c r="E2" i="3"/>
  <c r="H5" i="1"/>
  <c r="Q3" i="1"/>
  <c r="S6" i="1" s="1"/>
  <c r="AG3" i="1"/>
  <c r="AI6" i="1" s="1"/>
  <c r="A3" i="1"/>
  <c r="C6" i="1" s="1"/>
  <c r="A66" i="1"/>
  <c r="C69" i="1" s="1"/>
  <c r="AG66" i="1"/>
  <c r="Q66" i="1"/>
  <c r="S69" i="1" s="1"/>
  <c r="AG45" i="1"/>
  <c r="Q45" i="1"/>
  <c r="S48" i="1" s="1"/>
  <c r="A45" i="1"/>
  <c r="C48" i="1" s="1"/>
  <c r="AG24" i="1"/>
  <c r="AI27" i="1" s="1"/>
  <c r="Q24" i="1"/>
  <c r="A24" i="1"/>
  <c r="C27" i="1" s="1"/>
  <c r="A4" i="2"/>
  <c r="E2" i="2"/>
  <c r="D10" i="2"/>
  <c r="D9" i="2"/>
  <c r="D8" i="2"/>
  <c r="D7" i="2"/>
  <c r="D6" i="2"/>
  <c r="D5" i="2"/>
  <c r="D4" i="2"/>
  <c r="D3" i="2"/>
  <c r="D2" i="2"/>
  <c r="B1" i="2"/>
  <c r="H11" i="2"/>
  <c r="H10" i="2"/>
  <c r="F11" i="2"/>
  <c r="F10" i="2"/>
  <c r="H6" i="2"/>
  <c r="F5" i="2"/>
  <c r="F6" i="2" s="1"/>
  <c r="F2" i="2"/>
  <c r="F3" i="2"/>
  <c r="F7" i="2"/>
  <c r="F8" i="2"/>
  <c r="F9" i="2"/>
  <c r="F12" i="2"/>
  <c r="F13" i="2"/>
  <c r="F14" i="2"/>
  <c r="F15" i="2"/>
  <c r="BB4" i="1"/>
  <c r="BB5" i="1"/>
  <c r="BB7" i="1"/>
  <c r="BB8" i="1" s="1"/>
  <c r="BB9" i="1"/>
  <c r="BB10" i="1"/>
  <c r="BB11" i="1"/>
  <c r="BB12" i="1"/>
  <c r="BB13" i="1"/>
  <c r="BB14" i="1"/>
  <c r="BB15" i="1"/>
  <c r="BB16" i="1"/>
  <c r="BB17" i="1"/>
  <c r="H5" i="2"/>
  <c r="G2" i="3"/>
  <c r="H2" i="3"/>
  <c r="H3" i="3"/>
  <c r="I3" i="3"/>
  <c r="J3" i="3"/>
  <c r="K3" i="3"/>
  <c r="L3" i="3"/>
  <c r="M3" i="3"/>
  <c r="N3" i="3"/>
  <c r="J2" i="3"/>
  <c r="K2" i="3"/>
  <c r="L2" i="3"/>
  <c r="N2" i="3"/>
  <c r="O2" i="3"/>
  <c r="Q2" i="3"/>
  <c r="R2" i="3"/>
  <c r="S2" i="3"/>
  <c r="T2" i="3"/>
  <c r="U2" i="3"/>
  <c r="V2" i="3"/>
  <c r="V3" i="3"/>
  <c r="W3" i="3"/>
  <c r="X3" i="3"/>
  <c r="Y3" i="3"/>
  <c r="Z3" i="3"/>
  <c r="AA3" i="3"/>
  <c r="AB3" i="3"/>
  <c r="O3" i="3"/>
  <c r="P3" i="3"/>
  <c r="Q3" i="3"/>
  <c r="R3" i="3"/>
  <c r="S3" i="3"/>
  <c r="T3" i="3"/>
  <c r="U3" i="3"/>
  <c r="W2" i="3"/>
  <c r="X2" i="3"/>
  <c r="Y2" i="3"/>
  <c r="Z2" i="3"/>
  <c r="AA2" i="3"/>
  <c r="AB2" i="3"/>
  <c r="AC2" i="3"/>
  <c r="AD2" i="3"/>
  <c r="AE2" i="3"/>
  <c r="AF2" i="3"/>
  <c r="AG2" i="3"/>
  <c r="AH2" i="3"/>
  <c r="AI2" i="3"/>
  <c r="AJ2" i="3"/>
  <c r="AC3" i="3"/>
  <c r="AD3" i="3"/>
  <c r="AE3" i="3"/>
  <c r="AF3" i="3"/>
  <c r="AG3" i="3"/>
  <c r="AH3" i="3"/>
  <c r="AI3" i="3"/>
  <c r="AK2" i="3"/>
  <c r="AL2" i="3"/>
  <c r="AM2" i="3"/>
  <c r="AN2" i="3"/>
  <c r="AO2" i="3"/>
  <c r="AP2" i="3"/>
  <c r="AQ2" i="3"/>
  <c r="AQ3" i="3"/>
  <c r="AJ3" i="3"/>
  <c r="AK3" i="3"/>
  <c r="AL3" i="3"/>
  <c r="AM3" i="3"/>
  <c r="AN3" i="3"/>
  <c r="AO3" i="3"/>
  <c r="AP3" i="3"/>
  <c r="E8" i="2"/>
  <c r="E4" i="2"/>
  <c r="E10" i="2"/>
  <c r="E6" i="2"/>
  <c r="E11" i="2"/>
  <c r="E3" i="2"/>
  <c r="E5" i="2"/>
  <c r="E7" i="2"/>
  <c r="E9" i="2"/>
  <c r="E27" i="1" l="1"/>
  <c r="E69" i="1"/>
  <c r="E48" i="1"/>
  <c r="G27" i="1"/>
  <c r="U27" i="1"/>
  <c r="U48" i="1"/>
  <c r="U69" i="1"/>
  <c r="AK69" i="1"/>
  <c r="AK48" i="1"/>
  <c r="AK27" i="1"/>
  <c r="AK6" i="1"/>
  <c r="BB6" i="1"/>
  <c r="BC3" i="1" s="1"/>
  <c r="F4" i="2"/>
  <c r="B27" i="1" s="1"/>
  <c r="E6" i="1"/>
  <c r="U6" i="1"/>
  <c r="E7" i="1"/>
  <c r="G7" i="1"/>
  <c r="I7" i="1" s="1"/>
  <c r="O5" i="1"/>
  <c r="M5" i="1"/>
  <c r="AH69" i="1" l="1"/>
  <c r="R48" i="1"/>
  <c r="B48" i="1"/>
  <c r="B69" i="1"/>
  <c r="AH6" i="1"/>
  <c r="D27" i="1"/>
  <c r="R27" i="1"/>
  <c r="AH48" i="1"/>
  <c r="R69" i="1"/>
  <c r="AH27" i="1"/>
  <c r="D69" i="1"/>
  <c r="G69" i="1"/>
  <c r="D48" i="1"/>
  <c r="G48" i="1"/>
  <c r="F27" i="1"/>
  <c r="I27" i="1"/>
  <c r="T27" i="1"/>
  <c r="W27" i="1"/>
  <c r="T48" i="1"/>
  <c r="W48" i="1"/>
  <c r="T69" i="1"/>
  <c r="W69" i="1"/>
  <c r="AJ69" i="1"/>
  <c r="AM69" i="1"/>
  <c r="AJ48" i="1"/>
  <c r="AM48" i="1"/>
  <c r="AJ27" i="1"/>
  <c r="AM27" i="1"/>
  <c r="AJ6" i="1"/>
  <c r="AM6" i="1"/>
  <c r="B6" i="1"/>
  <c r="R6" i="1"/>
  <c r="W6" i="1"/>
  <c r="T6" i="1"/>
  <c r="G6" i="1"/>
  <c r="D6" i="1"/>
  <c r="K7" i="1"/>
  <c r="M7" i="1"/>
  <c r="O7" i="1"/>
  <c r="C8" i="1"/>
  <c r="F69" i="1" l="1"/>
  <c r="I69" i="1"/>
  <c r="F48" i="1"/>
  <c r="I48" i="1"/>
  <c r="H27" i="1"/>
  <c r="K27" i="1"/>
  <c r="V27" i="1"/>
  <c r="Y27" i="1"/>
  <c r="V48" i="1"/>
  <c r="Y48" i="1"/>
  <c r="V69" i="1"/>
  <c r="Y69" i="1"/>
  <c r="AL69" i="1"/>
  <c r="AO69" i="1"/>
  <c r="AL48" i="1"/>
  <c r="AO48" i="1"/>
  <c r="AL27" i="1"/>
  <c r="AO27" i="1"/>
  <c r="AL6" i="1"/>
  <c r="AO6" i="1"/>
  <c r="I6" i="1"/>
  <c r="F6" i="1"/>
  <c r="V6" i="1"/>
  <c r="Y6" i="1"/>
  <c r="E8" i="1"/>
  <c r="I8" i="1"/>
  <c r="K8" i="1" s="1"/>
  <c r="C10" i="1"/>
  <c r="G8" i="1"/>
  <c r="H69" i="1" l="1"/>
  <c r="K69" i="1"/>
  <c r="H48" i="1"/>
  <c r="K48" i="1"/>
  <c r="J27" i="1"/>
  <c r="M27" i="1"/>
  <c r="X27" i="1"/>
  <c r="AA27" i="1"/>
  <c r="Q26" i="1"/>
  <c r="X48" i="1"/>
  <c r="AA48" i="1"/>
  <c r="X69" i="1"/>
  <c r="AA69" i="1"/>
  <c r="AN69" i="1"/>
  <c r="AQ69" i="1"/>
  <c r="AN48" i="1"/>
  <c r="AQ48" i="1"/>
  <c r="AN27" i="1"/>
  <c r="AQ27" i="1"/>
  <c r="AN6" i="1"/>
  <c r="AQ6" i="1"/>
  <c r="K6" i="1"/>
  <c r="H6" i="1"/>
  <c r="X6" i="1"/>
  <c r="AA6" i="1"/>
  <c r="M8" i="1"/>
  <c r="O8" i="1"/>
  <c r="G10" i="1"/>
  <c r="I10" i="1" s="1"/>
  <c r="E10" i="1"/>
  <c r="J69" i="1" l="1"/>
  <c r="M69" i="1"/>
  <c r="J48" i="1"/>
  <c r="M48" i="1"/>
  <c r="L27" i="1"/>
  <c r="O27" i="1"/>
  <c r="Z27" i="1"/>
  <c r="AC27" i="1"/>
  <c r="Z48" i="1"/>
  <c r="AC48" i="1"/>
  <c r="Z69" i="1"/>
  <c r="AC69" i="1"/>
  <c r="AP69" i="1"/>
  <c r="AS69" i="1"/>
  <c r="AP48" i="1"/>
  <c r="AS48" i="1"/>
  <c r="AP27" i="1"/>
  <c r="AS27" i="1"/>
  <c r="AP6" i="1"/>
  <c r="AS6" i="1"/>
  <c r="AC6" i="1"/>
  <c r="Z6" i="1"/>
  <c r="M6" i="1"/>
  <c r="J6" i="1"/>
  <c r="K10" i="1"/>
  <c r="M10" i="1"/>
  <c r="C11" i="1"/>
  <c r="O10" i="1"/>
  <c r="L69" i="1" l="1"/>
  <c r="O69" i="1"/>
  <c r="L48" i="1"/>
  <c r="O48" i="1"/>
  <c r="N27" i="1"/>
  <c r="C30" i="1"/>
  <c r="AB27" i="1"/>
  <c r="AE27" i="1"/>
  <c r="AB48" i="1"/>
  <c r="AE48" i="1"/>
  <c r="AB69" i="1"/>
  <c r="AE69" i="1"/>
  <c r="AR69" i="1"/>
  <c r="AU69" i="1"/>
  <c r="AR48" i="1"/>
  <c r="AU48" i="1"/>
  <c r="AR27" i="1"/>
  <c r="AU27" i="1"/>
  <c r="AR6" i="1"/>
  <c r="AU6" i="1"/>
  <c r="O6" i="1"/>
  <c r="L6" i="1"/>
  <c r="AB6" i="1"/>
  <c r="AE6" i="1"/>
  <c r="I11" i="1"/>
  <c r="K11" i="1" s="1"/>
  <c r="C13" i="1"/>
  <c r="E11" i="1"/>
  <c r="G11" i="1"/>
  <c r="N69" i="1" l="1"/>
  <c r="C72" i="1"/>
  <c r="N48" i="1"/>
  <c r="C51" i="1"/>
  <c r="B30" i="1"/>
  <c r="E30" i="1"/>
  <c r="AD27" i="1"/>
  <c r="S30" i="1"/>
  <c r="AD48" i="1"/>
  <c r="S51" i="1"/>
  <c r="AD69" i="1"/>
  <c r="S72" i="1"/>
  <c r="AT69" i="1"/>
  <c r="AI72" i="1"/>
  <c r="AT48" i="1"/>
  <c r="AI51" i="1"/>
  <c r="AT27" i="1"/>
  <c r="AI30" i="1"/>
  <c r="AT6" i="1"/>
  <c r="AI9" i="1"/>
  <c r="N6" i="1"/>
  <c r="C9" i="1"/>
  <c r="AD6" i="1"/>
  <c r="S9" i="1"/>
  <c r="O11" i="1"/>
  <c r="M11" i="1"/>
  <c r="G13" i="1"/>
  <c r="I13" i="1" s="1"/>
  <c r="E13" i="1"/>
  <c r="B72" i="1" l="1"/>
  <c r="E72" i="1"/>
  <c r="D67" i="1" s="1"/>
  <c r="B67" i="1"/>
  <c r="B51" i="1"/>
  <c r="E51" i="1"/>
  <c r="D30" i="1"/>
  <c r="G30" i="1"/>
  <c r="R30" i="1"/>
  <c r="U30" i="1"/>
  <c r="R25" i="1"/>
  <c r="R51" i="1"/>
  <c r="U51" i="1"/>
  <c r="R72" i="1"/>
  <c r="U72" i="1"/>
  <c r="AH72" i="1"/>
  <c r="AK72" i="1"/>
  <c r="AJ67" i="1" s="1"/>
  <c r="AH67" i="1"/>
  <c r="AH51" i="1"/>
  <c r="AK51" i="1"/>
  <c r="AH30" i="1"/>
  <c r="AK30" i="1"/>
  <c r="AH25" i="1"/>
  <c r="AH9" i="1"/>
  <c r="AK9" i="1"/>
  <c r="AH4" i="1"/>
  <c r="R4" i="1"/>
  <c r="U9" i="1"/>
  <c r="R9" i="1"/>
  <c r="E9" i="1"/>
  <c r="B4" i="1"/>
  <c r="B9" i="1"/>
  <c r="AH46" i="1"/>
  <c r="R46" i="1"/>
  <c r="B46" i="1"/>
  <c r="B25" i="1"/>
  <c r="R67" i="1"/>
  <c r="K13" i="1"/>
  <c r="M13" i="1"/>
  <c r="O13" i="1"/>
  <c r="C14" i="1"/>
  <c r="D72" i="1" l="1"/>
  <c r="G72" i="1"/>
  <c r="D51" i="1"/>
  <c r="G51" i="1"/>
  <c r="F30" i="1"/>
  <c r="I30" i="1"/>
  <c r="T30" i="1"/>
  <c r="W30" i="1"/>
  <c r="T25" i="1"/>
  <c r="T51" i="1"/>
  <c r="W51" i="1"/>
  <c r="T72" i="1"/>
  <c r="W72" i="1"/>
  <c r="AJ72" i="1"/>
  <c r="AM72" i="1"/>
  <c r="AJ51" i="1"/>
  <c r="AM51" i="1"/>
  <c r="AJ30" i="1"/>
  <c r="AM30" i="1"/>
  <c r="AJ25" i="1"/>
  <c r="AJ9" i="1"/>
  <c r="AM9" i="1"/>
  <c r="AJ4" i="1"/>
  <c r="F67" i="1"/>
  <c r="D25" i="1"/>
  <c r="T46" i="1"/>
  <c r="AL67" i="1"/>
  <c r="T9" i="1"/>
  <c r="W9" i="1"/>
  <c r="T4" i="1"/>
  <c r="T67" i="1"/>
  <c r="D46" i="1"/>
  <c r="AJ46" i="1"/>
  <c r="D9" i="1"/>
  <c r="D4" i="1"/>
  <c r="G9" i="1"/>
  <c r="I14" i="1"/>
  <c r="K14" i="1" s="1"/>
  <c r="C16" i="1"/>
  <c r="G14" i="1"/>
  <c r="E14" i="1"/>
  <c r="F72" i="1" l="1"/>
  <c r="I72" i="1"/>
  <c r="F51" i="1"/>
  <c r="I51" i="1"/>
  <c r="H30" i="1"/>
  <c r="K30" i="1"/>
  <c r="V30" i="1"/>
  <c r="Y30" i="1"/>
  <c r="V25" i="1"/>
  <c r="V51" i="1"/>
  <c r="Y51" i="1"/>
  <c r="Q47" i="1" s="1"/>
  <c r="V72" i="1"/>
  <c r="Y72" i="1"/>
  <c r="Q68" i="1" s="1"/>
  <c r="AL72" i="1"/>
  <c r="AO72" i="1"/>
  <c r="AL51" i="1"/>
  <c r="AO51" i="1"/>
  <c r="AL30" i="1"/>
  <c r="AO30" i="1"/>
  <c r="AG26" i="1" s="1"/>
  <c r="AL25" i="1"/>
  <c r="AL9" i="1"/>
  <c r="AO9" i="1"/>
  <c r="AG5" i="1" s="1"/>
  <c r="AL4" i="1"/>
  <c r="F4" i="1"/>
  <c r="I9" i="1"/>
  <c r="F9" i="1"/>
  <c r="AL46" i="1"/>
  <c r="V67" i="1"/>
  <c r="V9" i="1"/>
  <c r="Y9" i="1"/>
  <c r="V4" i="1"/>
  <c r="V46" i="1"/>
  <c r="F46" i="1"/>
  <c r="F25" i="1"/>
  <c r="G16" i="1"/>
  <c r="I16" i="1" s="1"/>
  <c r="E16" i="1"/>
  <c r="O14" i="1"/>
  <c r="M14" i="1"/>
  <c r="Q8" i="1" l="1"/>
  <c r="Q5" i="1"/>
  <c r="H72" i="1"/>
  <c r="A71" i="1"/>
  <c r="K72" i="1"/>
  <c r="A68" i="1"/>
  <c r="H67" i="1"/>
  <c r="H51" i="1"/>
  <c r="K51" i="1"/>
  <c r="A50" i="1"/>
  <c r="A47" i="1"/>
  <c r="J30" i="1"/>
  <c r="M30" i="1"/>
  <c r="A29" i="1"/>
  <c r="A26" i="1"/>
  <c r="X30" i="1"/>
  <c r="Q29" i="1"/>
  <c r="AA30" i="1"/>
  <c r="X25" i="1"/>
  <c r="X51" i="1"/>
  <c r="Q50" i="1"/>
  <c r="AA51" i="1"/>
  <c r="X72" i="1"/>
  <c r="AA72" i="1"/>
  <c r="Q71" i="1"/>
  <c r="AN72" i="1"/>
  <c r="AG71" i="1"/>
  <c r="AQ72" i="1"/>
  <c r="AG68" i="1"/>
  <c r="AN67" i="1"/>
  <c r="AN51" i="1"/>
  <c r="AQ51" i="1"/>
  <c r="AG50" i="1"/>
  <c r="AG47" i="1"/>
  <c r="AN30" i="1"/>
  <c r="AG29" i="1"/>
  <c r="AQ30" i="1"/>
  <c r="AN25" i="1"/>
  <c r="AN9" i="1"/>
  <c r="AQ9" i="1"/>
  <c r="AG8" i="1"/>
  <c r="AN4" i="1"/>
  <c r="A8" i="1"/>
  <c r="A5" i="1"/>
  <c r="H46" i="1"/>
  <c r="J67" i="1"/>
  <c r="X46" i="1"/>
  <c r="X67" i="1"/>
  <c r="AN46" i="1"/>
  <c r="H9" i="1"/>
  <c r="H4" i="1"/>
  <c r="K9" i="1"/>
  <c r="H25" i="1"/>
  <c r="AP67" i="1"/>
  <c r="X4" i="1"/>
  <c r="X9" i="1"/>
  <c r="AA9" i="1"/>
  <c r="O16" i="1"/>
  <c r="C17" i="1"/>
  <c r="K16" i="1"/>
  <c r="M16" i="1"/>
  <c r="J72" i="1" l="1"/>
  <c r="M72" i="1"/>
  <c r="J51" i="1"/>
  <c r="M51" i="1"/>
  <c r="L30" i="1"/>
  <c r="O30" i="1"/>
  <c r="Z30" i="1"/>
  <c r="AC30" i="1"/>
  <c r="Z25" i="1"/>
  <c r="Z51" i="1"/>
  <c r="AC51" i="1"/>
  <c r="Z72" i="1"/>
  <c r="AC72" i="1"/>
  <c r="AP72" i="1"/>
  <c r="AS72" i="1"/>
  <c r="AP51" i="1"/>
  <c r="AS51" i="1"/>
  <c r="AP30" i="1"/>
  <c r="AS30" i="1"/>
  <c r="AP25" i="1"/>
  <c r="AP9" i="1"/>
  <c r="AS9" i="1"/>
  <c r="AP4" i="1"/>
  <c r="J25" i="1"/>
  <c r="AP46" i="1"/>
  <c r="Z67" i="1"/>
  <c r="Z46" i="1"/>
  <c r="L67" i="1"/>
  <c r="Z9" i="1"/>
  <c r="Z4" i="1"/>
  <c r="AC9" i="1"/>
  <c r="J9" i="1"/>
  <c r="M9" i="1"/>
  <c r="J4" i="1"/>
  <c r="J46" i="1"/>
  <c r="G17" i="1"/>
  <c r="I17" i="1"/>
  <c r="K17" i="1" s="1"/>
  <c r="C19" i="1"/>
  <c r="E17" i="1"/>
  <c r="L72" i="1" l="1"/>
  <c r="O72" i="1"/>
  <c r="L51" i="1"/>
  <c r="O51" i="1"/>
  <c r="N30" i="1"/>
  <c r="C33" i="1"/>
  <c r="AB30" i="1"/>
  <c r="AE30" i="1"/>
  <c r="AB25" i="1"/>
  <c r="AB51" i="1"/>
  <c r="AE51" i="1"/>
  <c r="AB72" i="1"/>
  <c r="AE72" i="1"/>
  <c r="AR72" i="1"/>
  <c r="AU72" i="1"/>
  <c r="AR67" i="1"/>
  <c r="AR51" i="1"/>
  <c r="AU51" i="1"/>
  <c r="AR30" i="1"/>
  <c r="AU30" i="1"/>
  <c r="AR25" i="1"/>
  <c r="AR9" i="1"/>
  <c r="AU9" i="1"/>
  <c r="AR4" i="1"/>
  <c r="L46" i="1"/>
  <c r="L9" i="1"/>
  <c r="L4" i="1"/>
  <c r="O9" i="1"/>
  <c r="AB9" i="1"/>
  <c r="AB4" i="1"/>
  <c r="AE9" i="1"/>
  <c r="N67" i="1"/>
  <c r="AB46" i="1"/>
  <c r="AB67" i="1"/>
  <c r="AR46" i="1"/>
  <c r="L25" i="1"/>
  <c r="AT67" i="1"/>
  <c r="M17" i="1"/>
  <c r="O17" i="1"/>
  <c r="E19" i="1"/>
  <c r="G19" i="1"/>
  <c r="I19" i="1" s="1"/>
  <c r="N72" i="1" l="1"/>
  <c r="C75" i="1"/>
  <c r="N51" i="1"/>
  <c r="C54" i="1"/>
  <c r="B33" i="1"/>
  <c r="E33" i="1"/>
  <c r="AD30" i="1"/>
  <c r="S33" i="1"/>
  <c r="AD25" i="1"/>
  <c r="AD51" i="1"/>
  <c r="S54" i="1"/>
  <c r="AD72" i="1"/>
  <c r="S75" i="1"/>
  <c r="AT72" i="1"/>
  <c r="AI75" i="1"/>
  <c r="AT51" i="1"/>
  <c r="AI54" i="1"/>
  <c r="AT30" i="1"/>
  <c r="AI33" i="1"/>
  <c r="AT25" i="1"/>
  <c r="AT9" i="1"/>
  <c r="AI12" i="1"/>
  <c r="AT4" i="1"/>
  <c r="N25" i="1"/>
  <c r="N4" i="1"/>
  <c r="N9" i="1"/>
  <c r="C12" i="1"/>
  <c r="N46" i="1"/>
  <c r="AT46" i="1"/>
  <c r="AD67" i="1"/>
  <c r="AD46" i="1"/>
  <c r="S12" i="1"/>
  <c r="AD9" i="1"/>
  <c r="AD4" i="1"/>
  <c r="M19" i="1"/>
  <c r="K19" i="1"/>
  <c r="C20" i="1"/>
  <c r="O19" i="1"/>
  <c r="B75" i="1" l="1"/>
  <c r="E75" i="1"/>
  <c r="B54" i="1"/>
  <c r="E54" i="1"/>
  <c r="D33" i="1"/>
  <c r="G33" i="1"/>
  <c r="R33" i="1"/>
  <c r="U33" i="1"/>
  <c r="R54" i="1"/>
  <c r="U54" i="1"/>
  <c r="R75" i="1"/>
  <c r="U75" i="1"/>
  <c r="AH75" i="1"/>
  <c r="AK75" i="1"/>
  <c r="AH54" i="1"/>
  <c r="AK54" i="1"/>
  <c r="AH33" i="1"/>
  <c r="AK33" i="1"/>
  <c r="AH12" i="1"/>
  <c r="AK12" i="1"/>
  <c r="B12" i="1"/>
  <c r="E12" i="1"/>
  <c r="R12" i="1"/>
  <c r="U12" i="1"/>
  <c r="E20" i="1"/>
  <c r="I20" i="1"/>
  <c r="K20" i="1" s="1"/>
  <c r="C22" i="1"/>
  <c r="G20" i="1"/>
  <c r="D75" i="1" l="1"/>
  <c r="G75" i="1"/>
  <c r="D54" i="1"/>
  <c r="G54" i="1"/>
  <c r="F33" i="1"/>
  <c r="I33" i="1"/>
  <c r="T33" i="1"/>
  <c r="W33" i="1"/>
  <c r="T54" i="1"/>
  <c r="W54" i="1"/>
  <c r="T75" i="1"/>
  <c r="W75" i="1"/>
  <c r="AJ75" i="1"/>
  <c r="AM75" i="1"/>
  <c r="AJ54" i="1"/>
  <c r="AM54" i="1"/>
  <c r="AJ33" i="1"/>
  <c r="AM33" i="1"/>
  <c r="AJ12" i="1"/>
  <c r="AM12" i="1"/>
  <c r="T12" i="1"/>
  <c r="W12" i="1"/>
  <c r="D12" i="1"/>
  <c r="G12" i="1"/>
  <c r="M20" i="1"/>
  <c r="O20" i="1"/>
  <c r="O22" i="1" s="1"/>
  <c r="G22" i="1"/>
  <c r="I22" i="1" s="1"/>
  <c r="E22" i="1"/>
  <c r="F75" i="1" l="1"/>
  <c r="I75" i="1"/>
  <c r="F54" i="1"/>
  <c r="I54" i="1"/>
  <c r="H33" i="1"/>
  <c r="K33" i="1"/>
  <c r="V33" i="1"/>
  <c r="Y33" i="1"/>
  <c r="V54" i="1"/>
  <c r="Y54" i="1"/>
  <c r="V75" i="1"/>
  <c r="Y75" i="1"/>
  <c r="AL75" i="1"/>
  <c r="AO75" i="1"/>
  <c r="AL54" i="1"/>
  <c r="AO54" i="1"/>
  <c r="AL33" i="1"/>
  <c r="AO33" i="1"/>
  <c r="AL12" i="1"/>
  <c r="AO12" i="1"/>
  <c r="F12" i="1"/>
  <c r="I12" i="1"/>
  <c r="A11" i="1" s="1"/>
  <c r="Y12" i="1"/>
  <c r="Q11" i="1" s="1"/>
  <c r="V12" i="1"/>
  <c r="K22" i="1"/>
  <c r="M22" i="1"/>
  <c r="H75" i="1" l="1"/>
  <c r="K75" i="1"/>
  <c r="A74" i="1"/>
  <c r="H54" i="1"/>
  <c r="A53" i="1"/>
  <c r="K54" i="1"/>
  <c r="J33" i="1"/>
  <c r="M33" i="1"/>
  <c r="A32" i="1"/>
  <c r="X33" i="1"/>
  <c r="AA33" i="1"/>
  <c r="Q32" i="1"/>
  <c r="X54" i="1"/>
  <c r="AA54" i="1"/>
  <c r="Q53" i="1"/>
  <c r="X75" i="1"/>
  <c r="AA75" i="1"/>
  <c r="Q74" i="1"/>
  <c r="AN75" i="1"/>
  <c r="AQ75" i="1"/>
  <c r="AG74" i="1"/>
  <c r="AN54" i="1"/>
  <c r="AG53" i="1"/>
  <c r="AQ54" i="1"/>
  <c r="AN33" i="1"/>
  <c r="AQ33" i="1"/>
  <c r="AG32" i="1"/>
  <c r="AN12" i="1"/>
  <c r="AG11" i="1"/>
  <c r="AQ12" i="1"/>
  <c r="X12" i="1"/>
  <c r="AA12" i="1"/>
  <c r="H12" i="1"/>
  <c r="K12" i="1"/>
  <c r="J75" i="1" l="1"/>
  <c r="M75" i="1"/>
  <c r="J54" i="1"/>
  <c r="M54" i="1"/>
  <c r="L33" i="1"/>
  <c r="O33" i="1"/>
  <c r="Z33" i="1"/>
  <c r="AC33" i="1"/>
  <c r="Z54" i="1"/>
  <c r="AC54" i="1"/>
  <c r="Z75" i="1"/>
  <c r="AC75" i="1"/>
  <c r="AP75" i="1"/>
  <c r="AS75" i="1"/>
  <c r="AP54" i="1"/>
  <c r="AS54" i="1"/>
  <c r="AP33" i="1"/>
  <c r="AS33" i="1"/>
  <c r="AP12" i="1"/>
  <c r="AS12" i="1"/>
  <c r="Z12" i="1"/>
  <c r="AC12" i="1"/>
  <c r="J12" i="1"/>
  <c r="M12" i="1"/>
  <c r="L75" i="1" l="1"/>
  <c r="O75" i="1"/>
  <c r="L54" i="1"/>
  <c r="O54" i="1"/>
  <c r="N33" i="1"/>
  <c r="C36" i="1"/>
  <c r="AB33" i="1"/>
  <c r="AE33" i="1"/>
  <c r="AB54" i="1"/>
  <c r="AE54" i="1"/>
  <c r="AB75" i="1"/>
  <c r="AE75" i="1"/>
  <c r="AR75" i="1"/>
  <c r="AU75" i="1"/>
  <c r="AR54" i="1"/>
  <c r="AU54" i="1"/>
  <c r="AR33" i="1"/>
  <c r="AU33" i="1"/>
  <c r="AR12" i="1"/>
  <c r="AU12" i="1"/>
  <c r="AE12" i="1"/>
  <c r="AB12" i="1"/>
  <c r="L12" i="1"/>
  <c r="O12" i="1"/>
  <c r="N75" i="1" l="1"/>
  <c r="C78" i="1"/>
  <c r="N54" i="1"/>
  <c r="C57" i="1"/>
  <c r="B36" i="1"/>
  <c r="E36" i="1"/>
  <c r="AD33" i="1"/>
  <c r="S36" i="1"/>
  <c r="AD54" i="1"/>
  <c r="S57" i="1"/>
  <c r="AD75" i="1"/>
  <c r="S78" i="1"/>
  <c r="AT75" i="1"/>
  <c r="AI78" i="1"/>
  <c r="AT54" i="1"/>
  <c r="AI57" i="1"/>
  <c r="AT33" i="1"/>
  <c r="AI36" i="1"/>
  <c r="AT12" i="1"/>
  <c r="AI15" i="1"/>
  <c r="C15" i="1"/>
  <c r="N12" i="1"/>
  <c r="S15" i="1"/>
  <c r="AD12" i="1"/>
  <c r="B78" i="1" l="1"/>
  <c r="E78" i="1"/>
  <c r="B57" i="1"/>
  <c r="E57" i="1"/>
  <c r="D36" i="1"/>
  <c r="G36" i="1"/>
  <c r="R36" i="1"/>
  <c r="U36" i="1"/>
  <c r="R57" i="1"/>
  <c r="U57" i="1"/>
  <c r="R78" i="1"/>
  <c r="U78" i="1"/>
  <c r="AH78" i="1"/>
  <c r="AK78" i="1"/>
  <c r="AH57" i="1"/>
  <c r="AK57" i="1"/>
  <c r="AH36" i="1"/>
  <c r="AK36" i="1"/>
  <c r="AH15" i="1"/>
  <c r="AK15" i="1"/>
  <c r="U15" i="1"/>
  <c r="R15" i="1"/>
  <c r="E15" i="1"/>
  <c r="B15" i="1"/>
  <c r="D78" i="1" l="1"/>
  <c r="G78" i="1"/>
  <c r="D57" i="1"/>
  <c r="G57" i="1"/>
  <c r="F36" i="1"/>
  <c r="I36" i="1"/>
  <c r="T36" i="1"/>
  <c r="W36" i="1"/>
  <c r="T57" i="1"/>
  <c r="W57" i="1"/>
  <c r="T78" i="1"/>
  <c r="W78" i="1"/>
  <c r="AJ78" i="1"/>
  <c r="AM78" i="1"/>
  <c r="AJ57" i="1"/>
  <c r="AM57" i="1"/>
  <c r="AJ36" i="1"/>
  <c r="AM36" i="1"/>
  <c r="AJ15" i="1"/>
  <c r="AM15" i="1"/>
  <c r="D15" i="1"/>
  <c r="G15" i="1"/>
  <c r="W15" i="1"/>
  <c r="T15" i="1"/>
  <c r="F78" i="1" l="1"/>
  <c r="I78" i="1"/>
  <c r="F57" i="1"/>
  <c r="I57" i="1"/>
  <c r="H36" i="1"/>
  <c r="K36" i="1"/>
  <c r="V36" i="1"/>
  <c r="Y36" i="1"/>
  <c r="V57" i="1"/>
  <c r="Y57" i="1"/>
  <c r="V78" i="1"/>
  <c r="Y78" i="1"/>
  <c r="AL78" i="1"/>
  <c r="AO78" i="1"/>
  <c r="AL57" i="1"/>
  <c r="AO57" i="1"/>
  <c r="AL36" i="1"/>
  <c r="AO36" i="1"/>
  <c r="AL15" i="1"/>
  <c r="AO15" i="1"/>
  <c r="V15" i="1"/>
  <c r="Y15" i="1"/>
  <c r="Q14" i="1" s="1"/>
  <c r="I15" i="1"/>
  <c r="A14" i="1" s="1"/>
  <c r="F15" i="1"/>
  <c r="H78" i="1" l="1"/>
  <c r="A77" i="1"/>
  <c r="K78" i="1"/>
  <c r="H57" i="1"/>
  <c r="K57" i="1"/>
  <c r="A56" i="1"/>
  <c r="J36" i="1"/>
  <c r="M36" i="1"/>
  <c r="A35" i="1"/>
  <c r="X36" i="1"/>
  <c r="Q35" i="1"/>
  <c r="AA36" i="1"/>
  <c r="X57" i="1"/>
  <c r="Q56" i="1"/>
  <c r="AA57" i="1"/>
  <c r="X78" i="1"/>
  <c r="AA78" i="1"/>
  <c r="Q77" i="1"/>
  <c r="AN78" i="1"/>
  <c r="AG77" i="1"/>
  <c r="AQ78" i="1"/>
  <c r="AN57" i="1"/>
  <c r="AQ57" i="1"/>
  <c r="AG56" i="1"/>
  <c r="AN36" i="1"/>
  <c r="AG35" i="1"/>
  <c r="AQ36" i="1"/>
  <c r="AN15" i="1"/>
  <c r="AQ15" i="1"/>
  <c r="AG14" i="1"/>
  <c r="X15" i="1"/>
  <c r="AA15" i="1"/>
  <c r="K15" i="1"/>
  <c r="H15" i="1"/>
  <c r="J78" i="1" l="1"/>
  <c r="M78" i="1"/>
  <c r="J57" i="1"/>
  <c r="M57" i="1"/>
  <c r="L36" i="1"/>
  <c r="O36" i="1"/>
  <c r="Z36" i="1"/>
  <c r="AC36" i="1"/>
  <c r="Z57" i="1"/>
  <c r="AC57" i="1"/>
  <c r="Z78" i="1"/>
  <c r="AC78" i="1"/>
  <c r="AP78" i="1"/>
  <c r="AS78" i="1"/>
  <c r="AP57" i="1"/>
  <c r="AS57" i="1"/>
  <c r="AP36" i="1"/>
  <c r="AS36" i="1"/>
  <c r="AP15" i="1"/>
  <c r="AS15" i="1"/>
  <c r="J15" i="1"/>
  <c r="M15" i="1"/>
  <c r="AC15" i="1"/>
  <c r="Z15" i="1"/>
  <c r="L78" i="1" l="1"/>
  <c r="O78" i="1"/>
  <c r="L57" i="1"/>
  <c r="O57" i="1"/>
  <c r="N36" i="1"/>
  <c r="C39" i="1"/>
  <c r="AB36" i="1"/>
  <c r="AE36" i="1"/>
  <c r="AB57" i="1"/>
  <c r="AE57" i="1"/>
  <c r="AB78" i="1"/>
  <c r="AE78" i="1"/>
  <c r="AR78" i="1"/>
  <c r="AU78" i="1"/>
  <c r="AR57" i="1"/>
  <c r="AU57" i="1"/>
  <c r="AR36" i="1"/>
  <c r="AU36" i="1"/>
  <c r="AR15" i="1"/>
  <c r="AU15" i="1"/>
  <c r="AE15" i="1"/>
  <c r="AB15" i="1"/>
  <c r="L15" i="1"/>
  <c r="O15" i="1"/>
  <c r="N78" i="1" l="1"/>
  <c r="C81" i="1"/>
  <c r="N57" i="1"/>
  <c r="C60" i="1"/>
  <c r="B39" i="1"/>
  <c r="E39" i="1"/>
  <c r="AD36" i="1"/>
  <c r="S39" i="1"/>
  <c r="AD57" i="1"/>
  <c r="S60" i="1"/>
  <c r="AD78" i="1"/>
  <c r="S81" i="1"/>
  <c r="AT78" i="1"/>
  <c r="AI81" i="1"/>
  <c r="AT57" i="1"/>
  <c r="AI60" i="1"/>
  <c r="AT36" i="1"/>
  <c r="AI39" i="1"/>
  <c r="AT15" i="1"/>
  <c r="AI18" i="1"/>
  <c r="N15" i="1"/>
  <c r="C18" i="1"/>
  <c r="S18" i="1"/>
  <c r="AD15" i="1"/>
  <c r="B81" i="1" l="1"/>
  <c r="E81" i="1"/>
  <c r="B60" i="1"/>
  <c r="E60" i="1"/>
  <c r="D39" i="1"/>
  <c r="G39" i="1"/>
  <c r="R39" i="1"/>
  <c r="U39" i="1"/>
  <c r="R60" i="1"/>
  <c r="U60" i="1"/>
  <c r="R81" i="1"/>
  <c r="U81" i="1"/>
  <c r="AH81" i="1"/>
  <c r="AK81" i="1"/>
  <c r="AH60" i="1"/>
  <c r="AK60" i="1"/>
  <c r="AH39" i="1"/>
  <c r="AK39" i="1"/>
  <c r="AH18" i="1"/>
  <c r="AK18" i="1"/>
  <c r="E18" i="1"/>
  <c r="B18" i="1"/>
  <c r="U18" i="1"/>
  <c r="R18" i="1"/>
  <c r="D81" i="1" l="1"/>
  <c r="G81" i="1"/>
  <c r="D60" i="1"/>
  <c r="G60" i="1"/>
  <c r="F39" i="1"/>
  <c r="I39" i="1"/>
  <c r="T39" i="1"/>
  <c r="W39" i="1"/>
  <c r="T60" i="1"/>
  <c r="W60" i="1"/>
  <c r="T81" i="1"/>
  <c r="W81" i="1"/>
  <c r="AJ81" i="1"/>
  <c r="AM81" i="1"/>
  <c r="AJ60" i="1"/>
  <c r="AM60" i="1"/>
  <c r="AJ39" i="1"/>
  <c r="AM39" i="1"/>
  <c r="AJ18" i="1"/>
  <c r="AM18" i="1"/>
  <c r="W18" i="1"/>
  <c r="T18" i="1"/>
  <c r="G18" i="1"/>
  <c r="D18" i="1"/>
  <c r="F81" i="1" l="1"/>
  <c r="I81" i="1"/>
  <c r="F60" i="1"/>
  <c r="I60" i="1"/>
  <c r="H39" i="1"/>
  <c r="K39" i="1"/>
  <c r="V39" i="1"/>
  <c r="Y39" i="1"/>
  <c r="V60" i="1"/>
  <c r="Y60" i="1"/>
  <c r="V81" i="1"/>
  <c r="Y81" i="1"/>
  <c r="AL81" i="1"/>
  <c r="AO81" i="1"/>
  <c r="AL60" i="1"/>
  <c r="AO60" i="1"/>
  <c r="AL39" i="1"/>
  <c r="AO39" i="1"/>
  <c r="AL18" i="1"/>
  <c r="AO18" i="1"/>
  <c r="F18" i="1"/>
  <c r="I18" i="1"/>
  <c r="A17" i="1" s="1"/>
  <c r="V18" i="1"/>
  <c r="Y18" i="1"/>
  <c r="Q17" i="1" s="1"/>
  <c r="H81" i="1" l="1"/>
  <c r="K81" i="1"/>
  <c r="A80" i="1"/>
  <c r="H60" i="1"/>
  <c r="A59" i="1"/>
  <c r="K60" i="1"/>
  <c r="J39" i="1"/>
  <c r="M39" i="1"/>
  <c r="A38" i="1"/>
  <c r="X39" i="1"/>
  <c r="AA39" i="1"/>
  <c r="Q38" i="1"/>
  <c r="X60" i="1"/>
  <c r="AA60" i="1"/>
  <c r="Q59" i="1"/>
  <c r="X81" i="1"/>
  <c r="AA81" i="1"/>
  <c r="Q80" i="1"/>
  <c r="AN81" i="1"/>
  <c r="AG80" i="1"/>
  <c r="AQ81" i="1"/>
  <c r="AN60" i="1"/>
  <c r="AG59" i="1"/>
  <c r="AQ60" i="1"/>
  <c r="AN39" i="1"/>
  <c r="AG38" i="1"/>
  <c r="AQ39" i="1"/>
  <c r="AN18" i="1"/>
  <c r="AG17" i="1"/>
  <c r="AQ18" i="1"/>
  <c r="K18" i="1"/>
  <c r="H18" i="1"/>
  <c r="AA18" i="1"/>
  <c r="X18" i="1"/>
  <c r="J81" i="1" l="1"/>
  <c r="M81" i="1"/>
  <c r="J60" i="1"/>
  <c r="M60" i="1"/>
  <c r="L39" i="1"/>
  <c r="O39" i="1"/>
  <c r="Z39" i="1"/>
  <c r="AC39" i="1"/>
  <c r="Z60" i="1"/>
  <c r="AC60" i="1"/>
  <c r="Z81" i="1"/>
  <c r="AC81" i="1"/>
  <c r="AP81" i="1"/>
  <c r="AS81" i="1"/>
  <c r="AP60" i="1"/>
  <c r="AS60" i="1"/>
  <c r="AP39" i="1"/>
  <c r="AS39" i="1"/>
  <c r="AP18" i="1"/>
  <c r="AS18" i="1"/>
  <c r="M18" i="1"/>
  <c r="J18" i="1"/>
  <c r="AC18" i="1"/>
  <c r="Z18" i="1"/>
  <c r="L81" i="1" l="1"/>
  <c r="O81" i="1"/>
  <c r="L60" i="1"/>
  <c r="O60" i="1"/>
  <c r="N39" i="1"/>
  <c r="C42" i="1"/>
  <c r="AB39" i="1"/>
  <c r="AE39" i="1"/>
  <c r="AB60" i="1"/>
  <c r="AE60" i="1"/>
  <c r="AB81" i="1"/>
  <c r="AE81" i="1"/>
  <c r="AR81" i="1"/>
  <c r="AU81" i="1"/>
  <c r="AR60" i="1"/>
  <c r="AU60" i="1"/>
  <c r="AR39" i="1"/>
  <c r="AU39" i="1"/>
  <c r="AR18" i="1"/>
  <c r="AU18" i="1"/>
  <c r="L18" i="1"/>
  <c r="O18" i="1"/>
  <c r="AB18" i="1"/>
  <c r="AE18" i="1"/>
  <c r="N81" i="1" l="1"/>
  <c r="C84" i="1"/>
  <c r="N60" i="1"/>
  <c r="C63" i="1"/>
  <c r="B42" i="1"/>
  <c r="E42" i="1"/>
  <c r="AD39" i="1"/>
  <c r="S42" i="1"/>
  <c r="AD60" i="1"/>
  <c r="S63" i="1"/>
  <c r="AD81" i="1"/>
  <c r="S84" i="1"/>
  <c r="AT81" i="1"/>
  <c r="AI84" i="1"/>
  <c r="AT60" i="1"/>
  <c r="AI63" i="1"/>
  <c r="AT39" i="1"/>
  <c r="AI42" i="1"/>
  <c r="AT18" i="1"/>
  <c r="AI21" i="1"/>
  <c r="AD18" i="1"/>
  <c r="S21" i="1"/>
  <c r="Q20" i="1" s="1"/>
  <c r="C21" i="1"/>
  <c r="S5" i="1" s="1"/>
  <c r="N18" i="1"/>
  <c r="B84" i="1" l="1"/>
  <c r="E84" i="1"/>
  <c r="B63" i="1"/>
  <c r="E63" i="1"/>
  <c r="D42" i="1"/>
  <c r="G42" i="1"/>
  <c r="R42" i="1"/>
  <c r="U42" i="1"/>
  <c r="Q41" i="1"/>
  <c r="R63" i="1"/>
  <c r="U63" i="1"/>
  <c r="Q62" i="1"/>
  <c r="R84" i="1"/>
  <c r="U84" i="1"/>
  <c r="Q83" i="1"/>
  <c r="AH84" i="1"/>
  <c r="AK84" i="1"/>
  <c r="AH63" i="1"/>
  <c r="AK63" i="1"/>
  <c r="AH42" i="1"/>
  <c r="AK42" i="1"/>
  <c r="AH21" i="1"/>
  <c r="AK21" i="1"/>
  <c r="U21" i="1"/>
  <c r="R21" i="1"/>
  <c r="E21" i="1"/>
  <c r="B21" i="1"/>
  <c r="D84" i="1" l="1"/>
  <c r="G84" i="1"/>
  <c r="D63" i="1"/>
  <c r="G63" i="1"/>
  <c r="F42" i="1"/>
  <c r="I42" i="1"/>
  <c r="A41" i="1" s="1"/>
  <c r="T42" i="1"/>
  <c r="W42" i="1"/>
  <c r="T63" i="1"/>
  <c r="W63" i="1"/>
  <c r="T84" i="1"/>
  <c r="W84" i="1"/>
  <c r="AJ84" i="1"/>
  <c r="AM84" i="1"/>
  <c r="AJ63" i="1"/>
  <c r="AM63" i="1"/>
  <c r="AJ42" i="1"/>
  <c r="AM42" i="1"/>
  <c r="AJ21" i="1"/>
  <c r="AM21" i="1"/>
  <c r="G21" i="1"/>
  <c r="D21" i="1"/>
  <c r="S7" i="1"/>
  <c r="U5" i="1"/>
  <c r="W5" i="1"/>
  <c r="Y5" i="1"/>
  <c r="AA5" i="1" s="1"/>
  <c r="T21" i="1"/>
  <c r="W21" i="1"/>
  <c r="F84" i="1" l="1"/>
  <c r="I84" i="1"/>
  <c r="F63" i="1"/>
  <c r="I63" i="1"/>
  <c r="H42" i="1"/>
  <c r="K42" i="1"/>
  <c r="V42" i="1"/>
  <c r="Y42" i="1"/>
  <c r="V63" i="1"/>
  <c r="Y63" i="1"/>
  <c r="V84" i="1"/>
  <c r="Y84" i="1"/>
  <c r="AL84" i="1"/>
  <c r="AO84" i="1"/>
  <c r="AG83" i="1" s="1"/>
  <c r="AL63" i="1"/>
  <c r="AO63" i="1"/>
  <c r="AG62" i="1" s="1"/>
  <c r="AL42" i="1"/>
  <c r="AO42" i="1"/>
  <c r="AG41" i="1" s="1"/>
  <c r="AL21" i="1"/>
  <c r="AO21" i="1"/>
  <c r="AG20" i="1" s="1"/>
  <c r="V21" i="1"/>
  <c r="Y21" i="1"/>
  <c r="AC5" i="1"/>
  <c r="AE5" i="1"/>
  <c r="U7" i="1"/>
  <c r="W7" i="1"/>
  <c r="Y7" i="1" s="1"/>
  <c r="F21" i="1"/>
  <c r="I21" i="1"/>
  <c r="A20" i="1" s="1"/>
  <c r="H84" i="1" l="1"/>
  <c r="K84" i="1"/>
  <c r="A83" i="1"/>
  <c r="H63" i="1"/>
  <c r="K63" i="1"/>
  <c r="A62" i="1"/>
  <c r="J42" i="1"/>
  <c r="M42" i="1"/>
  <c r="X42" i="1"/>
  <c r="AA42" i="1"/>
  <c r="X63" i="1"/>
  <c r="AA63" i="1"/>
  <c r="X84" i="1"/>
  <c r="AA84" i="1"/>
  <c r="AN84" i="1"/>
  <c r="AQ84" i="1"/>
  <c r="AN63" i="1"/>
  <c r="AQ63" i="1"/>
  <c r="AN42" i="1"/>
  <c r="AQ42" i="1"/>
  <c r="AN21" i="1"/>
  <c r="AQ21" i="1"/>
  <c r="AE7" i="1"/>
  <c r="S8" i="1"/>
  <c r="X21" i="1"/>
  <c r="AA21" i="1"/>
  <c r="K21" i="1"/>
  <c r="H21" i="1"/>
  <c r="AC7" i="1"/>
  <c r="AA7" i="1"/>
  <c r="J84" i="1" l="1"/>
  <c r="M84" i="1"/>
  <c r="J63" i="1"/>
  <c r="M63" i="1"/>
  <c r="L42" i="1"/>
  <c r="O42" i="1"/>
  <c r="N42" i="1" s="1"/>
  <c r="Z42" i="1"/>
  <c r="AC42" i="1"/>
  <c r="Z63" i="1"/>
  <c r="AC63" i="1"/>
  <c r="Z84" i="1"/>
  <c r="AC84" i="1"/>
  <c r="AP84" i="1"/>
  <c r="AS84" i="1"/>
  <c r="AP63" i="1"/>
  <c r="AS63" i="1"/>
  <c r="AP42" i="1"/>
  <c r="AS42" i="1"/>
  <c r="AP21" i="1"/>
  <c r="AS21" i="1"/>
  <c r="Z21" i="1"/>
  <c r="AC21" i="1"/>
  <c r="U8" i="1"/>
  <c r="Y8" i="1"/>
  <c r="AA8" i="1" s="1"/>
  <c r="W8" i="1"/>
  <c r="S10" i="1"/>
  <c r="M21" i="1"/>
  <c r="J21" i="1"/>
  <c r="L84" i="1" l="1"/>
  <c r="O84" i="1"/>
  <c r="N84" i="1" s="1"/>
  <c r="L63" i="1"/>
  <c r="O63" i="1"/>
  <c r="N63" i="1" s="1"/>
  <c r="AB42" i="1"/>
  <c r="AE42" i="1"/>
  <c r="AD42" i="1" s="1"/>
  <c r="AB63" i="1"/>
  <c r="AE63" i="1"/>
  <c r="AD63" i="1" s="1"/>
  <c r="AB84" i="1"/>
  <c r="AE84" i="1"/>
  <c r="AD84" i="1" s="1"/>
  <c r="AR84" i="1"/>
  <c r="AU84" i="1"/>
  <c r="AT84" i="1" s="1"/>
  <c r="AR63" i="1"/>
  <c r="AU63" i="1"/>
  <c r="AT63" i="1" s="1"/>
  <c r="AR42" i="1"/>
  <c r="AU42" i="1"/>
  <c r="AT42" i="1" s="1"/>
  <c r="AR21" i="1"/>
  <c r="AU21" i="1"/>
  <c r="AT21" i="1" s="1"/>
  <c r="W10" i="1"/>
  <c r="Y10" i="1" s="1"/>
  <c r="U10" i="1"/>
  <c r="AC8" i="1"/>
  <c r="AE8" i="1"/>
  <c r="AE21" i="1"/>
  <c r="AD21" i="1" s="1"/>
  <c r="AB21" i="1"/>
  <c r="L21" i="1"/>
  <c r="O21" i="1"/>
  <c r="N21" i="1" s="1"/>
  <c r="S11" i="1" l="1"/>
  <c r="AE10" i="1"/>
  <c r="AC10" i="1"/>
  <c r="AA10" i="1"/>
  <c r="U11" i="1" l="1"/>
  <c r="S13" i="1"/>
  <c r="W11" i="1"/>
  <c r="Y11" i="1"/>
  <c r="AA11" i="1" s="1"/>
  <c r="AE11" i="1" l="1"/>
  <c r="AC11" i="1"/>
  <c r="U13" i="1"/>
  <c r="W13" i="1"/>
  <c r="Y13" i="1" s="1"/>
  <c r="AC13" i="1" l="1"/>
  <c r="AA13" i="1"/>
  <c r="S14" i="1"/>
  <c r="AE13" i="1"/>
  <c r="S16" i="1" l="1"/>
  <c r="Y14" i="1"/>
  <c r="AA14" i="1" s="1"/>
  <c r="W14" i="1"/>
  <c r="U14" i="1"/>
  <c r="AC14" i="1" l="1"/>
  <c r="AE14" i="1"/>
  <c r="W16" i="1"/>
  <c r="Y16" i="1" s="1"/>
  <c r="U16" i="1"/>
  <c r="S17" i="1" l="1"/>
  <c r="AE16" i="1"/>
  <c r="AC16" i="1"/>
  <c r="AA16" i="1"/>
  <c r="W17" i="1" l="1"/>
  <c r="U17" i="1"/>
  <c r="S19" i="1"/>
  <c r="Y17" i="1"/>
  <c r="AA17" i="1" s="1"/>
  <c r="AE17" i="1" l="1"/>
  <c r="AI5" i="1" s="1"/>
  <c r="AC17" i="1"/>
  <c r="W19" i="1"/>
  <c r="Y19" i="1" s="1"/>
  <c r="U19" i="1"/>
  <c r="AI7" i="1" l="1"/>
  <c r="AK5" i="1"/>
  <c r="AO5" i="1"/>
  <c r="AQ5" i="1" s="1"/>
  <c r="AM5" i="1"/>
  <c r="AC19" i="1"/>
  <c r="AA19" i="1"/>
  <c r="S20" i="1"/>
  <c r="AE19" i="1"/>
  <c r="AS5" i="1" l="1"/>
  <c r="AU5" i="1"/>
  <c r="AM7" i="1"/>
  <c r="AO7" i="1" s="1"/>
  <c r="AK7" i="1"/>
  <c r="U20" i="1"/>
  <c r="S22" i="1"/>
  <c r="W20" i="1"/>
  <c r="Y20" i="1"/>
  <c r="AA20" i="1" s="1"/>
  <c r="AU7" i="1" l="1"/>
  <c r="AI8" i="1"/>
  <c r="AQ7" i="1"/>
  <c r="AS7" i="1"/>
  <c r="AE20" i="1"/>
  <c r="AE22" i="1" s="1"/>
  <c r="AC20" i="1"/>
  <c r="U22" i="1"/>
  <c r="W22" i="1"/>
  <c r="Y22" i="1" s="1"/>
  <c r="AI10" i="1" l="1"/>
  <c r="AK8" i="1"/>
  <c r="AO8" i="1"/>
  <c r="AQ8" i="1" s="1"/>
  <c r="AM8" i="1"/>
  <c r="AA22" i="1"/>
  <c r="AC22" i="1"/>
  <c r="AS8" i="1" l="1"/>
  <c r="AU8" i="1"/>
  <c r="AM10" i="1"/>
  <c r="AO10" i="1" s="1"/>
  <c r="AK10" i="1"/>
  <c r="AU10" i="1" l="1"/>
  <c r="AI11" i="1"/>
  <c r="AQ10" i="1"/>
  <c r="AS10" i="1"/>
  <c r="AI13" i="1" l="1"/>
  <c r="AK11" i="1"/>
  <c r="AO11" i="1"/>
  <c r="AQ11" i="1" s="1"/>
  <c r="AM11" i="1"/>
  <c r="AU11" i="1" l="1"/>
  <c r="AS11" i="1"/>
  <c r="AK13" i="1"/>
  <c r="AM13" i="1"/>
  <c r="AO13" i="1" s="1"/>
  <c r="AQ13" i="1" l="1"/>
  <c r="AS13" i="1"/>
  <c r="AI14" i="1"/>
  <c r="AU13" i="1"/>
  <c r="AO14" i="1" l="1"/>
  <c r="AQ14" i="1" s="1"/>
  <c r="AM14" i="1"/>
  <c r="AI16" i="1"/>
  <c r="AK14" i="1"/>
  <c r="AM16" i="1" l="1"/>
  <c r="AO16" i="1" s="1"/>
  <c r="AK16" i="1"/>
  <c r="AS14" i="1"/>
  <c r="AU14" i="1"/>
  <c r="AU16" i="1" l="1"/>
  <c r="AI17" i="1"/>
  <c r="AS16" i="1"/>
  <c r="AQ16" i="1"/>
  <c r="AI19" i="1" l="1"/>
  <c r="AK17" i="1"/>
  <c r="AO17" i="1"/>
  <c r="AQ17" i="1" s="1"/>
  <c r="AM17" i="1"/>
  <c r="AU17" i="1" l="1"/>
  <c r="AS17" i="1"/>
  <c r="AM19" i="1"/>
  <c r="AO19" i="1" s="1"/>
  <c r="AK19" i="1"/>
  <c r="AQ19" i="1" l="1"/>
  <c r="AS19" i="1"/>
  <c r="AU19" i="1"/>
  <c r="AI20" i="1"/>
  <c r="C26" i="1" s="1"/>
  <c r="AI22" i="1" l="1"/>
  <c r="AK20" i="1"/>
  <c r="AO20" i="1"/>
  <c r="AQ20" i="1" s="1"/>
  <c r="AM20" i="1"/>
  <c r="C28" i="1"/>
  <c r="E26" i="1"/>
  <c r="G26" i="1"/>
  <c r="I26" i="1"/>
  <c r="K26" i="1" s="1"/>
  <c r="M26" i="1" l="1"/>
  <c r="O26" i="1"/>
  <c r="G28" i="1"/>
  <c r="I28" i="1" s="1"/>
  <c r="E28" i="1"/>
  <c r="AS20" i="1"/>
  <c r="AU20" i="1"/>
  <c r="AU22" i="1" s="1"/>
  <c r="AM22" i="1"/>
  <c r="AO22" i="1" s="1"/>
  <c r="AK22" i="1"/>
  <c r="O28" i="1" l="1"/>
  <c r="C29" i="1"/>
  <c r="AQ22" i="1"/>
  <c r="AS22" i="1"/>
  <c r="K28" i="1"/>
  <c r="M28" i="1"/>
  <c r="C31" i="1" l="1"/>
  <c r="E29" i="1"/>
  <c r="I29" i="1"/>
  <c r="K29" i="1" s="1"/>
  <c r="G29" i="1"/>
  <c r="M29" i="1" l="1"/>
  <c r="O29" i="1"/>
  <c r="G31" i="1"/>
  <c r="I31" i="1" s="1"/>
  <c r="E31" i="1"/>
  <c r="O31" i="1" l="1"/>
  <c r="C32" i="1"/>
  <c r="K31" i="1"/>
  <c r="M31" i="1"/>
  <c r="C34" i="1" l="1"/>
  <c r="E32" i="1"/>
  <c r="I32" i="1"/>
  <c r="K32" i="1" s="1"/>
  <c r="G32" i="1"/>
  <c r="O32" i="1" l="1"/>
  <c r="M32" i="1"/>
  <c r="E34" i="1"/>
  <c r="G34" i="1"/>
  <c r="I34" i="1" s="1"/>
  <c r="K34" i="1" l="1"/>
  <c r="M34" i="1"/>
  <c r="O34" i="1"/>
  <c r="C35" i="1"/>
  <c r="C37" i="1" l="1"/>
  <c r="E35" i="1"/>
  <c r="I35" i="1"/>
  <c r="K35" i="1" s="1"/>
  <c r="G35" i="1"/>
  <c r="O35" i="1" l="1"/>
  <c r="M35" i="1"/>
  <c r="E37" i="1"/>
  <c r="G37" i="1"/>
  <c r="I37" i="1" s="1"/>
  <c r="K37" i="1" l="1"/>
  <c r="M37" i="1"/>
  <c r="O37" i="1"/>
  <c r="C38" i="1"/>
  <c r="C40" i="1" l="1"/>
  <c r="E38" i="1"/>
  <c r="I38" i="1"/>
  <c r="K38" i="1" s="1"/>
  <c r="G38" i="1"/>
  <c r="M38" i="1" l="1"/>
  <c r="O38" i="1"/>
  <c r="G40" i="1"/>
  <c r="I40" i="1" s="1"/>
  <c r="E40" i="1"/>
  <c r="O40" i="1" l="1"/>
  <c r="C41" i="1"/>
  <c r="S26" i="1" s="1"/>
  <c r="K40" i="1"/>
  <c r="M40" i="1"/>
  <c r="C43" i="1" l="1"/>
  <c r="E41" i="1"/>
  <c r="I41" i="1"/>
  <c r="K41" i="1" s="1"/>
  <c r="G41" i="1"/>
  <c r="S28" i="1"/>
  <c r="W26" i="1"/>
  <c r="U26" i="1"/>
  <c r="Y26" i="1"/>
  <c r="AA26" i="1" s="1"/>
  <c r="AC26" i="1" l="1"/>
  <c r="AE26" i="1"/>
  <c r="W28" i="1"/>
  <c r="Y28" i="1" s="1"/>
  <c r="U28" i="1"/>
  <c r="M41" i="1"/>
  <c r="O41" i="1"/>
  <c r="O43" i="1" s="1"/>
  <c r="G43" i="1"/>
  <c r="I43" i="1" s="1"/>
  <c r="E43" i="1"/>
  <c r="AE28" i="1" l="1"/>
  <c r="S29" i="1"/>
  <c r="K43" i="1"/>
  <c r="M43" i="1"/>
  <c r="AA28" i="1"/>
  <c r="AC28" i="1"/>
  <c r="S31" i="1" l="1"/>
  <c r="Y29" i="1"/>
  <c r="AA29" i="1" s="1"/>
  <c r="U29" i="1"/>
  <c r="W29" i="1"/>
  <c r="AC29" i="1" l="1"/>
  <c r="AE29" i="1"/>
  <c r="W31" i="1"/>
  <c r="Y31" i="1" s="1"/>
  <c r="U31" i="1"/>
  <c r="AE31" i="1" l="1"/>
  <c r="S32" i="1"/>
  <c r="AA31" i="1"/>
  <c r="AC31" i="1"/>
  <c r="S34" i="1" l="1"/>
  <c r="Y32" i="1"/>
  <c r="AA32" i="1" s="1"/>
  <c r="U32" i="1"/>
  <c r="W32" i="1"/>
  <c r="AC32" i="1" l="1"/>
  <c r="AE32" i="1"/>
  <c r="U34" i="1"/>
  <c r="W34" i="1"/>
  <c r="Y34" i="1" s="1"/>
  <c r="AA34" i="1" l="1"/>
  <c r="AC34" i="1"/>
  <c r="S35" i="1"/>
  <c r="AE34" i="1"/>
  <c r="Y35" i="1" l="1"/>
  <c r="AA35" i="1" s="1"/>
  <c r="S37" i="1"/>
  <c r="W35" i="1"/>
  <c r="U35" i="1"/>
  <c r="W37" i="1" l="1"/>
  <c r="Y37" i="1" s="1"/>
  <c r="U37" i="1"/>
  <c r="AC35" i="1"/>
  <c r="AE35" i="1"/>
  <c r="AE37" i="1" l="1"/>
  <c r="S38" i="1"/>
  <c r="AC37" i="1"/>
  <c r="AA37" i="1"/>
  <c r="Y38" i="1" l="1"/>
  <c r="AA38" i="1" s="1"/>
  <c r="S40" i="1"/>
  <c r="W38" i="1"/>
  <c r="U38" i="1"/>
  <c r="W40" i="1" l="1"/>
  <c r="Y40" i="1" s="1"/>
  <c r="U40" i="1"/>
  <c r="AE38" i="1"/>
  <c r="AC38" i="1"/>
  <c r="AE40" i="1" l="1"/>
  <c r="AI26" i="1"/>
  <c r="S41" i="1"/>
  <c r="AC40" i="1"/>
  <c r="AA40" i="1"/>
  <c r="AI28" i="1" l="1"/>
  <c r="AK26" i="1"/>
  <c r="AM26" i="1"/>
  <c r="AO26" i="1"/>
  <c r="AQ26" i="1" s="1"/>
  <c r="S43" i="1"/>
  <c r="Y41" i="1"/>
  <c r="AA41" i="1" s="1"/>
  <c r="U41" i="1"/>
  <c r="W41" i="1"/>
  <c r="AC41" i="1" l="1"/>
  <c r="AE41" i="1"/>
  <c r="AE43" i="1" s="1"/>
  <c r="AS26" i="1"/>
  <c r="AU26" i="1"/>
  <c r="W43" i="1"/>
  <c r="Y43" i="1" s="1"/>
  <c r="U43" i="1"/>
  <c r="AM28" i="1"/>
  <c r="AO28" i="1" s="1"/>
  <c r="AK28" i="1"/>
  <c r="AU28" i="1" l="1"/>
  <c r="AI29" i="1"/>
  <c r="AQ28" i="1"/>
  <c r="AS28" i="1"/>
  <c r="AC43" i="1"/>
  <c r="AA43" i="1"/>
  <c r="AO29" i="1" l="1"/>
  <c r="AQ29" i="1" s="1"/>
  <c r="AM29" i="1"/>
  <c r="AI31" i="1"/>
  <c r="AK29" i="1"/>
  <c r="AM31" i="1" l="1"/>
  <c r="AO31" i="1" s="1"/>
  <c r="AK31" i="1"/>
  <c r="AS29" i="1"/>
  <c r="AU29" i="1"/>
  <c r="AU31" i="1" l="1"/>
  <c r="AI32" i="1"/>
  <c r="AQ31" i="1"/>
  <c r="AS31" i="1"/>
  <c r="AI34" i="1" l="1"/>
  <c r="AK32" i="1"/>
  <c r="AO32" i="1"/>
  <c r="AQ32" i="1" s="1"/>
  <c r="AM32" i="1"/>
  <c r="AS32" i="1" l="1"/>
  <c r="AU32" i="1"/>
  <c r="AK34" i="1"/>
  <c r="AM34" i="1"/>
  <c r="AO34" i="1" s="1"/>
  <c r="AS34" i="1" l="1"/>
  <c r="AQ34" i="1"/>
  <c r="AU34" i="1"/>
  <c r="AI35" i="1"/>
  <c r="AI37" i="1" l="1"/>
  <c r="AK35" i="1"/>
  <c r="AO35" i="1"/>
  <c r="AQ35" i="1" s="1"/>
  <c r="AM35" i="1"/>
  <c r="AU35" i="1" l="1"/>
  <c r="AS35" i="1"/>
  <c r="AK37" i="1"/>
  <c r="AM37" i="1"/>
  <c r="AO37" i="1" s="1"/>
  <c r="AQ37" i="1" l="1"/>
  <c r="AS37" i="1"/>
  <c r="AI38" i="1"/>
  <c r="AU37" i="1"/>
  <c r="AO38" i="1" l="1"/>
  <c r="AQ38" i="1" s="1"/>
  <c r="AM38" i="1"/>
  <c r="AI40" i="1"/>
  <c r="AK38" i="1"/>
  <c r="AM40" i="1" l="1"/>
  <c r="AO40" i="1" s="1"/>
  <c r="AK40" i="1"/>
  <c r="AU38" i="1"/>
  <c r="AS38" i="1"/>
  <c r="AU40" i="1" l="1"/>
  <c r="AI41" i="1"/>
  <c r="C47" i="1" s="1"/>
  <c r="AQ40" i="1"/>
  <c r="AS40" i="1"/>
  <c r="AK41" i="1" l="1"/>
  <c r="AI43" i="1"/>
  <c r="AM41" i="1"/>
  <c r="AO41" i="1"/>
  <c r="AQ41" i="1" s="1"/>
  <c r="C49" i="1"/>
  <c r="G47" i="1"/>
  <c r="I47" i="1"/>
  <c r="K47" i="1" s="1"/>
  <c r="E47" i="1"/>
  <c r="AS41" i="1" l="1"/>
  <c r="AU41" i="1"/>
  <c r="AU43" i="1" s="1"/>
  <c r="AM43" i="1"/>
  <c r="AO43" i="1" s="1"/>
  <c r="AK43" i="1"/>
  <c r="M47" i="1"/>
  <c r="O47" i="1"/>
  <c r="G49" i="1"/>
  <c r="I49" i="1" s="1"/>
  <c r="E49" i="1"/>
  <c r="O49" i="1" l="1"/>
  <c r="C50" i="1"/>
  <c r="K49" i="1"/>
  <c r="M49" i="1"/>
  <c r="AQ43" i="1"/>
  <c r="AS43" i="1"/>
  <c r="C52" i="1" l="1"/>
  <c r="E50" i="1"/>
  <c r="I50" i="1"/>
  <c r="K50" i="1" s="1"/>
  <c r="G50" i="1"/>
  <c r="M50" i="1" l="1"/>
  <c r="O50" i="1"/>
  <c r="G52" i="1"/>
  <c r="I52" i="1" s="1"/>
  <c r="E52" i="1"/>
  <c r="O52" i="1" l="1"/>
  <c r="C53" i="1"/>
  <c r="K52" i="1"/>
  <c r="M52" i="1"/>
  <c r="I53" i="1" l="1"/>
  <c r="K53" i="1" s="1"/>
  <c r="G53" i="1"/>
  <c r="C55" i="1"/>
  <c r="E53" i="1"/>
  <c r="G55" i="1" l="1"/>
  <c r="I55" i="1" s="1"/>
  <c r="E55" i="1"/>
  <c r="M53" i="1"/>
  <c r="O53" i="1"/>
  <c r="O55" i="1" l="1"/>
  <c r="C56" i="1"/>
  <c r="K55" i="1"/>
  <c r="M55" i="1"/>
  <c r="I56" i="1" l="1"/>
  <c r="K56" i="1" s="1"/>
  <c r="G56" i="1"/>
  <c r="C58" i="1"/>
  <c r="E56" i="1"/>
  <c r="G58" i="1" l="1"/>
  <c r="I58" i="1" s="1"/>
  <c r="E58" i="1"/>
  <c r="M56" i="1"/>
  <c r="O56" i="1"/>
  <c r="O58" i="1" l="1"/>
  <c r="C59" i="1"/>
  <c r="K58" i="1"/>
  <c r="M58" i="1"/>
  <c r="C61" i="1" l="1"/>
  <c r="E59" i="1"/>
  <c r="I59" i="1"/>
  <c r="K59" i="1" s="1"/>
  <c r="G59" i="1"/>
  <c r="M59" i="1" l="1"/>
  <c r="O59" i="1"/>
  <c r="G61" i="1"/>
  <c r="I61" i="1" s="1"/>
  <c r="E61" i="1"/>
  <c r="O61" i="1" l="1"/>
  <c r="C62" i="1"/>
  <c r="K61" i="1"/>
  <c r="M61" i="1"/>
  <c r="C64" i="1" l="1"/>
  <c r="E62" i="1"/>
  <c r="I62" i="1"/>
  <c r="K62" i="1" s="1"/>
  <c r="G62" i="1"/>
  <c r="S47" i="1"/>
  <c r="S49" i="1" l="1"/>
  <c r="Y47" i="1"/>
  <c r="AA47" i="1" s="1"/>
  <c r="U47" i="1"/>
  <c r="W47" i="1"/>
  <c r="M62" i="1"/>
  <c r="O62" i="1"/>
  <c r="O64" i="1" s="1"/>
  <c r="G64" i="1"/>
  <c r="I64" i="1" s="1"/>
  <c r="E64" i="1"/>
  <c r="AC47" i="1" l="1"/>
  <c r="AE47" i="1"/>
  <c r="K64" i="1"/>
  <c r="M64" i="1"/>
  <c r="W49" i="1"/>
  <c r="Y49" i="1" s="1"/>
  <c r="U49" i="1"/>
  <c r="S50" i="1" l="1"/>
  <c r="AE49" i="1"/>
  <c r="AA49" i="1"/>
  <c r="AC49" i="1"/>
  <c r="S52" i="1" l="1"/>
  <c r="Y50" i="1"/>
  <c r="AA50" i="1" s="1"/>
  <c r="U50" i="1"/>
  <c r="W50" i="1"/>
  <c r="AC50" i="1" l="1"/>
  <c r="AE50" i="1"/>
  <c r="W52" i="1"/>
  <c r="Y52" i="1" s="1"/>
  <c r="U52" i="1"/>
  <c r="AE52" i="1" l="1"/>
  <c r="S53" i="1"/>
  <c r="AA52" i="1"/>
  <c r="AC52" i="1"/>
  <c r="S55" i="1" l="1"/>
  <c r="Y53" i="1"/>
  <c r="AA53" i="1" s="1"/>
  <c r="U53" i="1"/>
  <c r="W53" i="1"/>
  <c r="AE53" i="1" l="1"/>
  <c r="AC53" i="1"/>
  <c r="U55" i="1"/>
  <c r="W55" i="1"/>
  <c r="Y55" i="1" s="1"/>
  <c r="AC55" i="1" l="1"/>
  <c r="AA55" i="1"/>
  <c r="S56" i="1"/>
  <c r="AE55" i="1"/>
  <c r="Y56" i="1" l="1"/>
  <c r="AA56" i="1" s="1"/>
  <c r="S58" i="1"/>
  <c r="W56" i="1"/>
  <c r="U56" i="1"/>
  <c r="U58" i="1" l="1"/>
  <c r="W58" i="1"/>
  <c r="Y58" i="1" s="1"/>
  <c r="AE56" i="1"/>
  <c r="AC56" i="1"/>
  <c r="AC58" i="1" l="1"/>
  <c r="AA58" i="1"/>
  <c r="S59" i="1"/>
  <c r="AE58" i="1"/>
  <c r="Y59" i="1" l="1"/>
  <c r="AA59" i="1" s="1"/>
  <c r="S61" i="1"/>
  <c r="W59" i="1"/>
  <c r="U59" i="1"/>
  <c r="U61" i="1" l="1"/>
  <c r="W61" i="1"/>
  <c r="Y61" i="1" s="1"/>
  <c r="AE59" i="1"/>
  <c r="AC59" i="1"/>
  <c r="AC61" i="1" l="1"/>
  <c r="AA61" i="1"/>
  <c r="S62" i="1"/>
  <c r="AE61" i="1"/>
  <c r="AI47" i="1"/>
  <c r="AI49" i="1" l="1"/>
  <c r="AK47" i="1"/>
  <c r="AM47" i="1"/>
  <c r="AO47" i="1"/>
  <c r="AQ47" i="1" s="1"/>
  <c r="S64" i="1"/>
  <c r="Y62" i="1"/>
  <c r="AA62" i="1" s="1"/>
  <c r="U62" i="1"/>
  <c r="W62" i="1"/>
  <c r="AC62" i="1" l="1"/>
  <c r="AE62" i="1"/>
  <c r="AE64" i="1" s="1"/>
  <c r="AS47" i="1"/>
  <c r="AU47" i="1"/>
  <c r="W64" i="1"/>
  <c r="Y64" i="1" s="1"/>
  <c r="U64" i="1"/>
  <c r="AM49" i="1"/>
  <c r="AO49" i="1" s="1"/>
  <c r="AK49" i="1"/>
  <c r="AI50" i="1" l="1"/>
  <c r="AU49" i="1"/>
  <c r="AS49" i="1"/>
  <c r="AQ49" i="1"/>
  <c r="AA64" i="1"/>
  <c r="AC64" i="1"/>
  <c r="AI52" i="1" l="1"/>
  <c r="AK50" i="1"/>
  <c r="AO50" i="1"/>
  <c r="AQ50" i="1" s="1"/>
  <c r="AM50" i="1"/>
  <c r="AS50" i="1" l="1"/>
  <c r="AU50" i="1"/>
  <c r="AM52" i="1"/>
  <c r="AO52" i="1" s="1"/>
  <c r="AK52" i="1"/>
  <c r="AU52" i="1" l="1"/>
  <c r="AI53" i="1"/>
  <c r="AQ52" i="1"/>
  <c r="AS52" i="1"/>
  <c r="AI55" i="1" l="1"/>
  <c r="AK53" i="1"/>
  <c r="AO53" i="1"/>
  <c r="AQ53" i="1" s="1"/>
  <c r="AM53" i="1"/>
  <c r="AU53" i="1" l="1"/>
  <c r="AS53" i="1"/>
  <c r="AK55" i="1"/>
  <c r="AM55" i="1"/>
  <c r="AO55" i="1" s="1"/>
  <c r="AQ55" i="1" l="1"/>
  <c r="AS55" i="1"/>
  <c r="AU55" i="1"/>
  <c r="AI56" i="1"/>
  <c r="AI58" i="1" l="1"/>
  <c r="AK56" i="1"/>
  <c r="AO56" i="1"/>
  <c r="AQ56" i="1" s="1"/>
  <c r="AM56" i="1"/>
  <c r="AU56" i="1" l="1"/>
  <c r="AS56" i="1"/>
  <c r="AK58" i="1"/>
  <c r="AM58" i="1"/>
  <c r="AO58" i="1" s="1"/>
  <c r="AQ58" i="1" l="1"/>
  <c r="AS58" i="1"/>
  <c r="AU58" i="1"/>
  <c r="AI59" i="1"/>
  <c r="AO59" i="1" l="1"/>
  <c r="AQ59" i="1" s="1"/>
  <c r="AM59" i="1"/>
  <c r="AI61" i="1"/>
  <c r="AK59" i="1"/>
  <c r="AK61" i="1" l="1"/>
  <c r="AM61" i="1"/>
  <c r="AO61" i="1" s="1"/>
  <c r="AU59" i="1"/>
  <c r="AS59" i="1"/>
  <c r="AQ61" i="1" l="1"/>
  <c r="AS61" i="1"/>
  <c r="AU61" i="1"/>
  <c r="AI62" i="1"/>
  <c r="C68" i="1" s="1"/>
  <c r="AI64" i="1" l="1"/>
  <c r="AK62" i="1"/>
  <c r="AO62" i="1"/>
  <c r="AQ62" i="1" s="1"/>
  <c r="AM62" i="1"/>
  <c r="C70" i="1"/>
  <c r="G68" i="1"/>
  <c r="I68" i="1"/>
  <c r="K68" i="1" s="1"/>
  <c r="E68" i="1"/>
  <c r="M68" i="1" l="1"/>
  <c r="O68" i="1"/>
  <c r="G70" i="1"/>
  <c r="I70" i="1" s="1"/>
  <c r="E70" i="1"/>
  <c r="AS62" i="1"/>
  <c r="AU62" i="1"/>
  <c r="AU64" i="1" s="1"/>
  <c r="AM64" i="1"/>
  <c r="AO64" i="1" s="1"/>
  <c r="AK64" i="1"/>
  <c r="O70" i="1" l="1"/>
  <c r="C71" i="1"/>
  <c r="AQ64" i="1"/>
  <c r="AS64" i="1"/>
  <c r="K70" i="1"/>
  <c r="M70" i="1"/>
  <c r="C73" i="1" l="1"/>
  <c r="E71" i="1"/>
  <c r="I71" i="1"/>
  <c r="K71" i="1" s="1"/>
  <c r="G71" i="1"/>
  <c r="M71" i="1" l="1"/>
  <c r="O71" i="1"/>
  <c r="G73" i="1"/>
  <c r="I73" i="1" s="1"/>
  <c r="E73" i="1"/>
  <c r="O73" i="1" l="1"/>
  <c r="C74" i="1"/>
  <c r="K73" i="1"/>
  <c r="M73" i="1"/>
  <c r="C76" i="1" l="1"/>
  <c r="E74" i="1"/>
  <c r="I74" i="1"/>
  <c r="K74" i="1" s="1"/>
  <c r="G74" i="1"/>
  <c r="M74" i="1" l="1"/>
  <c r="O74" i="1"/>
  <c r="G76" i="1"/>
  <c r="I76" i="1" s="1"/>
  <c r="E76" i="1"/>
  <c r="O76" i="1" l="1"/>
  <c r="C77" i="1"/>
  <c r="K76" i="1"/>
  <c r="M76" i="1"/>
  <c r="C79" i="1" l="1"/>
  <c r="E77" i="1"/>
  <c r="I77" i="1"/>
  <c r="K77" i="1" s="1"/>
  <c r="G77" i="1"/>
  <c r="M77" i="1" l="1"/>
  <c r="O77" i="1"/>
  <c r="G79" i="1"/>
  <c r="I79" i="1" s="1"/>
  <c r="E79" i="1"/>
  <c r="O79" i="1" l="1"/>
  <c r="C80" i="1"/>
  <c r="K79" i="1"/>
  <c r="M79" i="1"/>
  <c r="C82" i="1" l="1"/>
  <c r="E80" i="1"/>
  <c r="I80" i="1"/>
  <c r="K80" i="1" s="1"/>
  <c r="G80" i="1"/>
  <c r="M80" i="1" l="1"/>
  <c r="O80" i="1"/>
  <c r="G82" i="1"/>
  <c r="I82" i="1" s="1"/>
  <c r="E82" i="1"/>
  <c r="O82" i="1" l="1"/>
  <c r="C83" i="1"/>
  <c r="K82" i="1"/>
  <c r="M82" i="1"/>
  <c r="C85" i="1" l="1"/>
  <c r="E83" i="1"/>
  <c r="I83" i="1"/>
  <c r="K83" i="1" s="1"/>
  <c r="G83" i="1"/>
  <c r="S68" i="1"/>
  <c r="S70" i="1" l="1"/>
  <c r="Y68" i="1"/>
  <c r="AA68" i="1" s="1"/>
  <c r="U68" i="1"/>
  <c r="W68" i="1"/>
  <c r="M83" i="1"/>
  <c r="O83" i="1"/>
  <c r="O85" i="1" s="1"/>
  <c r="E85" i="1"/>
  <c r="G85" i="1"/>
  <c r="I85" i="1" s="1"/>
  <c r="K85" i="1" l="1"/>
  <c r="M85" i="1"/>
  <c r="AC68" i="1"/>
  <c r="AE68" i="1"/>
  <c r="W70" i="1"/>
  <c r="Y70" i="1" s="1"/>
  <c r="U70" i="1"/>
  <c r="AE70" i="1" l="1"/>
  <c r="S71" i="1"/>
  <c r="AC70" i="1"/>
  <c r="AA70" i="1"/>
  <c r="Y71" i="1" l="1"/>
  <c r="AA71" i="1" s="1"/>
  <c r="S73" i="1"/>
  <c r="W71" i="1"/>
  <c r="U71" i="1"/>
  <c r="W73" i="1" l="1"/>
  <c r="Y73" i="1" s="1"/>
  <c r="U73" i="1"/>
  <c r="AC71" i="1"/>
  <c r="AE71" i="1"/>
  <c r="AE73" i="1" l="1"/>
  <c r="S74" i="1"/>
  <c r="AA73" i="1"/>
  <c r="AC73" i="1"/>
  <c r="S76" i="1" l="1"/>
  <c r="Y74" i="1"/>
  <c r="AA74" i="1" s="1"/>
  <c r="U74" i="1"/>
  <c r="W74" i="1"/>
  <c r="AC74" i="1" l="1"/>
  <c r="AE74" i="1"/>
  <c r="W76" i="1"/>
  <c r="Y76" i="1" s="1"/>
  <c r="U76" i="1"/>
  <c r="S77" i="1" l="1"/>
  <c r="AE76" i="1"/>
  <c r="AC76" i="1"/>
  <c r="AA76" i="1"/>
  <c r="Y77" i="1" l="1"/>
  <c r="AA77" i="1" s="1"/>
  <c r="S79" i="1"/>
  <c r="W77" i="1"/>
  <c r="U77" i="1"/>
  <c r="U79" i="1" l="1"/>
  <c r="W79" i="1"/>
  <c r="Y79" i="1" s="1"/>
  <c r="AE77" i="1"/>
  <c r="AC77" i="1"/>
  <c r="AC79" i="1" l="1"/>
  <c r="AA79" i="1"/>
  <c r="S80" i="1"/>
  <c r="AE79" i="1"/>
  <c r="Y80" i="1" l="1"/>
  <c r="AA80" i="1" s="1"/>
  <c r="S82" i="1"/>
  <c r="W80" i="1"/>
  <c r="U80" i="1"/>
  <c r="U82" i="1" l="1"/>
  <c r="W82" i="1"/>
  <c r="Y82" i="1" s="1"/>
  <c r="AE80" i="1"/>
  <c r="AC80" i="1"/>
  <c r="AA82" i="1" l="1"/>
  <c r="AC82" i="1"/>
  <c r="AE82" i="1"/>
  <c r="AI68" i="1"/>
  <c r="S83" i="1"/>
  <c r="AI70" i="1" l="1"/>
  <c r="AK68" i="1"/>
  <c r="AM68" i="1"/>
  <c r="AO68" i="1"/>
  <c r="AQ68" i="1" s="1"/>
  <c r="S85" i="1"/>
  <c r="Y83" i="1"/>
  <c r="AA83" i="1" s="1"/>
  <c r="U83" i="1"/>
  <c r="W83" i="1"/>
  <c r="AC83" i="1" l="1"/>
  <c r="AE83" i="1"/>
  <c r="AE85" i="1" s="1"/>
  <c r="AS68" i="1"/>
  <c r="AU68" i="1"/>
  <c r="W85" i="1"/>
  <c r="Y85" i="1" s="1"/>
  <c r="U85" i="1"/>
  <c r="AM70" i="1"/>
  <c r="AO70" i="1" s="1"/>
  <c r="AK70" i="1"/>
  <c r="AU70" i="1" l="1"/>
  <c r="AI71" i="1"/>
  <c r="AQ70" i="1"/>
  <c r="AS70" i="1"/>
  <c r="AA85" i="1"/>
  <c r="AC85" i="1"/>
  <c r="AO71" i="1" l="1"/>
  <c r="AQ71" i="1" s="1"/>
  <c r="AM71" i="1"/>
  <c r="AI73" i="1"/>
  <c r="AK71" i="1"/>
  <c r="AM73" i="1" l="1"/>
  <c r="AO73" i="1" s="1"/>
  <c r="AK73" i="1"/>
  <c r="AS71" i="1"/>
  <c r="AU71" i="1"/>
  <c r="AU73" i="1" l="1"/>
  <c r="AI74" i="1"/>
  <c r="AQ73" i="1"/>
  <c r="AS73" i="1"/>
  <c r="AI76" i="1" l="1"/>
  <c r="AK74" i="1"/>
  <c r="AO74" i="1"/>
  <c r="AQ74" i="1" s="1"/>
  <c r="AM74" i="1"/>
  <c r="AS74" i="1" l="1"/>
  <c r="AU74" i="1"/>
  <c r="AK76" i="1"/>
  <c r="AM76" i="1"/>
  <c r="AO76" i="1" s="1"/>
  <c r="AQ76" i="1" l="1"/>
  <c r="AS76" i="1"/>
  <c r="AU76" i="1"/>
  <c r="AI77" i="1"/>
  <c r="AI79" i="1" l="1"/>
  <c r="AK77" i="1"/>
  <c r="AO77" i="1"/>
  <c r="AQ77" i="1" s="1"/>
  <c r="AM77" i="1"/>
  <c r="AU77" i="1" l="1"/>
  <c r="AS77" i="1"/>
  <c r="AM79" i="1"/>
  <c r="AO79" i="1" s="1"/>
  <c r="AK79" i="1"/>
  <c r="AQ79" i="1" l="1"/>
  <c r="AS79" i="1"/>
  <c r="AU79" i="1"/>
  <c r="AI80" i="1"/>
  <c r="AI82" i="1" l="1"/>
  <c r="AK80" i="1"/>
  <c r="AO80" i="1"/>
  <c r="AQ80" i="1" s="1"/>
  <c r="AM80" i="1"/>
  <c r="AU80" i="1" l="1"/>
  <c r="AS80" i="1"/>
  <c r="AK82" i="1"/>
  <c r="AM82" i="1"/>
  <c r="AO82" i="1" s="1"/>
  <c r="AS82" i="1" l="1"/>
  <c r="AQ82" i="1"/>
  <c r="AI83" i="1"/>
  <c r="AU82" i="1"/>
  <c r="AI85" i="1" l="1"/>
  <c r="AK83" i="1"/>
  <c r="AO83" i="1"/>
  <c r="AQ83" i="1" s="1"/>
  <c r="AM83" i="1"/>
  <c r="AS83" i="1" l="1"/>
  <c r="AU83" i="1"/>
  <c r="AU85" i="1" s="1"/>
  <c r="AM85" i="1"/>
  <c r="AO85" i="1" s="1"/>
  <c r="AK85" i="1"/>
  <c r="AQ85" i="1" l="1"/>
  <c r="AS85" i="1"/>
</calcChain>
</file>

<file path=xl/comments1.xml><?xml version="1.0" encoding="utf-8"?>
<comments xmlns="http://schemas.openxmlformats.org/spreadsheetml/2006/main">
  <authors>
    <author>ulangzx</author>
  </authors>
  <commentList>
    <comment ref="C5" authorId="0" shapeId="0">
      <text>
        <r>
          <rPr>
            <b/>
            <sz val="9"/>
            <color indexed="81"/>
            <rFont val="Tahoma"/>
            <charset val="1"/>
          </rPr>
          <t>ulangzx:</t>
        </r>
        <r>
          <rPr>
            <sz val="9"/>
            <color indexed="81"/>
            <rFont val="Tahoma"/>
            <charset val="1"/>
          </rPr>
          <t xml:space="preserve">
Rotation quart de travail de jour</t>
        </r>
      </text>
    </comment>
    <comment ref="H5" authorId="0" shapeId="0">
      <text>
        <r>
          <rPr>
            <b/>
            <sz val="9"/>
            <color indexed="81"/>
            <rFont val="Tahoma"/>
            <charset val="1"/>
          </rPr>
          <t>ulangzx:</t>
        </r>
        <r>
          <rPr>
            <sz val="9"/>
            <color indexed="81"/>
            <rFont val="Tahoma"/>
            <charset val="1"/>
          </rPr>
          <t xml:space="preserve">
indiquer paie, à tous les deux semaine.</t>
        </r>
      </text>
    </comment>
    <comment ref="C7" authorId="0" shapeId="0">
      <text>
        <r>
          <rPr>
            <b/>
            <sz val="9"/>
            <color indexed="81"/>
            <rFont val="Tahoma"/>
            <charset val="1"/>
          </rPr>
          <t>ulangzx:</t>
        </r>
        <r>
          <rPr>
            <sz val="9"/>
            <color indexed="81"/>
            <rFont val="Tahoma"/>
            <charset val="1"/>
          </rPr>
          <t xml:space="preserve">
Rotation quart de travail de soir
</t>
        </r>
      </text>
    </comment>
    <comment ref="A26" authorId="0" shapeId="0">
      <text>
        <r>
          <rPr>
            <b/>
            <sz val="9"/>
            <color indexed="81"/>
            <rFont val="Tahoma"/>
            <charset val="1"/>
          </rPr>
          <t>ulangzx:</t>
        </r>
        <r>
          <rPr>
            <sz val="9"/>
            <color indexed="81"/>
            <rFont val="Tahoma"/>
            <charset val="1"/>
          </rPr>
          <t xml:space="preserve">
indiquer le # de la semaine dans l'année</t>
        </r>
      </text>
    </comment>
    <comment ref="Q26" authorId="0" shapeId="0">
      <text>
        <r>
          <rPr>
            <b/>
            <sz val="9"/>
            <color indexed="81"/>
            <rFont val="Tahoma"/>
            <charset val="1"/>
          </rPr>
          <t>ulangzx:</t>
        </r>
        <r>
          <rPr>
            <sz val="9"/>
            <color indexed="81"/>
            <rFont val="Tahoma"/>
            <charset val="1"/>
          </rPr>
          <t xml:space="preserve">
indiquer le # de la semaine dans l'année</t>
        </r>
      </text>
    </comment>
    <comment ref="AG26" authorId="0" shapeId="0">
      <text>
        <r>
          <rPr>
            <b/>
            <sz val="9"/>
            <color indexed="81"/>
            <rFont val="Tahoma"/>
            <charset val="1"/>
          </rPr>
          <t>ulangzx:</t>
        </r>
        <r>
          <rPr>
            <sz val="9"/>
            <color indexed="81"/>
            <rFont val="Tahoma"/>
            <charset val="1"/>
          </rPr>
          <t xml:space="preserve">
indiquer le # de la semaine dans l'année</t>
        </r>
      </text>
    </comment>
    <comment ref="A47" authorId="0" shapeId="0">
      <text>
        <r>
          <rPr>
            <b/>
            <sz val="9"/>
            <color indexed="81"/>
            <rFont val="Tahoma"/>
            <charset val="1"/>
          </rPr>
          <t>ulangzx:</t>
        </r>
        <r>
          <rPr>
            <sz val="9"/>
            <color indexed="81"/>
            <rFont val="Tahoma"/>
            <charset val="1"/>
          </rPr>
          <t xml:space="preserve">
indiquer le # de la semaine dans l'année</t>
        </r>
      </text>
    </comment>
    <comment ref="Q47" authorId="0" shapeId="0">
      <text>
        <r>
          <rPr>
            <b/>
            <sz val="9"/>
            <color indexed="81"/>
            <rFont val="Tahoma"/>
            <charset val="1"/>
          </rPr>
          <t>ulangzx:</t>
        </r>
        <r>
          <rPr>
            <sz val="9"/>
            <color indexed="81"/>
            <rFont val="Tahoma"/>
            <charset val="1"/>
          </rPr>
          <t xml:space="preserve">
indiquer le # de la semaine dans l'année</t>
        </r>
      </text>
    </comment>
    <comment ref="AG47" authorId="0" shapeId="0">
      <text>
        <r>
          <rPr>
            <b/>
            <sz val="9"/>
            <color indexed="81"/>
            <rFont val="Tahoma"/>
            <charset val="1"/>
          </rPr>
          <t>ulangzx:</t>
        </r>
        <r>
          <rPr>
            <sz val="9"/>
            <color indexed="81"/>
            <rFont val="Tahoma"/>
            <charset val="1"/>
          </rPr>
          <t xml:space="preserve">
indiquer le # de la semaine dans l'année</t>
        </r>
      </text>
    </comment>
    <comment ref="A68" authorId="0" shapeId="0">
      <text>
        <r>
          <rPr>
            <b/>
            <sz val="9"/>
            <color indexed="81"/>
            <rFont val="Tahoma"/>
            <charset val="1"/>
          </rPr>
          <t>ulangzx:</t>
        </r>
        <r>
          <rPr>
            <sz val="9"/>
            <color indexed="81"/>
            <rFont val="Tahoma"/>
            <charset val="1"/>
          </rPr>
          <t xml:space="preserve">
indiquer le # de la semaine dans l'année</t>
        </r>
      </text>
    </comment>
    <comment ref="Q68" authorId="0" shapeId="0">
      <text>
        <r>
          <rPr>
            <b/>
            <sz val="9"/>
            <color indexed="81"/>
            <rFont val="Tahoma"/>
            <charset val="1"/>
          </rPr>
          <t>ulangzx:</t>
        </r>
        <r>
          <rPr>
            <sz val="9"/>
            <color indexed="81"/>
            <rFont val="Tahoma"/>
            <charset val="1"/>
          </rPr>
          <t xml:space="preserve">
indiquer le # de la semaine dans l'année</t>
        </r>
      </text>
    </comment>
    <comment ref="AG68" authorId="0" shapeId="0">
      <text>
        <r>
          <rPr>
            <b/>
            <sz val="9"/>
            <color indexed="81"/>
            <rFont val="Tahoma"/>
            <charset val="1"/>
          </rPr>
          <t>ulangzx:</t>
        </r>
        <r>
          <rPr>
            <sz val="9"/>
            <color indexed="81"/>
            <rFont val="Tahoma"/>
            <charset val="1"/>
          </rPr>
          <t xml:space="preserve">
indiquer le # de la semaine dans l'année</t>
        </r>
      </text>
    </comment>
  </commentList>
</comments>
</file>

<file path=xl/sharedStrings.xml><?xml version="1.0" encoding="utf-8"?>
<sst xmlns="http://schemas.openxmlformats.org/spreadsheetml/2006/main" count="106" uniqueCount="56">
  <si>
    <t>Jour de l'An</t>
  </si>
  <si>
    <t>Après jour de l'An</t>
  </si>
  <si>
    <t>Vendredi Saint</t>
  </si>
  <si>
    <t>Pâques</t>
  </si>
  <si>
    <t>Lundi de Pâques</t>
  </si>
  <si>
    <t>Fête des patriote</t>
  </si>
  <si>
    <t>Fête nationale du Québec</t>
  </si>
  <si>
    <t>Fête nationale du Canada</t>
  </si>
  <si>
    <t>Fête du travail</t>
  </si>
  <si>
    <t>Action de grâces</t>
  </si>
  <si>
    <t>Veille de Noël</t>
  </si>
  <si>
    <t>Noël</t>
  </si>
  <si>
    <t>L'après Noël</t>
  </si>
  <si>
    <t>Veille du jour de l'An</t>
  </si>
  <si>
    <t>Fériés</t>
  </si>
  <si>
    <t>Date</t>
  </si>
  <si>
    <t>Dates</t>
  </si>
  <si>
    <t>Chômé ?</t>
  </si>
  <si>
    <t>Jours chômés</t>
  </si>
  <si>
    <t>Année du jour férié</t>
  </si>
  <si>
    <t>Lundi</t>
  </si>
  <si>
    <t>Mardi</t>
  </si>
  <si>
    <t>Mercredi</t>
  </si>
  <si>
    <t>Jeudi</t>
  </si>
  <si>
    <t>Vendredi</t>
  </si>
  <si>
    <t>Samedi</t>
  </si>
  <si>
    <t>Dimanche</t>
  </si>
  <si>
    <t>N° mois</t>
  </si>
  <si>
    <t>N° semaine</t>
  </si>
  <si>
    <t>Janvier</t>
  </si>
  <si>
    <t>Rotation</t>
  </si>
  <si>
    <t>Cycle de 28 jours</t>
  </si>
  <si>
    <t>3 quarts de travail</t>
  </si>
  <si>
    <t>4 jours consécutifs de jour</t>
  </si>
  <si>
    <t>3 jours consécutifs de nuit</t>
  </si>
  <si>
    <t>Mixe: 2 jours consécutifs de jour, suivi d'un 24h + 3 jours consécutifs de nuit</t>
  </si>
  <si>
    <t>4 groupes aux couleurs distinctes</t>
  </si>
  <si>
    <t>A</t>
  </si>
  <si>
    <t>B</t>
  </si>
  <si>
    <t>C</t>
  </si>
  <si>
    <t>Note : le 24h sefait toujours un dimanche</t>
  </si>
  <si>
    <t>Séquence de nuit : partie de C nuit suivi de B</t>
  </si>
  <si>
    <t>Séquence de jour : A suivi de partie de C jour +le 24h</t>
  </si>
  <si>
    <t>lundi</t>
  </si>
  <si>
    <t>mardi</t>
  </si>
  <si>
    <t>mercredi</t>
  </si>
  <si>
    <t>jeudi</t>
  </si>
  <si>
    <t>vendredi</t>
  </si>
  <si>
    <t>samedi</t>
  </si>
  <si>
    <t>dimanche</t>
  </si>
  <si>
    <t>jour</t>
  </si>
  <si>
    <t>nuit</t>
  </si>
  <si>
    <t>cellule b2 sert de "référence" pour la suite.</t>
  </si>
  <si>
    <t>si l'année commence un mardi, il faudra alors renseigner la case du lundi en "jour" et cela devrait marcher.</t>
  </si>
  <si>
    <t>Il faut maintenant "retranscrire ces formules pour les "mettre" dans votre planning.</t>
  </si>
  <si>
    <t>en jaune une zone complète (semaine) de formules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</si>
</sst>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2" formatCode="mmmm"/>
    <numFmt numFmtId="177" formatCode="d"/>
  </numFmts>
  <fonts count="14" x14ac:knownFonts="1">
    <font>
      <sz val="10"/>
      <name val="Arial"/>
    </font>
    <font>
      <sz val="10"/>
      <name val="Arial"/>
    </font>
    <font>
      <sz val="8"/>
      <name val="Arial"/>
    </font>
    <font>
      <b/>
      <sz val="20"/>
      <color indexed="9"/>
      <name val="Arial"/>
      <family val="2"/>
    </font>
    <font>
      <sz val="10"/>
      <name val="Arial"/>
      <family val="2"/>
    </font>
    <font>
      <b/>
      <sz val="10"/>
      <name val="Arial"/>
      <family val="2"/>
    </font>
    <font>
      <sz val="12"/>
      <name val="Arial"/>
    </font>
    <font>
      <sz val="9"/>
      <color indexed="81"/>
      <name val="Tahoma"/>
      <charset val="1"/>
    </font>
    <font>
      <b/>
      <sz val="9"/>
      <color indexed="81"/>
      <name val="Tahoma"/>
      <charset val="1"/>
    </font>
    <font>
      <sz val="11"/>
      <color indexed="8"/>
      <name val="Calibri"/>
      <family val="2"/>
    </font>
    <font>
      <b/>
      <sz val="11"/>
      <color indexed="8"/>
      <name val="Calibri"/>
      <family val="2"/>
    </font>
    <font>
      <i/>
      <sz val="10"/>
      <name val="Arial"/>
      <family val="2"/>
    </font>
    <font>
      <i/>
      <sz val="10"/>
      <color indexed="61"/>
      <name val="Arial"/>
      <family val="2"/>
    </font>
    <font>
      <sz val="18"/>
      <name val="Arial"/>
      <family val="2"/>
    </font>
  </fonts>
  <fills count="10">
    <fill>
      <patternFill patternType="none"/>
    </fill>
    <fill>
      <patternFill patternType="gray125"/>
    </fill>
    <fill>
      <patternFill patternType="solid">
        <fgColor indexed="13"/>
        <bgColor indexed="64"/>
      </patternFill>
    </fill>
    <fill>
      <patternFill patternType="solid">
        <fgColor indexed="63"/>
        <bgColor indexed="64"/>
      </patternFill>
    </fill>
    <fill>
      <patternFill patternType="solid">
        <fgColor indexed="57"/>
        <bgColor indexed="64"/>
      </patternFill>
    </fill>
    <fill>
      <patternFill patternType="solid">
        <fgColor indexed="48"/>
        <bgColor indexed="64"/>
      </patternFill>
    </fill>
    <fill>
      <patternFill patternType="solid">
        <fgColor indexed="10"/>
        <bgColor indexed="64"/>
      </patternFill>
    </fill>
    <fill>
      <patternFill patternType="solid">
        <fgColor indexed="22"/>
        <bgColor indexed="64"/>
      </patternFill>
    </fill>
    <fill>
      <patternFill patternType="solid">
        <fgColor rgb="FFFFFF00"/>
        <bgColor indexed="64"/>
      </patternFill>
    </fill>
    <fill>
      <patternFill patternType="solid">
        <fgColor rgb="FF00B0F0"/>
        <bgColor indexed="64"/>
      </patternFill>
    </fill>
  </fills>
  <borders count="12">
    <border>
      <left/>
      <right/>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2">
    <xf numFmtId="0" fontId="0" fillId="0" borderId="0"/>
    <xf numFmtId="0" fontId="4" fillId="0" borderId="0"/>
  </cellStyleXfs>
  <cellXfs count="61">
    <xf numFmtId="0" fontId="0" fillId="0" borderId="0" xfId="0"/>
    <xf numFmtId="14" fontId="0" fillId="0" borderId="0" xfId="0" applyNumberFormat="1"/>
    <xf numFmtId="0" fontId="0" fillId="0" borderId="0" xfId="0" applyAlignment="1">
      <alignment horizontal="right" wrapText="1"/>
    </xf>
    <xf numFmtId="14" fontId="0" fillId="0" borderId="0" xfId="0" applyNumberFormat="1" applyAlignment="1">
      <alignment wrapText="1"/>
    </xf>
    <xf numFmtId="0" fontId="0" fillId="0" borderId="0" xfId="0" applyAlignment="1">
      <alignment horizontal="right"/>
    </xf>
    <xf numFmtId="0" fontId="4" fillId="0" borderId="0" xfId="1" applyFont="1" applyBorder="1" applyAlignment="1">
      <alignment horizontal="center" vertical="center"/>
    </xf>
    <xf numFmtId="16" fontId="0" fillId="0" borderId="0" xfId="0" applyNumberFormat="1" applyAlignment="1">
      <alignment horizontal="right" wrapText="1"/>
    </xf>
    <xf numFmtId="0" fontId="5" fillId="0" borderId="0" xfId="0" applyFont="1" applyAlignment="1">
      <alignment horizontal="left" wrapText="1"/>
    </xf>
    <xf numFmtId="0" fontId="5" fillId="0" borderId="0" xfId="0" applyFont="1" applyAlignment="1">
      <alignment wrapText="1"/>
    </xf>
    <xf numFmtId="0" fontId="0" fillId="0" borderId="0" xfId="0" applyProtection="1"/>
    <xf numFmtId="0" fontId="5" fillId="0" borderId="0" xfId="0" applyFont="1" applyAlignment="1" applyProtection="1">
      <alignment horizontal="left" wrapText="1"/>
    </xf>
    <xf numFmtId="0" fontId="5" fillId="0" borderId="0" xfId="0" applyFont="1" applyAlignment="1" applyProtection="1">
      <alignment wrapText="1"/>
    </xf>
    <xf numFmtId="0" fontId="6" fillId="0" borderId="0" xfId="0" applyFont="1" applyFill="1" applyAlignment="1" applyProtection="1">
      <alignment vertical="center"/>
    </xf>
    <xf numFmtId="0" fontId="6" fillId="0" borderId="0" xfId="0" applyFont="1" applyAlignment="1" applyProtection="1">
      <alignment vertical="center"/>
    </xf>
    <xf numFmtId="0" fontId="6" fillId="0" borderId="0" xfId="0" applyFont="1" applyAlignment="1" applyProtection="1">
      <alignment horizontal="right" wrapText="1"/>
    </xf>
    <xf numFmtId="14" fontId="1" fillId="0" borderId="0" xfId="0" applyNumberFormat="1" applyFont="1" applyAlignment="1" applyProtection="1">
      <alignment wrapText="1"/>
    </xf>
    <xf numFmtId="0" fontId="0" fillId="0" borderId="0" xfId="0" applyAlignment="1" applyProtection="1">
      <alignment horizontal="right"/>
    </xf>
    <xf numFmtId="14" fontId="0" fillId="0" borderId="0" xfId="0" applyNumberFormat="1" applyAlignment="1" applyProtection="1">
      <alignment wrapText="1"/>
    </xf>
    <xf numFmtId="0" fontId="0" fillId="0" borderId="0" xfId="0" applyAlignment="1" applyProtection="1">
      <alignment horizontal="right" wrapText="1"/>
    </xf>
    <xf numFmtId="14" fontId="0" fillId="0" borderId="0" xfId="0" applyNumberFormat="1" applyProtection="1"/>
    <xf numFmtId="0" fontId="4" fillId="0" borderId="0" xfId="1" applyFont="1" applyBorder="1" applyAlignment="1" applyProtection="1">
      <alignment horizontal="center" vertical="center"/>
    </xf>
    <xf numFmtId="16" fontId="0" fillId="0" borderId="0" xfId="0" applyNumberFormat="1" applyAlignment="1" applyProtection="1">
      <alignment horizontal="right" wrapText="1"/>
    </xf>
    <xf numFmtId="0" fontId="6" fillId="0" borderId="0" xfId="0" applyFont="1" applyProtection="1"/>
    <xf numFmtId="0" fontId="0" fillId="0" borderId="0" xfId="0" applyProtection="1">
      <protection locked="0"/>
    </xf>
    <xf numFmtId="0" fontId="3" fillId="3" borderId="0" xfId="0" applyNumberFormat="1" applyFont="1" applyFill="1" applyAlignment="1" applyProtection="1">
      <alignment horizontal="center"/>
      <protection locked="0"/>
    </xf>
    <xf numFmtId="0" fontId="10" fillId="0" borderId="0" xfId="0" applyFont="1" applyFill="1" applyBorder="1" applyAlignment="1">
      <alignment horizontal="center" vertical="center"/>
    </xf>
    <xf numFmtId="0" fontId="10" fillId="0" borderId="0" xfId="0" applyFont="1" applyFill="1" applyBorder="1" applyAlignment="1">
      <alignment vertical="center"/>
    </xf>
    <xf numFmtId="0" fontId="0" fillId="0" borderId="0" xfId="0" applyFill="1" applyBorder="1" applyAlignment="1">
      <alignment horizontal="left" vertical="center" indent="1"/>
    </xf>
    <xf numFmtId="0" fontId="0" fillId="0" borderId="0" xfId="0" applyFill="1" applyBorder="1" applyAlignment="1">
      <alignment horizontal="center" vertical="center"/>
    </xf>
    <xf numFmtId="0" fontId="0" fillId="0" borderId="0" xfId="0" applyFill="1" applyBorder="1" applyAlignment="1">
      <alignment horizontal="left" indent="1"/>
    </xf>
    <xf numFmtId="0" fontId="0" fillId="0" borderId="0" xfId="0" applyFill="1" applyBorder="1"/>
    <xf numFmtId="0" fontId="0" fillId="0" borderId="0" xfId="0" applyFill="1" applyBorder="1" applyAlignment="1">
      <alignment horizontal="center"/>
    </xf>
    <xf numFmtId="0" fontId="0" fillId="0" borderId="0" xfId="0" applyFill="1" applyBorder="1" applyAlignment="1">
      <alignment vertical="center"/>
    </xf>
    <xf numFmtId="0" fontId="0" fillId="0" borderId="0" xfId="0" applyFill="1"/>
    <xf numFmtId="0" fontId="0" fillId="4" borderId="0" xfId="0" applyFill="1" applyAlignment="1">
      <alignment horizontal="center"/>
    </xf>
    <xf numFmtId="0" fontId="0" fillId="5" borderId="0" xfId="0" applyFill="1" applyAlignment="1">
      <alignment horizontal="center"/>
    </xf>
    <xf numFmtId="0" fontId="0" fillId="2" borderId="0" xfId="0" applyFill="1" applyAlignment="1">
      <alignment horizontal="center"/>
    </xf>
    <xf numFmtId="0" fontId="0" fillId="6" borderId="0" xfId="0" applyFill="1" applyAlignment="1">
      <alignment horizontal="center"/>
    </xf>
    <xf numFmtId="0" fontId="5" fillId="0" borderId="0" xfId="0" applyFont="1"/>
    <xf numFmtId="0" fontId="0" fillId="0" borderId="0" xfId="0" applyAlignment="1">
      <alignment horizontal="center"/>
    </xf>
    <xf numFmtId="0" fontId="11" fillId="0" borderId="0" xfId="0" applyFont="1"/>
    <xf numFmtId="0" fontId="0" fillId="0" borderId="5" xfId="0" applyBorder="1" applyAlignment="1">
      <alignment horizontal="center" vertical="center"/>
    </xf>
    <xf numFmtId="0" fontId="0" fillId="8" borderId="5" xfId="0" applyFill="1" applyBorder="1" applyAlignment="1">
      <alignment horizontal="center" vertical="center"/>
    </xf>
    <xf numFmtId="0" fontId="0" fillId="9" borderId="5" xfId="0" applyFill="1" applyBorder="1" applyAlignment="1">
      <alignment horizontal="center" vertical="center"/>
    </xf>
    <xf numFmtId="0" fontId="4" fillId="0" borderId="0" xfId="0" applyFont="1"/>
    <xf numFmtId="0" fontId="12" fillId="7" borderId="6" xfId="0" applyNumberFormat="1" applyFont="1" applyFill="1" applyBorder="1" applyAlignment="1" applyProtection="1">
      <alignment horizontal="center" vertical="center"/>
    </xf>
    <xf numFmtId="0" fontId="12" fillId="7" borderId="7" xfId="0" applyNumberFormat="1" applyFont="1" applyFill="1" applyBorder="1" applyAlignment="1" applyProtection="1">
      <alignment horizontal="center" vertical="center"/>
    </xf>
    <xf numFmtId="0" fontId="12" fillId="7" borderId="8" xfId="0" applyNumberFormat="1" applyFont="1" applyFill="1" applyBorder="1" applyAlignment="1" applyProtection="1">
      <alignment horizontal="center" vertical="center"/>
    </xf>
    <xf numFmtId="172" fontId="3" fillId="3" borderId="0" xfId="0" quotePrefix="1" applyNumberFormat="1" applyFont="1" applyFill="1" applyAlignment="1" applyProtection="1">
      <alignment horizontal="left" vertical="center"/>
    </xf>
    <xf numFmtId="172" fontId="3" fillId="3" borderId="0" xfId="0" applyNumberFormat="1" applyFont="1" applyFill="1" applyAlignment="1" applyProtection="1">
      <alignment horizontal="left" vertical="center"/>
    </xf>
    <xf numFmtId="0" fontId="6" fillId="0" borderId="3" xfId="0" applyFont="1" applyBorder="1" applyAlignment="1" applyProtection="1">
      <alignment horizontal="center" vertical="center"/>
    </xf>
    <xf numFmtId="0" fontId="4" fillId="0" borderId="9" xfId="0" applyFont="1" applyFill="1" applyBorder="1" applyProtection="1"/>
    <xf numFmtId="0" fontId="4" fillId="0" borderId="1" xfId="0" applyFont="1" applyFill="1" applyBorder="1" applyAlignment="1" applyProtection="1">
      <alignment horizontal="center"/>
    </xf>
    <xf numFmtId="0" fontId="4" fillId="0" borderId="10" xfId="0" applyFont="1" applyFill="1" applyBorder="1" applyAlignment="1" applyProtection="1">
      <alignment wrapText="1"/>
    </xf>
    <xf numFmtId="177" fontId="13" fillId="0" borderId="2" xfId="0" applyNumberFormat="1" applyFont="1" applyFill="1" applyBorder="1" applyAlignment="1" applyProtection="1">
      <alignment vertical="center"/>
    </xf>
    <xf numFmtId="0" fontId="4" fillId="0" borderId="11" xfId="0" applyFont="1" applyFill="1" applyBorder="1" applyProtection="1"/>
    <xf numFmtId="0" fontId="4" fillId="0" borderId="4" xfId="0" applyFont="1" applyFill="1" applyBorder="1" applyAlignment="1" applyProtection="1">
      <alignment horizontal="center"/>
    </xf>
    <xf numFmtId="0" fontId="12" fillId="7" borderId="9" xfId="0" applyNumberFormat="1" applyFont="1" applyFill="1" applyBorder="1" applyAlignment="1" applyProtection="1">
      <alignment horizontal="center" vertical="center"/>
    </xf>
    <xf numFmtId="0" fontId="12" fillId="7" borderId="10" xfId="0" applyNumberFormat="1" applyFont="1" applyFill="1" applyBorder="1" applyAlignment="1" applyProtection="1">
      <alignment horizontal="center" vertical="center"/>
    </xf>
    <xf numFmtId="0" fontId="12" fillId="7" borderId="11" xfId="0" applyNumberFormat="1" applyFont="1" applyFill="1" applyBorder="1" applyAlignment="1" applyProtection="1">
      <alignment horizontal="center" vertical="center"/>
    </xf>
    <xf numFmtId="0" fontId="6" fillId="0" borderId="0" xfId="0" applyFont="1" applyBorder="1" applyAlignment="1" applyProtection="1">
      <alignment horizontal="center" vertical="center"/>
    </xf>
  </cellXfs>
  <cellStyles count="2">
    <cellStyle name="Normal" xfId="0" builtinId="0"/>
    <cellStyle name="Normal_presence didier" xfId="1"/>
  </cellStyles>
  <dxfs count="173">
    <dxf>
      <fill>
        <patternFill>
          <bgColor rgb="FFFF0000"/>
        </patternFill>
      </fill>
      <border>
        <left style="thin">
          <color auto="1"/>
        </left>
        <right style="thin">
          <color auto="1"/>
        </right>
        <top style="thin">
          <color auto="1"/>
        </top>
        <bottom style="thin">
          <color auto="1"/>
        </bottom>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9" tint="-0.24994659260841701"/>
        </patternFill>
      </fill>
      <border>
        <left style="thin">
          <color auto="1"/>
        </left>
        <right style="thin">
          <color auto="1"/>
        </right>
        <top style="thin">
          <color auto="1"/>
        </top>
        <bottom style="thin">
          <color auto="1"/>
        </bottom>
      </border>
    </dxf>
    <dxf>
      <fill>
        <patternFill>
          <bgColor theme="8" tint="-0.24994659260841701"/>
        </patternFill>
      </fill>
      <border>
        <left style="thin">
          <color auto="1"/>
        </left>
        <right style="thin">
          <color auto="1"/>
        </right>
        <top style="thin">
          <color auto="1"/>
        </top>
        <bottom style="thin">
          <color auto="1"/>
        </bottom>
        <vertical/>
        <horizontal/>
      </border>
    </dxf>
    <dxf>
      <fill>
        <patternFill>
          <bgColor rgb="FFFFFF00"/>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theme="0" tint="-0.24994659260841701"/>
      </font>
      <fill>
        <patternFill>
          <bgColor theme="0" tint="-0.24994659260841701"/>
        </patternFill>
      </fill>
    </dxf>
    <dxf>
      <fill>
        <patternFill>
          <bgColor theme="9" tint="-0.24994659260841701"/>
        </patternFill>
      </fill>
      <border>
        <left style="thin">
          <color auto="1"/>
        </left>
        <right style="thin">
          <color auto="1"/>
        </right>
        <top style="thin">
          <color auto="1"/>
        </top>
        <bottom style="thin">
          <color auto="1"/>
        </bottom>
      </border>
    </dxf>
    <dxf>
      <fill>
        <patternFill>
          <bgColor theme="4" tint="-0.24994659260841701"/>
        </patternFill>
      </fill>
      <border>
        <left style="thin">
          <color auto="1"/>
        </left>
        <right style="thin">
          <color auto="1"/>
        </right>
        <top style="thin">
          <color auto="1"/>
        </top>
        <bottom style="thin">
          <color auto="1"/>
        </bottom>
      </border>
    </dxf>
    <dxf>
      <fill>
        <patternFill>
          <bgColor rgb="FFFFFF00"/>
        </patternFill>
      </fill>
      <border>
        <left style="thin">
          <color auto="1"/>
        </left>
        <right style="thin">
          <color auto="1"/>
        </right>
        <top style="thin">
          <color auto="1"/>
        </top>
        <bottom style="thin">
          <color auto="1"/>
        </bottom>
      </border>
    </dxf>
    <dxf>
      <fill>
        <patternFill>
          <bgColor rgb="FFFF0000"/>
        </patternFill>
      </fill>
      <border>
        <left style="thin">
          <color auto="1"/>
        </left>
        <right style="thin">
          <color auto="1"/>
        </right>
        <top style="thin">
          <color auto="1"/>
        </top>
        <bottom style="thin">
          <color auto="1"/>
        </bottom>
      </border>
    </dxf>
    <dxf>
      <font>
        <color theme="0" tint="-0.24994659260841701"/>
      </font>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9" tint="-0.24994659260841701"/>
        </patternFill>
      </fill>
      <border>
        <left style="thin">
          <color auto="1"/>
        </left>
        <right style="thin">
          <color auto="1"/>
        </right>
        <top style="thin">
          <color auto="1"/>
        </top>
        <bottom style="thin">
          <color auto="1"/>
        </bottom>
      </border>
    </dxf>
    <dxf>
      <fill>
        <patternFill>
          <bgColor theme="8" tint="-0.24994659260841701"/>
        </patternFill>
      </fill>
      <border>
        <left style="thin">
          <color auto="1"/>
        </left>
        <right style="thin">
          <color auto="1"/>
        </right>
        <top style="thin">
          <color auto="1"/>
        </top>
        <bottom style="thin">
          <color auto="1"/>
        </bottom>
        <vertical/>
        <horizontal/>
      </border>
    </dxf>
    <dxf>
      <fill>
        <patternFill>
          <bgColor rgb="FFFFFF00"/>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theme="0" tint="-0.24994659260841701"/>
      </font>
      <fill>
        <patternFill>
          <bgColor theme="0" tint="-0.24994659260841701"/>
        </patternFill>
      </fill>
    </dxf>
    <dxf>
      <fill>
        <patternFill>
          <bgColor theme="9" tint="-0.24994659260841701"/>
        </patternFill>
      </fill>
      <border>
        <left style="thin">
          <color auto="1"/>
        </left>
        <right style="thin">
          <color auto="1"/>
        </right>
        <top style="thin">
          <color auto="1"/>
        </top>
        <bottom style="thin">
          <color auto="1"/>
        </bottom>
      </border>
    </dxf>
    <dxf>
      <fill>
        <patternFill>
          <bgColor theme="4" tint="-0.24994659260841701"/>
        </patternFill>
      </fill>
      <border>
        <left style="thin">
          <color auto="1"/>
        </left>
        <right style="thin">
          <color auto="1"/>
        </right>
        <top style="thin">
          <color auto="1"/>
        </top>
        <bottom style="thin">
          <color auto="1"/>
        </bottom>
      </border>
    </dxf>
    <dxf>
      <fill>
        <patternFill>
          <bgColor rgb="FFFFFF00"/>
        </patternFill>
      </fill>
      <border>
        <left style="thin">
          <color auto="1"/>
        </left>
        <right style="thin">
          <color auto="1"/>
        </right>
        <top style="thin">
          <color auto="1"/>
        </top>
        <bottom style="thin">
          <color auto="1"/>
        </bottom>
      </border>
    </dxf>
    <dxf>
      <fill>
        <patternFill>
          <bgColor rgb="FFFF0000"/>
        </patternFill>
      </fill>
      <border>
        <left style="thin">
          <color auto="1"/>
        </left>
        <right style="thin">
          <color auto="1"/>
        </right>
        <top style="thin">
          <color auto="1"/>
        </top>
        <bottom style="thin">
          <color auto="1"/>
        </bottom>
      </border>
    </dxf>
    <dxf>
      <font>
        <color theme="0" tint="-0.24994659260841701"/>
      </font>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9" tint="-0.24994659260841701"/>
        </patternFill>
      </fill>
      <border>
        <left style="thin">
          <color auto="1"/>
        </left>
        <right style="thin">
          <color auto="1"/>
        </right>
        <top style="thin">
          <color auto="1"/>
        </top>
        <bottom style="thin">
          <color auto="1"/>
        </bottom>
      </border>
    </dxf>
    <dxf>
      <fill>
        <patternFill>
          <bgColor theme="8" tint="-0.24994659260841701"/>
        </patternFill>
      </fill>
      <border>
        <left style="thin">
          <color auto="1"/>
        </left>
        <right style="thin">
          <color auto="1"/>
        </right>
        <top style="thin">
          <color auto="1"/>
        </top>
        <bottom style="thin">
          <color auto="1"/>
        </bottom>
        <vertical/>
        <horizontal/>
      </border>
    </dxf>
    <dxf>
      <fill>
        <patternFill>
          <bgColor rgb="FFFFFF00"/>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theme="0" tint="-0.24994659260841701"/>
      </font>
      <fill>
        <patternFill>
          <bgColor theme="0" tint="-0.24994659260841701"/>
        </patternFill>
      </fill>
    </dxf>
    <dxf>
      <fill>
        <patternFill>
          <bgColor theme="9" tint="-0.24994659260841701"/>
        </patternFill>
      </fill>
      <border>
        <left style="thin">
          <color auto="1"/>
        </left>
        <right style="thin">
          <color auto="1"/>
        </right>
        <top style="thin">
          <color auto="1"/>
        </top>
        <bottom style="thin">
          <color auto="1"/>
        </bottom>
      </border>
    </dxf>
    <dxf>
      <fill>
        <patternFill>
          <bgColor theme="4" tint="-0.24994659260841701"/>
        </patternFill>
      </fill>
      <border>
        <left style="thin">
          <color auto="1"/>
        </left>
        <right style="thin">
          <color auto="1"/>
        </right>
        <top style="thin">
          <color auto="1"/>
        </top>
        <bottom style="thin">
          <color auto="1"/>
        </bottom>
      </border>
    </dxf>
    <dxf>
      <fill>
        <patternFill>
          <bgColor rgb="FFFFFF00"/>
        </patternFill>
      </fill>
      <border>
        <left style="thin">
          <color auto="1"/>
        </left>
        <right style="thin">
          <color auto="1"/>
        </right>
        <top style="thin">
          <color auto="1"/>
        </top>
        <bottom style="thin">
          <color auto="1"/>
        </bottom>
      </border>
    </dxf>
    <dxf>
      <font>
        <color theme="0" tint="-0.24994659260841701"/>
      </font>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9" tint="-0.24994659260841701"/>
        </patternFill>
      </fill>
      <border>
        <left style="thin">
          <color auto="1"/>
        </left>
        <right style="thin">
          <color auto="1"/>
        </right>
        <top style="thin">
          <color auto="1"/>
        </top>
        <bottom style="thin">
          <color auto="1"/>
        </bottom>
      </border>
    </dxf>
    <dxf>
      <fill>
        <patternFill>
          <bgColor theme="8" tint="-0.24994659260841701"/>
        </patternFill>
      </fill>
      <border>
        <left style="thin">
          <color auto="1"/>
        </left>
        <right style="thin">
          <color auto="1"/>
        </right>
        <top style="thin">
          <color auto="1"/>
        </top>
        <bottom style="thin">
          <color auto="1"/>
        </bottom>
        <vertical/>
        <horizontal/>
      </border>
    </dxf>
    <dxf>
      <fill>
        <patternFill>
          <bgColor rgb="FFFFFF00"/>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theme="0" tint="-0.24994659260841701"/>
      </font>
      <fill>
        <patternFill>
          <bgColor theme="0" tint="-0.24994659260841701"/>
        </patternFill>
      </fill>
    </dxf>
    <dxf>
      <fill>
        <patternFill>
          <bgColor theme="9" tint="-0.24994659260841701"/>
        </patternFill>
      </fill>
      <border>
        <left style="thin">
          <color auto="1"/>
        </left>
        <right style="thin">
          <color auto="1"/>
        </right>
        <top style="thin">
          <color auto="1"/>
        </top>
        <bottom style="thin">
          <color auto="1"/>
        </bottom>
      </border>
    </dxf>
    <dxf>
      <fill>
        <patternFill>
          <bgColor theme="4" tint="-0.24994659260841701"/>
        </patternFill>
      </fill>
      <border>
        <left style="thin">
          <color auto="1"/>
        </left>
        <right style="thin">
          <color auto="1"/>
        </right>
        <top style="thin">
          <color auto="1"/>
        </top>
        <bottom style="thin">
          <color auto="1"/>
        </bottom>
      </border>
    </dxf>
    <dxf>
      <fill>
        <patternFill>
          <bgColor rgb="FFFFFF00"/>
        </patternFill>
      </fill>
      <border>
        <left style="thin">
          <color auto="1"/>
        </left>
        <right style="thin">
          <color auto="1"/>
        </right>
        <top style="thin">
          <color auto="1"/>
        </top>
        <bottom style="thin">
          <color auto="1"/>
        </bottom>
      </border>
    </dxf>
    <dxf>
      <fill>
        <patternFill>
          <bgColor rgb="FFFF0000"/>
        </patternFill>
      </fill>
      <border>
        <left style="thin">
          <color auto="1"/>
        </left>
        <right style="thin">
          <color auto="1"/>
        </right>
        <top style="thin">
          <color auto="1"/>
        </top>
        <bottom style="thin">
          <color auto="1"/>
        </bottom>
      </border>
    </dxf>
    <dxf>
      <font>
        <color theme="0" tint="-0.24994659260841701"/>
      </font>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9" tint="-0.24994659260841701"/>
        </patternFill>
      </fill>
      <border>
        <left style="thin">
          <color auto="1"/>
        </left>
        <right style="thin">
          <color auto="1"/>
        </right>
        <top style="thin">
          <color auto="1"/>
        </top>
        <bottom style="thin">
          <color auto="1"/>
        </bottom>
      </border>
    </dxf>
    <dxf>
      <fill>
        <patternFill>
          <bgColor theme="8" tint="-0.24994659260841701"/>
        </patternFill>
      </fill>
      <border>
        <left style="thin">
          <color auto="1"/>
        </left>
        <right style="thin">
          <color auto="1"/>
        </right>
        <top style="thin">
          <color auto="1"/>
        </top>
        <bottom style="thin">
          <color auto="1"/>
        </bottom>
        <vertical/>
        <horizontal/>
      </border>
    </dxf>
    <dxf>
      <fill>
        <patternFill>
          <bgColor rgb="FFFFFF00"/>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theme="0" tint="-0.24994659260841701"/>
      </font>
      <fill>
        <patternFill>
          <bgColor theme="0" tint="-0.24994659260841701"/>
        </patternFill>
      </fill>
    </dxf>
    <dxf>
      <fill>
        <patternFill>
          <bgColor theme="9" tint="-0.24994659260841701"/>
        </patternFill>
      </fill>
      <border>
        <left style="thin">
          <color auto="1"/>
        </left>
        <right style="thin">
          <color auto="1"/>
        </right>
        <top style="thin">
          <color auto="1"/>
        </top>
        <bottom style="thin">
          <color auto="1"/>
        </bottom>
      </border>
    </dxf>
    <dxf>
      <fill>
        <patternFill>
          <bgColor theme="4" tint="-0.24994659260841701"/>
        </patternFill>
      </fill>
      <border>
        <left style="thin">
          <color auto="1"/>
        </left>
        <right style="thin">
          <color auto="1"/>
        </right>
        <top style="thin">
          <color auto="1"/>
        </top>
        <bottom style="thin">
          <color auto="1"/>
        </bottom>
      </border>
    </dxf>
    <dxf>
      <fill>
        <patternFill>
          <bgColor rgb="FFFFFF00"/>
        </patternFill>
      </fill>
      <border>
        <left style="thin">
          <color auto="1"/>
        </left>
        <right style="thin">
          <color auto="1"/>
        </right>
        <top style="thin">
          <color auto="1"/>
        </top>
        <bottom style="thin">
          <color auto="1"/>
        </bottom>
      </border>
    </dxf>
    <dxf>
      <fill>
        <patternFill>
          <bgColor rgb="FFFF0000"/>
        </patternFill>
      </fill>
      <border>
        <left style="thin">
          <color auto="1"/>
        </left>
        <right style="thin">
          <color auto="1"/>
        </right>
        <top style="thin">
          <color auto="1"/>
        </top>
        <bottom style="thin">
          <color auto="1"/>
        </bottom>
      </border>
    </dxf>
    <dxf>
      <font>
        <color theme="0" tint="-0.24994659260841701"/>
      </font>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9" tint="-0.24994659260841701"/>
        </patternFill>
      </fill>
      <border>
        <left style="thin">
          <color auto="1"/>
        </left>
        <right style="thin">
          <color auto="1"/>
        </right>
        <top style="thin">
          <color auto="1"/>
        </top>
        <bottom style="thin">
          <color auto="1"/>
        </bottom>
      </border>
    </dxf>
    <dxf>
      <fill>
        <patternFill>
          <bgColor theme="8" tint="-0.24994659260841701"/>
        </patternFill>
      </fill>
      <border>
        <left style="thin">
          <color auto="1"/>
        </left>
        <right style="thin">
          <color auto="1"/>
        </right>
        <top style="thin">
          <color auto="1"/>
        </top>
        <bottom style="thin">
          <color auto="1"/>
        </bottom>
        <vertical/>
        <horizontal/>
      </border>
    </dxf>
    <dxf>
      <fill>
        <patternFill>
          <bgColor rgb="FFFFFF00"/>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theme="0" tint="-0.24994659260841701"/>
      </font>
      <fill>
        <patternFill>
          <bgColor theme="0" tint="-0.24994659260841701"/>
        </patternFill>
      </fill>
    </dxf>
    <dxf>
      <fill>
        <patternFill>
          <bgColor theme="9" tint="-0.24994659260841701"/>
        </patternFill>
      </fill>
      <border>
        <left style="thin">
          <color auto="1"/>
        </left>
        <right style="thin">
          <color auto="1"/>
        </right>
        <top style="thin">
          <color auto="1"/>
        </top>
        <bottom style="thin">
          <color auto="1"/>
        </bottom>
      </border>
    </dxf>
    <dxf>
      <fill>
        <patternFill>
          <bgColor theme="4" tint="-0.24994659260841701"/>
        </patternFill>
      </fill>
      <border>
        <left style="thin">
          <color auto="1"/>
        </left>
        <right style="thin">
          <color auto="1"/>
        </right>
        <top style="thin">
          <color auto="1"/>
        </top>
        <bottom style="thin">
          <color auto="1"/>
        </bottom>
      </border>
    </dxf>
    <dxf>
      <fill>
        <patternFill>
          <bgColor rgb="FFFFFF00"/>
        </patternFill>
      </fill>
      <border>
        <left style="thin">
          <color auto="1"/>
        </left>
        <right style="thin">
          <color auto="1"/>
        </right>
        <top style="thin">
          <color auto="1"/>
        </top>
        <bottom style="thin">
          <color auto="1"/>
        </bottom>
      </border>
    </dxf>
    <dxf>
      <fill>
        <patternFill>
          <bgColor rgb="FFFF0000"/>
        </patternFill>
      </fill>
      <border>
        <left style="thin">
          <color auto="1"/>
        </left>
        <right style="thin">
          <color auto="1"/>
        </right>
        <top style="thin">
          <color auto="1"/>
        </top>
        <bottom style="thin">
          <color auto="1"/>
        </bottom>
      </border>
    </dxf>
    <dxf>
      <font>
        <color theme="0" tint="-0.24994659260841701"/>
      </font>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9" tint="-0.24994659260841701"/>
        </patternFill>
      </fill>
      <border>
        <left style="thin">
          <color auto="1"/>
        </left>
        <right style="thin">
          <color auto="1"/>
        </right>
        <top style="thin">
          <color auto="1"/>
        </top>
        <bottom style="thin">
          <color auto="1"/>
        </bottom>
      </border>
    </dxf>
    <dxf>
      <fill>
        <patternFill>
          <bgColor theme="8" tint="-0.24994659260841701"/>
        </patternFill>
      </fill>
      <border>
        <left style="thin">
          <color auto="1"/>
        </left>
        <right style="thin">
          <color auto="1"/>
        </right>
        <top style="thin">
          <color auto="1"/>
        </top>
        <bottom style="thin">
          <color auto="1"/>
        </bottom>
        <vertical/>
        <horizontal/>
      </border>
    </dxf>
    <dxf>
      <fill>
        <patternFill>
          <bgColor rgb="FFFFFF00"/>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theme="0" tint="-0.24994659260841701"/>
      </font>
      <fill>
        <patternFill>
          <bgColor theme="0" tint="-0.24994659260841701"/>
        </patternFill>
      </fill>
    </dxf>
    <dxf>
      <fill>
        <patternFill>
          <bgColor theme="9" tint="-0.24994659260841701"/>
        </patternFill>
      </fill>
      <border>
        <left style="thin">
          <color auto="1"/>
        </left>
        <right style="thin">
          <color auto="1"/>
        </right>
        <top style="thin">
          <color auto="1"/>
        </top>
        <bottom style="thin">
          <color auto="1"/>
        </bottom>
      </border>
    </dxf>
    <dxf>
      <fill>
        <patternFill>
          <bgColor theme="4" tint="-0.24994659260841701"/>
        </patternFill>
      </fill>
      <border>
        <left style="thin">
          <color auto="1"/>
        </left>
        <right style="thin">
          <color auto="1"/>
        </right>
        <top style="thin">
          <color auto="1"/>
        </top>
        <bottom style="thin">
          <color auto="1"/>
        </bottom>
      </border>
    </dxf>
    <dxf>
      <fill>
        <patternFill>
          <bgColor rgb="FFFFFF00"/>
        </patternFill>
      </fill>
      <border>
        <left style="thin">
          <color auto="1"/>
        </left>
        <right style="thin">
          <color auto="1"/>
        </right>
        <top style="thin">
          <color auto="1"/>
        </top>
        <bottom style="thin">
          <color auto="1"/>
        </bottom>
      </border>
    </dxf>
    <dxf>
      <fill>
        <patternFill>
          <bgColor rgb="FFFF0000"/>
        </patternFill>
      </fill>
      <border>
        <left style="thin">
          <color auto="1"/>
        </left>
        <right style="thin">
          <color auto="1"/>
        </right>
        <top style="thin">
          <color auto="1"/>
        </top>
        <bottom style="thin">
          <color auto="1"/>
        </bottom>
      </border>
    </dxf>
    <dxf>
      <font>
        <color theme="0" tint="-0.24994659260841701"/>
      </font>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9" tint="-0.24994659260841701"/>
        </patternFill>
      </fill>
      <border>
        <left style="thin">
          <color auto="1"/>
        </left>
        <right style="thin">
          <color auto="1"/>
        </right>
        <top style="thin">
          <color auto="1"/>
        </top>
        <bottom style="thin">
          <color auto="1"/>
        </bottom>
      </border>
    </dxf>
    <dxf>
      <fill>
        <patternFill>
          <bgColor theme="8" tint="-0.24994659260841701"/>
        </patternFill>
      </fill>
      <border>
        <left style="thin">
          <color auto="1"/>
        </left>
        <right style="thin">
          <color auto="1"/>
        </right>
        <top style="thin">
          <color auto="1"/>
        </top>
        <bottom style="thin">
          <color auto="1"/>
        </bottom>
        <vertical/>
        <horizontal/>
      </border>
    </dxf>
    <dxf>
      <fill>
        <patternFill>
          <bgColor rgb="FFFFFF00"/>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theme="0" tint="-0.24994659260841701"/>
      </font>
      <fill>
        <patternFill>
          <bgColor theme="0" tint="-0.24994659260841701"/>
        </patternFill>
      </fill>
    </dxf>
    <dxf>
      <fill>
        <patternFill>
          <bgColor theme="9" tint="-0.24994659260841701"/>
        </patternFill>
      </fill>
      <border>
        <left style="thin">
          <color auto="1"/>
        </left>
        <right style="thin">
          <color auto="1"/>
        </right>
        <top style="thin">
          <color auto="1"/>
        </top>
        <bottom style="thin">
          <color auto="1"/>
        </bottom>
      </border>
    </dxf>
    <dxf>
      <fill>
        <patternFill>
          <bgColor theme="4" tint="-0.24994659260841701"/>
        </patternFill>
      </fill>
      <border>
        <left style="thin">
          <color auto="1"/>
        </left>
        <right style="thin">
          <color auto="1"/>
        </right>
        <top style="thin">
          <color auto="1"/>
        </top>
        <bottom style="thin">
          <color auto="1"/>
        </bottom>
      </border>
    </dxf>
    <dxf>
      <fill>
        <patternFill>
          <bgColor rgb="FFFFFF00"/>
        </patternFill>
      </fill>
      <border>
        <left style="thin">
          <color auto="1"/>
        </left>
        <right style="thin">
          <color auto="1"/>
        </right>
        <top style="thin">
          <color auto="1"/>
        </top>
        <bottom style="thin">
          <color auto="1"/>
        </bottom>
      </border>
    </dxf>
    <dxf>
      <fill>
        <patternFill>
          <bgColor rgb="FFFF0000"/>
        </patternFill>
      </fill>
      <border>
        <left style="thin">
          <color auto="1"/>
        </left>
        <right style="thin">
          <color auto="1"/>
        </right>
        <top style="thin">
          <color auto="1"/>
        </top>
        <bottom style="thin">
          <color auto="1"/>
        </bottom>
      </border>
    </dxf>
    <dxf>
      <font>
        <color theme="0" tint="-0.24994659260841701"/>
      </font>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9" tint="-0.24994659260841701"/>
        </patternFill>
      </fill>
      <border>
        <left style="thin">
          <color auto="1"/>
        </left>
        <right style="thin">
          <color auto="1"/>
        </right>
        <top style="thin">
          <color auto="1"/>
        </top>
        <bottom style="thin">
          <color auto="1"/>
        </bottom>
      </border>
    </dxf>
    <dxf>
      <fill>
        <patternFill>
          <bgColor theme="8" tint="-0.24994659260841701"/>
        </patternFill>
      </fill>
      <border>
        <left style="thin">
          <color auto="1"/>
        </left>
        <right style="thin">
          <color auto="1"/>
        </right>
        <top style="thin">
          <color auto="1"/>
        </top>
        <bottom style="thin">
          <color auto="1"/>
        </bottom>
        <vertical/>
        <horizontal/>
      </border>
    </dxf>
    <dxf>
      <fill>
        <patternFill>
          <bgColor rgb="FFFFFF00"/>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theme="0" tint="-0.24994659260841701"/>
      </font>
      <fill>
        <patternFill>
          <bgColor theme="0" tint="-0.24994659260841701"/>
        </patternFill>
      </fill>
    </dxf>
    <dxf>
      <fill>
        <patternFill>
          <bgColor theme="9" tint="-0.24994659260841701"/>
        </patternFill>
      </fill>
      <border>
        <left style="thin">
          <color auto="1"/>
        </left>
        <right style="thin">
          <color auto="1"/>
        </right>
        <top style="thin">
          <color auto="1"/>
        </top>
        <bottom style="thin">
          <color auto="1"/>
        </bottom>
      </border>
    </dxf>
    <dxf>
      <fill>
        <patternFill>
          <bgColor theme="4" tint="-0.24994659260841701"/>
        </patternFill>
      </fill>
      <border>
        <left style="thin">
          <color auto="1"/>
        </left>
        <right style="thin">
          <color auto="1"/>
        </right>
        <top style="thin">
          <color auto="1"/>
        </top>
        <bottom style="thin">
          <color auto="1"/>
        </bottom>
      </border>
    </dxf>
    <dxf>
      <fill>
        <patternFill>
          <bgColor rgb="FFFFFF00"/>
        </patternFill>
      </fill>
      <border>
        <left style="thin">
          <color auto="1"/>
        </left>
        <right style="thin">
          <color auto="1"/>
        </right>
        <top style="thin">
          <color auto="1"/>
        </top>
        <bottom style="thin">
          <color auto="1"/>
        </bottom>
      </border>
    </dxf>
    <dxf>
      <fill>
        <patternFill>
          <bgColor rgb="FFFF0000"/>
        </patternFill>
      </fill>
      <border>
        <left style="thin">
          <color auto="1"/>
        </left>
        <right style="thin">
          <color auto="1"/>
        </right>
        <top style="thin">
          <color auto="1"/>
        </top>
        <bottom style="thin">
          <color auto="1"/>
        </bottom>
      </border>
    </dxf>
    <dxf>
      <font>
        <color theme="0" tint="-0.24994659260841701"/>
      </font>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9" tint="-0.24994659260841701"/>
        </patternFill>
      </fill>
      <border>
        <left style="thin">
          <color auto="1"/>
        </left>
        <right style="thin">
          <color auto="1"/>
        </right>
        <top style="thin">
          <color auto="1"/>
        </top>
        <bottom style="thin">
          <color auto="1"/>
        </bottom>
      </border>
    </dxf>
    <dxf>
      <fill>
        <patternFill>
          <bgColor theme="8" tint="-0.24994659260841701"/>
        </patternFill>
      </fill>
      <border>
        <left style="thin">
          <color auto="1"/>
        </left>
        <right style="thin">
          <color auto="1"/>
        </right>
        <top style="thin">
          <color auto="1"/>
        </top>
        <bottom style="thin">
          <color auto="1"/>
        </bottom>
        <vertical/>
        <horizontal/>
      </border>
    </dxf>
    <dxf>
      <fill>
        <patternFill>
          <bgColor rgb="FFFFFF00"/>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theme="0" tint="-0.24994659260841701"/>
      </font>
      <fill>
        <patternFill>
          <bgColor theme="0" tint="-0.24994659260841701"/>
        </patternFill>
      </fill>
    </dxf>
    <dxf>
      <fill>
        <patternFill>
          <bgColor theme="9" tint="-0.24994659260841701"/>
        </patternFill>
      </fill>
      <border>
        <left style="thin">
          <color auto="1"/>
        </left>
        <right style="thin">
          <color auto="1"/>
        </right>
        <top style="thin">
          <color auto="1"/>
        </top>
        <bottom style="thin">
          <color auto="1"/>
        </bottom>
      </border>
    </dxf>
    <dxf>
      <fill>
        <patternFill>
          <bgColor theme="4" tint="-0.24994659260841701"/>
        </patternFill>
      </fill>
      <border>
        <left style="thin">
          <color auto="1"/>
        </left>
        <right style="thin">
          <color auto="1"/>
        </right>
        <top style="thin">
          <color auto="1"/>
        </top>
        <bottom style="thin">
          <color auto="1"/>
        </bottom>
      </border>
    </dxf>
    <dxf>
      <fill>
        <patternFill>
          <bgColor rgb="FFFFFF00"/>
        </patternFill>
      </fill>
      <border>
        <left style="thin">
          <color auto="1"/>
        </left>
        <right style="thin">
          <color auto="1"/>
        </right>
        <top style="thin">
          <color auto="1"/>
        </top>
        <bottom style="thin">
          <color auto="1"/>
        </bottom>
      </border>
    </dxf>
    <dxf>
      <fill>
        <patternFill>
          <bgColor rgb="FFFF0000"/>
        </patternFill>
      </fill>
      <border>
        <left style="thin">
          <color auto="1"/>
        </left>
        <right style="thin">
          <color auto="1"/>
        </right>
        <top style="thin">
          <color auto="1"/>
        </top>
        <bottom style="thin">
          <color auto="1"/>
        </bottom>
      </border>
    </dxf>
    <dxf>
      <font>
        <color theme="0" tint="-0.24994659260841701"/>
      </font>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9" tint="-0.24994659260841701"/>
        </patternFill>
      </fill>
      <border>
        <left style="thin">
          <color auto="1"/>
        </left>
        <right style="thin">
          <color auto="1"/>
        </right>
        <top style="thin">
          <color auto="1"/>
        </top>
        <bottom style="thin">
          <color auto="1"/>
        </bottom>
      </border>
    </dxf>
    <dxf>
      <fill>
        <patternFill>
          <bgColor theme="8" tint="-0.24994659260841701"/>
        </patternFill>
      </fill>
      <border>
        <left style="thin">
          <color auto="1"/>
        </left>
        <right style="thin">
          <color auto="1"/>
        </right>
        <top style="thin">
          <color auto="1"/>
        </top>
        <bottom style="thin">
          <color auto="1"/>
        </bottom>
        <vertical/>
        <horizontal/>
      </border>
    </dxf>
    <dxf>
      <fill>
        <patternFill>
          <bgColor rgb="FFFFFF00"/>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theme="0" tint="-0.24994659260841701"/>
      </font>
      <fill>
        <patternFill>
          <bgColor theme="0" tint="-0.24994659260841701"/>
        </patternFill>
      </fill>
    </dxf>
    <dxf>
      <fill>
        <patternFill>
          <bgColor theme="9" tint="-0.24994659260841701"/>
        </patternFill>
      </fill>
      <border>
        <left style="thin">
          <color auto="1"/>
        </left>
        <right style="thin">
          <color auto="1"/>
        </right>
        <top style="thin">
          <color auto="1"/>
        </top>
        <bottom style="thin">
          <color auto="1"/>
        </bottom>
      </border>
    </dxf>
    <dxf>
      <fill>
        <patternFill>
          <bgColor theme="4" tint="-0.24994659260841701"/>
        </patternFill>
      </fill>
      <border>
        <left style="thin">
          <color auto="1"/>
        </left>
        <right style="thin">
          <color auto="1"/>
        </right>
        <top style="thin">
          <color auto="1"/>
        </top>
        <bottom style="thin">
          <color auto="1"/>
        </bottom>
      </border>
    </dxf>
    <dxf>
      <fill>
        <patternFill>
          <bgColor rgb="FFFFFF00"/>
        </patternFill>
      </fill>
      <border>
        <left style="thin">
          <color auto="1"/>
        </left>
        <right style="thin">
          <color auto="1"/>
        </right>
        <top style="thin">
          <color auto="1"/>
        </top>
        <bottom style="thin">
          <color auto="1"/>
        </bottom>
      </border>
    </dxf>
    <dxf>
      <fill>
        <patternFill>
          <bgColor rgb="FFFF0000"/>
        </patternFill>
      </fill>
      <border>
        <left style="thin">
          <color auto="1"/>
        </left>
        <right style="thin">
          <color auto="1"/>
        </right>
        <top style="thin">
          <color auto="1"/>
        </top>
        <bottom style="thin">
          <color auto="1"/>
        </bottom>
      </border>
    </dxf>
    <dxf>
      <font>
        <color theme="0" tint="-0.24994659260841701"/>
      </font>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theme="0" tint="-0.24994659260841701"/>
      </font>
      <fill>
        <patternFill>
          <bgColor theme="0" tint="-0.24994659260841701"/>
        </patternFill>
      </fill>
    </dxf>
    <dxf>
      <fill>
        <patternFill>
          <bgColor rgb="FFFF0000"/>
        </patternFill>
      </fill>
      <border>
        <left style="thin">
          <color auto="1"/>
        </left>
        <right style="thin">
          <color auto="1"/>
        </right>
        <top style="thin">
          <color auto="1"/>
        </top>
        <bottom style="thin">
          <color auto="1"/>
        </bottom>
        <vertical/>
        <horizontal/>
      </border>
    </dxf>
    <dxf>
      <fill>
        <patternFill>
          <bgColor rgb="FFFFFF00"/>
        </patternFill>
      </fill>
      <border>
        <left style="thin">
          <color auto="1"/>
        </left>
        <right style="thin">
          <color auto="1"/>
        </right>
        <top style="thin">
          <color auto="1"/>
        </top>
        <bottom style="thin">
          <color auto="1"/>
        </bottom>
        <vertical/>
        <horizontal/>
      </border>
    </dxf>
    <dxf>
      <fill>
        <patternFill>
          <bgColor theme="8" tint="-0.24994659260841701"/>
        </patternFill>
      </fill>
      <border>
        <left style="thin">
          <color auto="1"/>
        </left>
        <right style="thin">
          <color auto="1"/>
        </right>
        <top style="thin">
          <color auto="1"/>
        </top>
        <bottom style="thin">
          <color auto="1"/>
        </bottom>
        <vertical/>
        <horizontal/>
      </border>
    </dxf>
    <dxf>
      <fill>
        <patternFill>
          <bgColor theme="9" tint="-0.24994659260841701"/>
        </patternFill>
      </fill>
      <border>
        <left style="thin">
          <color auto="1"/>
        </left>
        <right style="thin">
          <color auto="1"/>
        </right>
        <top style="thin">
          <color auto="1"/>
        </top>
        <bottom style="thin">
          <color auto="1"/>
        </bottom>
      </border>
    </dxf>
    <dxf>
      <font>
        <color theme="0" tint="-0.24994659260841701"/>
      </font>
      <fill>
        <patternFill>
          <bgColor theme="0" tint="-0.24994659260841701"/>
        </patternFill>
      </fill>
    </dxf>
    <dxf>
      <fill>
        <patternFill>
          <bgColor rgb="FFFF0000"/>
        </patternFill>
      </fill>
      <border>
        <left style="thin">
          <color auto="1"/>
        </left>
        <right style="thin">
          <color auto="1"/>
        </right>
        <top style="thin">
          <color auto="1"/>
        </top>
        <bottom style="thin">
          <color auto="1"/>
        </bottom>
      </border>
    </dxf>
    <dxf>
      <fill>
        <patternFill>
          <bgColor rgb="FFFFFF00"/>
        </patternFill>
      </fill>
      <border>
        <left style="thin">
          <color auto="1"/>
        </left>
        <right style="thin">
          <color auto="1"/>
        </right>
        <top style="thin">
          <color auto="1"/>
        </top>
        <bottom style="thin">
          <color auto="1"/>
        </bottom>
      </border>
    </dxf>
    <dxf>
      <fill>
        <patternFill>
          <bgColor theme="4" tint="-0.24994659260841701"/>
        </patternFill>
      </fill>
      <border>
        <left style="thin">
          <color auto="1"/>
        </left>
        <right style="thin">
          <color auto="1"/>
        </right>
        <top style="thin">
          <color auto="1"/>
        </top>
        <bottom style="thin">
          <color auto="1"/>
        </bottom>
      </border>
    </dxf>
    <dxf>
      <fill>
        <patternFill>
          <bgColor theme="9" tint="-0.24994659260841701"/>
        </patternFill>
      </fill>
      <border>
        <left style="thin">
          <color auto="1"/>
        </left>
        <right style="thin">
          <color auto="1"/>
        </right>
        <top style="thin">
          <color auto="1"/>
        </top>
        <bottom style="thin">
          <color auto="1"/>
        </bottom>
      </border>
    </dxf>
    <dxf>
      <fill>
        <patternFill>
          <bgColor rgb="FF92D050"/>
        </patternFill>
      </fill>
    </dxf>
    <dxf>
      <fill>
        <patternFill>
          <bgColor theme="5" tint="0.39994506668294322"/>
        </patternFill>
      </fill>
    </dxf>
    <dxf>
      <fill>
        <patternFill>
          <bgColor theme="7" tint="0.39994506668294322"/>
        </patternFill>
      </fill>
    </dxf>
    <dxf>
      <fill>
        <patternFill>
          <bgColor rgb="FFCBA9E5"/>
        </patternFill>
      </fill>
    </dxf>
    <dxf>
      <font>
        <b/>
        <i val="0"/>
        <color indexed="13"/>
      </font>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Spin" dx="16" fmlaLink="$B$1" max="2100" min="2000" page="10" val="2031"/>
</file>

<file path=xl/ctrlProps/ctrlProp2.xml><?xml version="1.0" encoding="utf-8"?>
<formControlPr xmlns="http://schemas.microsoft.com/office/spreadsheetml/2009/9/main" objectType="CheckBox" fmlaLink="C2" lockText="1" noThreeD="1"/>
</file>

<file path=xl/ctrlProps/ctrlProp3.xml><?xml version="1.0" encoding="utf-8"?>
<formControlPr xmlns="http://schemas.microsoft.com/office/spreadsheetml/2009/9/main" objectType="CheckBox" fmlaLink="C3" lockText="1" noThreeD="1"/>
</file>

<file path=xl/ctrlProps/ctrlProp4.xml><?xml version="1.0" encoding="utf-8"?>
<formControlPr xmlns="http://schemas.microsoft.com/office/spreadsheetml/2009/9/main" objectType="CheckBox" fmlaLink="C4" lockText="1" noThreeD="1"/>
</file>

<file path=xl/ctrlProps/ctrlProp5.xml><?xml version="1.0" encoding="utf-8"?>
<formControlPr xmlns="http://schemas.microsoft.com/office/spreadsheetml/2009/9/main" objectType="CheckBox" fmlaLink="C5" lockText="1" noThreeD="1"/>
</file>

<file path=xl/ctrlProps/ctrlProp6.xml><?xml version="1.0" encoding="utf-8"?>
<formControlPr xmlns="http://schemas.microsoft.com/office/spreadsheetml/2009/9/main" objectType="CheckBox" fmlaLink="C6" lockText="1" noThreeD="1"/>
</file>

<file path=xl/ctrlProps/ctrlProp7.xml><?xml version="1.0" encoding="utf-8"?>
<formControlPr xmlns="http://schemas.microsoft.com/office/spreadsheetml/2009/9/main" objectType="CheckBox" checked="Checked" fmlaLink="C7" lockText="1" noThreeD="1"/>
</file>

<file path=xl/ctrlProps/ctrlProp8.xml><?xml version="1.0" encoding="utf-8"?>
<formControlPr xmlns="http://schemas.microsoft.com/office/spreadsheetml/2009/9/main" objectType="CheckBox" checked="Checked" fmlaLink="C8"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95250</xdr:colOff>
          <xdr:row>0</xdr:row>
          <xdr:rowOff>28575</xdr:rowOff>
        </xdr:from>
        <xdr:to>
          <xdr:col>3</xdr:col>
          <xdr:colOff>152400</xdr:colOff>
          <xdr:row>1</xdr:row>
          <xdr:rowOff>114300</xdr:rowOff>
        </xdr:to>
        <xdr:sp macro="" textlink="">
          <xdr:nvSpPr>
            <xdr:cNvPr id="1025" name="Spinner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771525</xdr:colOff>
          <xdr:row>0</xdr:row>
          <xdr:rowOff>180975</xdr:rowOff>
        </xdr:from>
        <xdr:to>
          <xdr:col>2</xdr:col>
          <xdr:colOff>9525</xdr:colOff>
          <xdr:row>2</xdr:row>
          <xdr:rowOff>47625</xdr:rowOff>
        </xdr:to>
        <xdr:sp macro="" textlink="">
          <xdr:nvSpPr>
            <xdr:cNvPr id="2049" name="Check Box 1" hidden="1">
              <a:extLst>
                <a:ext uri="{63B3BB69-23CF-44E3-9099-C40C66FF867C}">
                  <a14:compatExt spid="_x0000_s20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771525</xdr:colOff>
          <xdr:row>1</xdr:row>
          <xdr:rowOff>180975</xdr:rowOff>
        </xdr:from>
        <xdr:to>
          <xdr:col>2</xdr:col>
          <xdr:colOff>9525</xdr:colOff>
          <xdr:row>3</xdr:row>
          <xdr:rowOff>57150</xdr:rowOff>
        </xdr:to>
        <xdr:sp macro="" textlink="">
          <xdr:nvSpPr>
            <xdr:cNvPr id="2050" name="Check Box 2" hidden="1">
              <a:extLst>
                <a:ext uri="{63B3BB69-23CF-44E3-9099-C40C66FF867C}">
                  <a14:compatExt spid="_x0000_s20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771525</xdr:colOff>
          <xdr:row>2</xdr:row>
          <xdr:rowOff>180975</xdr:rowOff>
        </xdr:from>
        <xdr:to>
          <xdr:col>2</xdr:col>
          <xdr:colOff>9525</xdr:colOff>
          <xdr:row>4</xdr:row>
          <xdr:rowOff>57150</xdr:rowOff>
        </xdr:to>
        <xdr:sp macro="" textlink="">
          <xdr:nvSpPr>
            <xdr:cNvPr id="2051" name="Check Box 3" hidden="1">
              <a:extLst>
                <a:ext uri="{63B3BB69-23CF-44E3-9099-C40C66FF867C}">
                  <a14:compatExt spid="_x0000_s20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771525</xdr:colOff>
          <xdr:row>3</xdr:row>
          <xdr:rowOff>180975</xdr:rowOff>
        </xdr:from>
        <xdr:to>
          <xdr:col>2</xdr:col>
          <xdr:colOff>9525</xdr:colOff>
          <xdr:row>5</xdr:row>
          <xdr:rowOff>57150</xdr:rowOff>
        </xdr:to>
        <xdr:sp macro="" textlink="">
          <xdr:nvSpPr>
            <xdr:cNvPr id="2052" name="Check Box 4" hidden="1">
              <a:extLst>
                <a:ext uri="{63B3BB69-23CF-44E3-9099-C40C66FF867C}">
                  <a14:compatExt spid="_x0000_s20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771525</xdr:colOff>
          <xdr:row>4</xdr:row>
          <xdr:rowOff>171450</xdr:rowOff>
        </xdr:from>
        <xdr:to>
          <xdr:col>2</xdr:col>
          <xdr:colOff>9525</xdr:colOff>
          <xdr:row>6</xdr:row>
          <xdr:rowOff>57150</xdr:rowOff>
        </xdr:to>
        <xdr:sp macro="" textlink="">
          <xdr:nvSpPr>
            <xdr:cNvPr id="2053" name="Check Box 5" hidden="1">
              <a:extLst>
                <a:ext uri="{63B3BB69-23CF-44E3-9099-C40C66FF867C}">
                  <a14:compatExt spid="_x0000_s20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771525</xdr:colOff>
          <xdr:row>5</xdr:row>
          <xdr:rowOff>171450</xdr:rowOff>
        </xdr:from>
        <xdr:to>
          <xdr:col>2</xdr:col>
          <xdr:colOff>9525</xdr:colOff>
          <xdr:row>7</xdr:row>
          <xdr:rowOff>57150</xdr:rowOff>
        </xdr:to>
        <xdr:sp macro="" textlink="">
          <xdr:nvSpPr>
            <xdr:cNvPr id="2054" name="Check Box 6" hidden="1">
              <a:extLst>
                <a:ext uri="{63B3BB69-23CF-44E3-9099-C40C66FF867C}">
                  <a14:compatExt spid="_x0000_s20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771525</xdr:colOff>
          <xdr:row>6</xdr:row>
          <xdr:rowOff>171450</xdr:rowOff>
        </xdr:from>
        <xdr:to>
          <xdr:col>2</xdr:col>
          <xdr:colOff>9525</xdr:colOff>
          <xdr:row>8</xdr:row>
          <xdr:rowOff>57150</xdr:rowOff>
        </xdr:to>
        <xdr:sp macro="" textlink="">
          <xdr:nvSpPr>
            <xdr:cNvPr id="2055" name="Check Box 7" hidden="1">
              <a:extLst>
                <a:ext uri="{63B3BB69-23CF-44E3-9099-C40C66FF867C}">
                  <a14:compatExt spid="_x0000_s20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2.vml"/><Relationship Id="rId7" Type="http://schemas.openxmlformats.org/officeDocument/2006/relationships/ctrlProp" Target="../ctrlProps/ctrlProp5.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4.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BC85"/>
  <sheetViews>
    <sheetView showGridLines="0" tabSelected="1" topLeftCell="C6" zoomScaleNormal="100" workbookViewId="0">
      <selection activeCell="C6" sqref="C6"/>
    </sheetView>
  </sheetViews>
  <sheetFormatPr baseColWidth="10" defaultRowHeight="12.75" x14ac:dyDescent="0.2"/>
  <cols>
    <col min="1" max="1" width="3.7109375" style="9" customWidth="1"/>
    <col min="2" max="2" width="11.5703125" style="9" bestFit="1" customWidth="1"/>
    <col min="3" max="3" width="6.140625" style="9" bestFit="1" customWidth="1"/>
    <col min="4" max="4" width="11.42578125" style="9"/>
    <col min="5" max="5" width="5.7109375" style="9" bestFit="1" customWidth="1"/>
    <col min="6" max="6" width="11.5703125" style="9" bestFit="1" customWidth="1"/>
    <col min="7" max="7" width="5.7109375" style="9" bestFit="1" customWidth="1"/>
    <col min="8" max="8" width="11.42578125" style="9"/>
    <col min="9" max="9" width="5.7109375" style="9" bestFit="1" customWidth="1"/>
    <col min="10" max="10" width="11.42578125" style="9"/>
    <col min="11" max="11" width="5.7109375" style="9" bestFit="1" customWidth="1"/>
    <col min="12" max="12" width="11.42578125" style="9"/>
    <col min="13" max="13" width="5.42578125" style="9" customWidth="1"/>
    <col min="14" max="14" width="11.42578125" style="9"/>
    <col min="15" max="15" width="5.7109375" style="9" bestFit="1" customWidth="1"/>
    <col min="16" max="16" width="2.7109375" style="9" customWidth="1"/>
    <col min="17" max="17" width="3.7109375" style="9" customWidth="1"/>
    <col min="18" max="18" width="11.42578125" style="9"/>
    <col min="19" max="19" width="5.42578125" style="9" customWidth="1"/>
    <col min="20" max="20" width="11.42578125" style="9"/>
    <col min="21" max="21" width="5.42578125" style="9" customWidth="1"/>
    <col min="22" max="22" width="11.42578125" style="9"/>
    <col min="23" max="23" width="5.42578125" style="9" customWidth="1"/>
    <col min="24" max="24" width="11.42578125" style="9"/>
    <col min="25" max="25" width="5.42578125" style="9" customWidth="1"/>
    <col min="26" max="26" width="11.42578125" style="9"/>
    <col min="27" max="27" width="5.42578125" style="9" customWidth="1"/>
    <col min="28" max="28" width="11.42578125" style="9"/>
    <col min="29" max="29" width="5.42578125" style="9" customWidth="1"/>
    <col min="30" max="30" width="11.42578125" style="9"/>
    <col min="31" max="31" width="5.42578125" style="9" customWidth="1"/>
    <col min="32" max="32" width="2.7109375" style="9" customWidth="1"/>
    <col min="33" max="33" width="3.7109375" style="9" customWidth="1"/>
    <col min="34" max="34" width="11.42578125" style="9"/>
    <col min="35" max="35" width="5.42578125" style="9" customWidth="1"/>
    <col min="36" max="36" width="11.42578125" style="9"/>
    <col min="37" max="37" width="5.42578125" style="9" customWidth="1"/>
    <col min="38" max="38" width="11.42578125" style="9"/>
    <col min="39" max="39" width="5.42578125" style="9" customWidth="1"/>
    <col min="40" max="40" width="11.42578125" style="9"/>
    <col min="41" max="41" width="5.42578125" style="9" customWidth="1"/>
    <col min="42" max="42" width="11.42578125" style="9"/>
    <col min="43" max="43" width="5.42578125" style="9" customWidth="1"/>
    <col min="44" max="44" width="11.42578125" style="9"/>
    <col min="45" max="45" width="5.42578125" style="9" customWidth="1"/>
    <col min="46" max="46" width="11.42578125" style="9"/>
    <col min="47" max="47" width="5.42578125" style="9" customWidth="1"/>
    <col min="48" max="52" width="11.42578125" style="9"/>
    <col min="53" max="53" width="23.28515625" style="9" bestFit="1" customWidth="1"/>
    <col min="54" max="54" width="14" style="9" bestFit="1" customWidth="1"/>
    <col min="55" max="16384" width="11.42578125" style="9"/>
  </cols>
  <sheetData>
    <row r="1" spans="1:55" ht="26.25" x14ac:dyDescent="0.4">
      <c r="A1" s="23"/>
      <c r="B1" s="24">
        <v>2031</v>
      </c>
      <c r="C1" s="23"/>
      <c r="D1" s="23"/>
    </row>
    <row r="2" spans="1:55" x14ac:dyDescent="0.2">
      <c r="A2" s="23"/>
      <c r="B2" s="23"/>
      <c r="C2" s="23"/>
      <c r="D2" s="23"/>
    </row>
    <row r="3" spans="1:55" ht="36.950000000000003" customHeight="1" x14ac:dyDescent="0.2">
      <c r="A3" s="48">
        <f>EDATE(DATE(An_ref,1,1),0)</f>
        <v>47849</v>
      </c>
      <c r="B3" s="49"/>
      <c r="C3" s="49"/>
      <c r="D3" s="49"/>
      <c r="E3" s="49"/>
      <c r="F3" s="49"/>
      <c r="G3" s="49"/>
      <c r="H3" s="49"/>
      <c r="I3" s="49"/>
      <c r="J3" s="49"/>
      <c r="K3" s="49"/>
      <c r="L3" s="49"/>
      <c r="M3" s="49"/>
      <c r="N3" s="49"/>
      <c r="O3" s="49"/>
      <c r="Q3" s="48">
        <f>EDATE(DATE(An_ref,1,1),1)</f>
        <v>47880</v>
      </c>
      <c r="R3" s="49"/>
      <c r="S3" s="49"/>
      <c r="T3" s="49"/>
      <c r="U3" s="49"/>
      <c r="V3" s="49"/>
      <c r="W3" s="49"/>
      <c r="X3" s="49"/>
      <c r="Y3" s="49"/>
      <c r="Z3" s="49"/>
      <c r="AA3" s="49"/>
      <c r="AB3" s="49"/>
      <c r="AC3" s="49"/>
      <c r="AD3" s="49"/>
      <c r="AE3" s="49"/>
      <c r="AG3" s="48">
        <f>EDATE(DATE(An_ref,1,1),2)</f>
        <v>47908</v>
      </c>
      <c r="AH3" s="49"/>
      <c r="AI3" s="49"/>
      <c r="AJ3" s="49"/>
      <c r="AK3" s="49"/>
      <c r="AL3" s="49"/>
      <c r="AM3" s="49"/>
      <c r="AN3" s="49"/>
      <c r="AO3" s="49"/>
      <c r="AP3" s="49"/>
      <c r="AQ3" s="49"/>
      <c r="AR3" s="49"/>
      <c r="AS3" s="49"/>
      <c r="AT3" s="49"/>
      <c r="AU3" s="49"/>
      <c r="BA3" s="10" t="s">
        <v>14</v>
      </c>
      <c r="BB3" s="11" t="s">
        <v>15</v>
      </c>
      <c r="BC3" s="9" t="b">
        <f>OR(C6=BB4,C6=BB5,C6=BB6,C6=BB8,C6=BB9,C6=BB10,C6=BB11,C6=BB12,C6=BB13,C6=BB14,C6=BB15,C6=BB16,C6=BB17)</f>
        <v>0</v>
      </c>
    </row>
    <row r="4" spans="1:55" s="13" customFormat="1" ht="22.5" customHeight="1" x14ac:dyDescent="0.2">
      <c r="A4" s="12"/>
      <c r="B4" s="60" t="str">
        <f>UPPER(TEXT(C9,"jjjj"))</f>
        <v>LUNDI</v>
      </c>
      <c r="C4" s="60"/>
      <c r="D4" s="60" t="str">
        <f>UPPER(TEXT(E9,"jjjj"))</f>
        <v>MARDI</v>
      </c>
      <c r="E4" s="60"/>
      <c r="F4" s="60" t="str">
        <f>UPPER(TEXT(G9,"jjjj"))</f>
        <v>MERCREDI</v>
      </c>
      <c r="G4" s="60"/>
      <c r="H4" s="60" t="str">
        <f>UPPER(TEXT(I9,"jjjj"))</f>
        <v>JEUDI</v>
      </c>
      <c r="I4" s="60"/>
      <c r="J4" s="60" t="str">
        <f>UPPER(TEXT(K9,"jjjj"))</f>
        <v>VENDREDI</v>
      </c>
      <c r="K4" s="60"/>
      <c r="L4" s="60" t="str">
        <f>UPPER(TEXT(M9,"jjjj"))</f>
        <v>SAMEDI</v>
      </c>
      <c r="M4" s="60"/>
      <c r="N4" s="60" t="str">
        <f>UPPER(TEXT(O9,"jjjj"))</f>
        <v>DIMANCHE</v>
      </c>
      <c r="O4" s="60"/>
      <c r="Q4" s="12"/>
      <c r="R4" s="60" t="str">
        <f>UPPER(TEXT(S9,"jjjj"))</f>
        <v>LUNDI</v>
      </c>
      <c r="S4" s="60"/>
      <c r="T4" s="60" t="str">
        <f>UPPER(TEXT(U9,"jjjj"))</f>
        <v>MARDI</v>
      </c>
      <c r="U4" s="60"/>
      <c r="V4" s="60" t="str">
        <f>UPPER(TEXT(W9,"jjjj"))</f>
        <v>MERCREDI</v>
      </c>
      <c r="W4" s="60"/>
      <c r="X4" s="60" t="str">
        <f>UPPER(TEXT(Y9,"jjjj"))</f>
        <v>JEUDI</v>
      </c>
      <c r="Y4" s="60"/>
      <c r="Z4" s="60" t="str">
        <f>UPPER(TEXT(AA9,"jjjj"))</f>
        <v>VENDREDI</v>
      </c>
      <c r="AA4" s="60"/>
      <c r="AB4" s="60" t="str">
        <f>UPPER(TEXT(AC9,"jjjj"))</f>
        <v>SAMEDI</v>
      </c>
      <c r="AC4" s="60"/>
      <c r="AD4" s="60" t="str">
        <f>UPPER(TEXT(AE9,"jjjj"))</f>
        <v>DIMANCHE</v>
      </c>
      <c r="AE4" s="60"/>
      <c r="AG4" s="12"/>
      <c r="AH4" s="50" t="str">
        <f>UPPER(TEXT(AI9,"jjjj"))</f>
        <v>LUNDI</v>
      </c>
      <c r="AI4" s="50"/>
      <c r="AJ4" s="50" t="str">
        <f>UPPER(TEXT(AK9,"jjjj"))</f>
        <v>MARDI</v>
      </c>
      <c r="AK4" s="50"/>
      <c r="AL4" s="50" t="str">
        <f>UPPER(TEXT(AM9,"jjjj"))</f>
        <v>MERCREDI</v>
      </c>
      <c r="AM4" s="50"/>
      <c r="AN4" s="50" t="str">
        <f>UPPER(TEXT(AO9,"jjjj"))</f>
        <v>JEUDI</v>
      </c>
      <c r="AO4" s="50"/>
      <c r="AP4" s="50" t="str">
        <f>UPPER(TEXT(AQ9,"jjjj"))</f>
        <v>VENDREDI</v>
      </c>
      <c r="AQ4" s="50"/>
      <c r="AR4" s="50" t="str">
        <f>UPPER(TEXT(AS9,"jjjj"))</f>
        <v>SAMEDI</v>
      </c>
      <c r="AS4" s="50"/>
      <c r="AT4" s="50" t="str">
        <f>UPPER(TEXT(AU9,"jjjj"))</f>
        <v>DIMANCHE</v>
      </c>
      <c r="AU4" s="50"/>
      <c r="BA4" s="14" t="s">
        <v>0</v>
      </c>
      <c r="BB4" s="15">
        <f>DATE(An_ref,1,1)</f>
        <v>47849</v>
      </c>
    </row>
    <row r="5" spans="1:55" ht="15" customHeight="1" x14ac:dyDescent="0.2">
      <c r="A5" s="57">
        <f>IFERROR(INT((I6-LOOKUP(I6,DATE(YEAR(I6)+{-1;0;1},1,3)-WEEKDAY(DATE(YEAR(I6)+{-1;0;1},1,3))+2))/7)+1,INT(((I9-7)-LOOKUP((I9-7),DATE(YEAR((I9-7))+{-1;0;1},1,3)-WEEKDAY(DATE(YEAR((I9-7))+{-1;0;1},1,3))+2))/7)+1)</f>
        <v>1</v>
      </c>
      <c r="B5" s="51"/>
      <c r="C5" s="52">
        <v>2</v>
      </c>
      <c r="D5" s="51"/>
      <c r="E5" s="52">
        <f>C5</f>
        <v>2</v>
      </c>
      <c r="F5" s="51"/>
      <c r="G5" s="52">
        <f>C5</f>
        <v>2</v>
      </c>
      <c r="H5" s="51" t="str">
        <f>IF((DATE(An_ref,1,0)-MOD(DATE(An_ref,1,0)+2,7)+7),"PAIE")</f>
        <v>PAIE</v>
      </c>
      <c r="I5" s="52">
        <f>C5</f>
        <v>2</v>
      </c>
      <c r="J5" s="51"/>
      <c r="K5" s="52">
        <f>IF(I5=2,1,IF(I5=1,2,IF(I5=3,4,3)))</f>
        <v>1</v>
      </c>
      <c r="L5" s="51"/>
      <c r="M5" s="52">
        <f>K5</f>
        <v>1</v>
      </c>
      <c r="N5" s="51"/>
      <c r="O5" s="52">
        <f>K5</f>
        <v>1</v>
      </c>
      <c r="Q5" s="57">
        <f>IFERROR(INT((Y6-LOOKUP(Y6,DATE(YEAR(Y6)+{-1;0;1},1,3)-WEEKDAY(DATE(YEAR(Y6)+{-1;0;1},1,3))+2))/7)+1,INT(((Y9-7)-LOOKUP((Y9-7),DATE(YEAR((Y9-7))+{-1;0;1},1,3)-WEEKDAY(DATE(YEAR((Y9-7))+{-1;0;1},1,3))+2))/7)+1)</f>
        <v>5</v>
      </c>
      <c r="R5" s="51"/>
      <c r="S5" s="52">
        <f>IF(C21="",IF(EOMONTH(A3,0)+1&lt;&gt;DATE(An_ref,MONTH(Q3),1),C17,IF(O17=1,4,IF(O17=2,3,IF(O17=3,1,2)))),C20)</f>
        <v>4</v>
      </c>
      <c r="T5" s="51"/>
      <c r="U5" s="52">
        <f>S5</f>
        <v>4</v>
      </c>
      <c r="V5" s="51"/>
      <c r="W5" s="52">
        <f>S5</f>
        <v>4</v>
      </c>
      <c r="X5" s="51" t="str">
        <f>IF((DATE(An_ref,1,0)-MOD(DATE(An_ref,1,0)+2,7)+7),"PAIE")</f>
        <v>PAIE</v>
      </c>
      <c r="Y5" s="52">
        <f>S5</f>
        <v>4</v>
      </c>
      <c r="Z5" s="51"/>
      <c r="AA5" s="52">
        <f>IF(Y5=2,1,IF(Y5=1,2,IF(Y5=3,4,3)))</f>
        <v>3</v>
      </c>
      <c r="AB5" s="51"/>
      <c r="AC5" s="52">
        <f>AA5</f>
        <v>3</v>
      </c>
      <c r="AD5" s="51"/>
      <c r="AE5" s="52">
        <f>AA5</f>
        <v>3</v>
      </c>
      <c r="AG5" s="45">
        <f>IFERROR(INT((AO6-LOOKUP(AO6,DATE(YEAR(AO6)+{-1;0;1},1,3)-WEEKDAY(DATE(YEAR(AO6)+{-1;0;1},1,3))+2))/7)+1,INT(((AO9-7)-LOOKUP((AO9-7),DATE(YEAR((AO9-7))+{-1;0;1},1,3)-WEEKDAY(DATE(YEAR((AO9-7))+{-1;0;1},1,3))+2))/7)+1)</f>
        <v>9</v>
      </c>
      <c r="AH5" s="51"/>
      <c r="AI5" s="52">
        <f>IF(S21="",IF(EOMONTH(Q3,0)+1&lt;&gt;DATE(An_ref,MONTH(AG3),1),S17,IF(AE17=1,4,IF(AE17=2,3,IF(AE17=3,1,2)))),S20)</f>
        <v>1</v>
      </c>
      <c r="AJ5" s="51"/>
      <c r="AK5" s="52">
        <f>AI5</f>
        <v>1</v>
      </c>
      <c r="AL5" s="51"/>
      <c r="AM5" s="52">
        <f>AI5</f>
        <v>1</v>
      </c>
      <c r="AN5" s="51" t="str">
        <f>IF((DATE(An_ref,1,0)-MOD(DATE(An_ref,1,0)+2,7)+7),"PAIE")</f>
        <v>PAIE</v>
      </c>
      <c r="AO5" s="52">
        <f>AI5</f>
        <v>1</v>
      </c>
      <c r="AP5" s="51"/>
      <c r="AQ5" s="52">
        <f>IF(AO5=2,1,IF(AO5=1,2,IF(AO5=3,4,3)))</f>
        <v>2</v>
      </c>
      <c r="AR5" s="51"/>
      <c r="AS5" s="52">
        <f>AQ5</f>
        <v>2</v>
      </c>
      <c r="AT5" s="51"/>
      <c r="AU5" s="52">
        <f>AQ5</f>
        <v>2</v>
      </c>
      <c r="BA5" s="16" t="s">
        <v>1</v>
      </c>
      <c r="BB5" s="17">
        <f>DATE(An_ref,1,2)</f>
        <v>47850</v>
      </c>
    </row>
    <row r="6" spans="1:55" ht="39.950000000000003" customHeight="1" x14ac:dyDescent="0.2">
      <c r="A6" s="58"/>
      <c r="B6" s="53" t="str">
        <f>IF(ISNA(VLOOKUP(C6,Tab_feri,2,FALSE)),"",VLOOKUP(C6,Tab_feri,2,FALSE))</f>
        <v/>
      </c>
      <c r="C6" s="54" t="str">
        <f>IF(WEEKDAY(A3)=2,A3,"")</f>
        <v/>
      </c>
      <c r="D6" s="53" t="str">
        <f>IF(ISNA(VLOOKUP(E6,Tab_feri,2,FALSE)),"",VLOOKUP(E6,Tab_feri,2,FALSE))</f>
        <v/>
      </c>
      <c r="E6" s="54" t="str">
        <f>IF(C6&lt;&gt;"",C6+1,IF(WEEKDAY(A3)=3,A3,""))</f>
        <v/>
      </c>
      <c r="F6" s="53" t="str">
        <f>IF(ISNA(VLOOKUP(G6,Tab_feri,2,FALSE)),"",VLOOKUP(G6,Tab_feri,2,FALSE))</f>
        <v>Jour de l'An</v>
      </c>
      <c r="G6" s="54">
        <f>IF(E6&lt;&gt;"",E6+1,IF(WEEKDAY(A3)=4,A3,""))</f>
        <v>47849</v>
      </c>
      <c r="H6" s="53" t="str">
        <f>IF(ISNA(VLOOKUP(I6,Tab_feri,2,FALSE)),"",VLOOKUP(I6,Tab_feri,2,FALSE))</f>
        <v>Après jour de l'An</v>
      </c>
      <c r="I6" s="54">
        <f>IF(G6&lt;&gt;"",G6+1,IF(WEEKDAY(A3)=5,A3,""))</f>
        <v>47850</v>
      </c>
      <c r="J6" s="53" t="str">
        <f>IF(ISNA(VLOOKUP(K6,Tab_feri,2,FALSE)),"",VLOOKUP(K6,Tab_feri,2,FALSE))</f>
        <v/>
      </c>
      <c r="K6" s="54">
        <f>IF(I6&lt;&gt;"",I6+1,IF(WEEKDAY(A3)=6,A3,""))</f>
        <v>47851</v>
      </c>
      <c r="L6" s="53" t="str">
        <f>IF(ISNA(VLOOKUP(M6,Tab_feri,2,FALSE)),"",VLOOKUP(M6,Tab_feri,2,FALSE))</f>
        <v/>
      </c>
      <c r="M6" s="54">
        <f>IF(K6&lt;&gt;"",K6+1,IF(WEEKDAY(A3)=7,A3,""))</f>
        <v>47852</v>
      </c>
      <c r="N6" s="53" t="str">
        <f>IF(ISNA(VLOOKUP(O6,Tab_feri,2,FALSE)),"",VLOOKUP(O6,Tab_feri,2,FALSE))</f>
        <v/>
      </c>
      <c r="O6" s="54">
        <f>IF(M6&lt;&gt;"",M6+1,IF(WEEKDAY(A3)=1,A3,""))</f>
        <v>47853</v>
      </c>
      <c r="Q6" s="58"/>
      <c r="R6" s="53" t="str">
        <f>IF(ISNA(VLOOKUP(S6,Tab_feri,2,FALSE)),"",VLOOKUP(S6,Tab_feri,2,FALSE))</f>
        <v/>
      </c>
      <c r="S6" s="54" t="str">
        <f>IF(WEEKDAY(Q3)=2,Q3,"")</f>
        <v/>
      </c>
      <c r="T6" s="53" t="str">
        <f>IF(ISNA(VLOOKUP(U6,Tab_feri,2,FALSE)),"",VLOOKUP(U6,Tab_feri,2,FALSE))</f>
        <v/>
      </c>
      <c r="U6" s="54" t="str">
        <f>IF(S6&lt;&gt;"",S6+1,IF(WEEKDAY(Q3)=3,Q3,""))</f>
        <v/>
      </c>
      <c r="V6" s="53" t="str">
        <f>IF(ISNA(VLOOKUP(W6,Tab_feri,2,FALSE)),"",VLOOKUP(W6,Tab_feri,2,FALSE))</f>
        <v/>
      </c>
      <c r="W6" s="54" t="str">
        <f>IF(U6&lt;&gt;"",U6+1,IF(WEEKDAY(Q3)=4,Q3,""))</f>
        <v/>
      </c>
      <c r="X6" s="53" t="str">
        <f>IF(ISNA(VLOOKUP(Y6,Tab_feri,2,FALSE)),"",VLOOKUP(Y6,Tab_feri,2,FALSE))</f>
        <v/>
      </c>
      <c r="Y6" s="54" t="str">
        <f>IF(W6&lt;&gt;"",W6+1,IF(WEEKDAY(Q3)=5,Q3,""))</f>
        <v/>
      </c>
      <c r="Z6" s="53" t="str">
        <f>IF(ISNA(VLOOKUP(AA6,Tab_feri,2,FALSE)),"",VLOOKUP(AA6,Tab_feri,2,FALSE))</f>
        <v/>
      </c>
      <c r="AA6" s="54" t="str">
        <f>IF(Y6&lt;&gt;"",Y6+1,IF(WEEKDAY(Q3)=6,Q3,""))</f>
        <v/>
      </c>
      <c r="AB6" s="53" t="str">
        <f>IF(ISNA(VLOOKUP(AC6,Tab_feri,2,FALSE)),"",VLOOKUP(AC6,Tab_feri,2,FALSE))</f>
        <v/>
      </c>
      <c r="AC6" s="54">
        <f>IF(AA6&lt;&gt;"",AA6+1,IF(WEEKDAY(Q3)=7,Q3,""))</f>
        <v>47880</v>
      </c>
      <c r="AD6" s="53" t="str">
        <f>IF(ISNA(VLOOKUP(AE6,Tab_feri,2,FALSE)),"",VLOOKUP(AE6,Tab_feri,2,FALSE))</f>
        <v/>
      </c>
      <c r="AE6" s="54">
        <f>IF(AC6&lt;&gt;"",AC6+1,IF(WEEKDAY(Q3)=1,Q3,""))</f>
        <v>47881</v>
      </c>
      <c r="AG6" s="46"/>
      <c r="AH6" s="53" t="str">
        <f>IF(ISNA(VLOOKUP(AI6,Tab_feri,2,FALSE)),"",VLOOKUP(AI6,Tab_feri,2,FALSE))</f>
        <v/>
      </c>
      <c r="AI6" s="54" t="str">
        <f>IF(WEEKDAY(AG3)=2,AG3,"")</f>
        <v/>
      </c>
      <c r="AJ6" s="53" t="str">
        <f>IF(ISNA(VLOOKUP(AK6,Tab_feri,2,FALSE)),"",VLOOKUP(AK6,Tab_feri,2,FALSE))</f>
        <v/>
      </c>
      <c r="AK6" s="54" t="str">
        <f>IF(AI6&lt;&gt;"",AI6+1,IF(WEEKDAY(AG3)=3,AG3,""))</f>
        <v/>
      </c>
      <c r="AL6" s="53" t="str">
        <f>IF(ISNA(VLOOKUP(AM6,Tab_feri,2,FALSE)),"",VLOOKUP(AM6,Tab_feri,2,FALSE))</f>
        <v/>
      </c>
      <c r="AM6" s="54" t="str">
        <f>IF(AK6&lt;&gt;"",AK6+1,IF(WEEKDAY(AG3)=4,AG3,""))</f>
        <v/>
      </c>
      <c r="AN6" s="53" t="str">
        <f>IF(ISNA(VLOOKUP(AO6,Tab_feri,2,FALSE)),"",VLOOKUP(AO6,Tab_feri,2,FALSE))</f>
        <v/>
      </c>
      <c r="AO6" s="54" t="str">
        <f>IF(AM6&lt;&gt;"",AM6+1,IF(WEEKDAY(AG3)=5,AG3,""))</f>
        <v/>
      </c>
      <c r="AP6" s="53" t="str">
        <f>IF(ISNA(VLOOKUP(AQ6,Tab_feri,2,FALSE)),"",VLOOKUP(AQ6,Tab_feri,2,FALSE))</f>
        <v/>
      </c>
      <c r="AQ6" s="54" t="str">
        <f>IF(AO6&lt;&gt;"",AO6+1,IF(WEEKDAY(AG3)=6,AG3,""))</f>
        <v/>
      </c>
      <c r="AR6" s="53" t="str">
        <f>IF(ISNA(VLOOKUP(AS6,Tab_feri,2,FALSE)),"",VLOOKUP(AS6,Tab_feri,2,FALSE))</f>
        <v/>
      </c>
      <c r="AS6" s="54">
        <f>IF(AQ6&lt;&gt;"",AQ6+1,IF(WEEKDAY(AG3)=7,AG3,""))</f>
        <v>47908</v>
      </c>
      <c r="AT6" s="53" t="str">
        <f>IF(ISNA(VLOOKUP(AU6,Tab_feri,2,FALSE)),"",VLOOKUP(AU6,Tab_feri,2,FALSE))</f>
        <v/>
      </c>
      <c r="AU6" s="54">
        <f>IF(AS6&lt;&gt;"",AS6+1,IF(WEEKDAY(AG3)=1,AG3,""))</f>
        <v>47909</v>
      </c>
      <c r="BA6" s="18" t="s">
        <v>2</v>
      </c>
      <c r="BB6" s="19">
        <f>BB7-2</f>
        <v>47949</v>
      </c>
    </row>
    <row r="7" spans="1:55" ht="15" customHeight="1" x14ac:dyDescent="0.2">
      <c r="A7" s="59"/>
      <c r="B7" s="55"/>
      <c r="C7" s="56">
        <f>IF(C5=1,3,IF(C5=3,1,IF(C5=4,2,4)))</f>
        <v>4</v>
      </c>
      <c r="D7" s="55"/>
      <c r="E7" s="56">
        <f>C7</f>
        <v>4</v>
      </c>
      <c r="F7" s="55"/>
      <c r="G7" s="56">
        <f>C7</f>
        <v>4</v>
      </c>
      <c r="H7" s="55"/>
      <c r="I7" s="56">
        <f>IF(G7=3,4,IF(G7=4,3,IF(G7=1,2,1)))</f>
        <v>3</v>
      </c>
      <c r="J7" s="55"/>
      <c r="K7" s="56">
        <f>I7</f>
        <v>3</v>
      </c>
      <c r="L7" s="55"/>
      <c r="M7" s="56">
        <f>I7</f>
        <v>3</v>
      </c>
      <c r="N7" s="55"/>
      <c r="O7" s="56">
        <f>O5</f>
        <v>1</v>
      </c>
      <c r="Q7" s="59"/>
      <c r="R7" s="55"/>
      <c r="S7" s="56">
        <f>IF(S5=1,3,IF(S5=3,1,IF(S5=4,2,4)))</f>
        <v>2</v>
      </c>
      <c r="T7" s="55"/>
      <c r="U7" s="56">
        <f>S7</f>
        <v>2</v>
      </c>
      <c r="V7" s="55"/>
      <c r="W7" s="56">
        <f>S7</f>
        <v>2</v>
      </c>
      <c r="X7" s="55"/>
      <c r="Y7" s="56">
        <f>IF(W7=3,4,IF(W7=4,3,IF(W7=1,2,1)))</f>
        <v>1</v>
      </c>
      <c r="Z7" s="55"/>
      <c r="AA7" s="56">
        <f>Y7</f>
        <v>1</v>
      </c>
      <c r="AB7" s="55"/>
      <c r="AC7" s="56">
        <f>Y7</f>
        <v>1</v>
      </c>
      <c r="AD7" s="55"/>
      <c r="AE7" s="56">
        <f>AE5</f>
        <v>3</v>
      </c>
      <c r="AG7" s="47"/>
      <c r="AH7" s="55"/>
      <c r="AI7" s="56">
        <f>IF(AI5=1,3,IF(AI5=3,1,IF(AI5=4,2,4)))</f>
        <v>3</v>
      </c>
      <c r="AJ7" s="55"/>
      <c r="AK7" s="56">
        <f>AI7</f>
        <v>3</v>
      </c>
      <c r="AL7" s="55"/>
      <c r="AM7" s="56">
        <f>AI7</f>
        <v>3</v>
      </c>
      <c r="AN7" s="55"/>
      <c r="AO7" s="56">
        <f>IF(AM7=3,4,IF(AM7=4,3,IF(AM7=1,2,1)))</f>
        <v>4</v>
      </c>
      <c r="AP7" s="55"/>
      <c r="AQ7" s="56">
        <f>AO7</f>
        <v>4</v>
      </c>
      <c r="AR7" s="55"/>
      <c r="AS7" s="56">
        <f>AO7</f>
        <v>4</v>
      </c>
      <c r="AT7" s="55"/>
      <c r="AU7" s="56">
        <f>AU5</f>
        <v>2</v>
      </c>
      <c r="BA7" s="18" t="s">
        <v>3</v>
      </c>
      <c r="BB7" s="17">
        <f>ROUND(DATE(An_ref,4,MOD(234-11*MOD(An_ref,19),30))/7,)*7-6</f>
        <v>47951</v>
      </c>
    </row>
    <row r="8" spans="1:55" ht="15" customHeight="1" x14ac:dyDescent="0.2">
      <c r="A8" s="57">
        <f>IFERROR(INT((I9-LOOKUP(I9,DATE(YEAR(I9)+{-1;0;1},1,3)-WEEKDAY(DATE(YEAR(I9)+{-1;0;1},1,3))+2))/7)+1,INT(((I12-7)-LOOKUP((I12-7),DATE(YEAR((I12-7))+{-1;0;1},1,3)-WEEKDAY(DATE(YEAR((I12-7))+{-1;0;1},1,3))+2))/7)+1)</f>
        <v>2</v>
      </c>
      <c r="B8" s="51"/>
      <c r="C8" s="52">
        <f>IF(O5=1,4,IF(O5=2,3,IF(O5=3,1,2)))</f>
        <v>4</v>
      </c>
      <c r="D8" s="51"/>
      <c r="E8" s="52">
        <f>C8</f>
        <v>4</v>
      </c>
      <c r="F8" s="51"/>
      <c r="G8" s="52">
        <f>C8</f>
        <v>4</v>
      </c>
      <c r="H8" s="51"/>
      <c r="I8" s="52">
        <f>C8</f>
        <v>4</v>
      </c>
      <c r="J8" s="51"/>
      <c r="K8" s="52">
        <f>IF(I8=3,4,IF(I8=4,3,IF(I8=1,2,1)))</f>
        <v>3</v>
      </c>
      <c r="L8" s="51"/>
      <c r="M8" s="52">
        <f>K8</f>
        <v>3</v>
      </c>
      <c r="N8" s="51"/>
      <c r="O8" s="52">
        <f>K8</f>
        <v>3</v>
      </c>
      <c r="Q8" s="57">
        <f>IFERROR(INT((Y9-LOOKUP(Y9,DATE(YEAR(Y9)+{-1;0;1},1,3)-WEEKDAY(DATE(YEAR(Y9)+{-1;0;1},1,3))+2))/7)+1,INT(((Y12-7)-LOOKUP((Y12-7),DATE(YEAR((Y12-7))+{-1;0;1},1,3)-WEEKDAY(DATE(YEAR((Y12-7))+{-1;0;1},1,3))+2))/7)+1)</f>
        <v>6</v>
      </c>
      <c r="R8" s="51"/>
      <c r="S8" s="52">
        <f>IF(AE5=1,4,IF(AE5=2,3,IF(AE5=3,1,2)))</f>
        <v>1</v>
      </c>
      <c r="T8" s="51"/>
      <c r="U8" s="52">
        <f>S8</f>
        <v>1</v>
      </c>
      <c r="V8" s="51"/>
      <c r="W8" s="52">
        <f>S8</f>
        <v>1</v>
      </c>
      <c r="X8" s="51"/>
      <c r="Y8" s="52">
        <f>S8</f>
        <v>1</v>
      </c>
      <c r="Z8" s="51"/>
      <c r="AA8" s="52">
        <f>IF(Y8=3,4,IF(Y8=4,3,IF(Y8=1,2,1)))</f>
        <v>2</v>
      </c>
      <c r="AB8" s="51"/>
      <c r="AC8" s="52">
        <f>AA8</f>
        <v>2</v>
      </c>
      <c r="AD8" s="51"/>
      <c r="AE8" s="52">
        <f>AA8</f>
        <v>2</v>
      </c>
      <c r="AG8" s="45">
        <f>IFERROR(INT((AO9-LOOKUP(AO9,DATE(YEAR(AO9)+{-1;0;1},1,3)-WEEKDAY(DATE(YEAR(AO9)+{-1;0;1},1,3))+2))/7)+1,INT(((AO12-7)-LOOKUP((AO12-7),DATE(YEAR((AO12-7))+{-1;0;1},1,3)-WEEKDAY(DATE(YEAR((AO12-7))+{-1;0;1},1,3))+2))/7)+1)</f>
        <v>10</v>
      </c>
      <c r="AH8" s="51"/>
      <c r="AI8" s="52">
        <f>IF(AU5=1,4,IF(AU5=2,3,IF(AU5=3,1,2)))</f>
        <v>3</v>
      </c>
      <c r="AJ8" s="51"/>
      <c r="AK8" s="52">
        <f>AI8</f>
        <v>3</v>
      </c>
      <c r="AL8" s="51"/>
      <c r="AM8" s="52">
        <f>AI8</f>
        <v>3</v>
      </c>
      <c r="AN8" s="51"/>
      <c r="AO8" s="52">
        <f>AI8</f>
        <v>3</v>
      </c>
      <c r="AP8" s="51"/>
      <c r="AQ8" s="52">
        <f>IF(AO8=3,4,IF(AO8=4,3,IF(AO8=1,2,1)))</f>
        <v>4</v>
      </c>
      <c r="AR8" s="51"/>
      <c r="AS8" s="52">
        <f>AQ8</f>
        <v>4</v>
      </c>
      <c r="AT8" s="51"/>
      <c r="AU8" s="52">
        <f>AQ8</f>
        <v>4</v>
      </c>
      <c r="BA8" s="18" t="s">
        <v>4</v>
      </c>
      <c r="BB8" s="17">
        <f>BB7+1</f>
        <v>47952</v>
      </c>
    </row>
    <row r="9" spans="1:55" ht="39.950000000000003" customHeight="1" x14ac:dyDescent="0.2">
      <c r="A9" s="58"/>
      <c r="B9" s="53" t="str">
        <f>IF(ISNA(VLOOKUP(C9,Tab_feri,2,FALSE)),"",VLOOKUP(C9,Tab_feri,2,FALSE))</f>
        <v/>
      </c>
      <c r="C9" s="54">
        <f>O6+1</f>
        <v>47854</v>
      </c>
      <c r="D9" s="53" t="str">
        <f>IF(ISNA(VLOOKUP(E9,Tab_feri,2,FALSE)),"",VLOOKUP(E9,Tab_feri,2,FALSE))</f>
        <v/>
      </c>
      <c r="E9" s="54">
        <f>C9+1</f>
        <v>47855</v>
      </c>
      <c r="F9" s="53" t="str">
        <f>IF(ISNA(VLOOKUP(G9,Tab_feri,2,FALSE)),"",VLOOKUP(G9,Tab_feri,2,FALSE))</f>
        <v/>
      </c>
      <c r="G9" s="54">
        <f>E9+1</f>
        <v>47856</v>
      </c>
      <c r="H9" s="53" t="str">
        <f>IF(ISNA(VLOOKUP(I9,Tab_feri,2,FALSE)),"",VLOOKUP(I9,Tab_feri,2,FALSE))</f>
        <v/>
      </c>
      <c r="I9" s="54">
        <f>G9+1</f>
        <v>47857</v>
      </c>
      <c r="J9" s="53" t="str">
        <f>IF(ISNA(VLOOKUP(K9,Tab_feri,2,FALSE)),"",VLOOKUP(K9,Tab_feri,2,FALSE))</f>
        <v/>
      </c>
      <c r="K9" s="54">
        <f>I9+1</f>
        <v>47858</v>
      </c>
      <c r="L9" s="53" t="str">
        <f>IF(ISNA(VLOOKUP(M9,Tab_feri,2,FALSE)),"",VLOOKUP(M9,Tab_feri,2,FALSE))</f>
        <v/>
      </c>
      <c r="M9" s="54">
        <f>K9+1</f>
        <v>47859</v>
      </c>
      <c r="N9" s="53" t="str">
        <f>IF(ISNA(VLOOKUP(O9,Tab_feri,2,FALSE)),"",VLOOKUP(O9,Tab_feri,2,FALSE))</f>
        <v/>
      </c>
      <c r="O9" s="54">
        <f>M9+1</f>
        <v>47860</v>
      </c>
      <c r="Q9" s="58"/>
      <c r="R9" s="53" t="str">
        <f>IF(ISNA(VLOOKUP(S9,Tab_feri,2,FALSE)),"",VLOOKUP(S9,Tab_feri,2,FALSE))</f>
        <v/>
      </c>
      <c r="S9" s="54">
        <f>AE6+1</f>
        <v>47882</v>
      </c>
      <c r="T9" s="53" t="str">
        <f>IF(ISNA(VLOOKUP(U9,Tab_feri,2,FALSE)),"",VLOOKUP(U9,Tab_feri,2,FALSE))</f>
        <v/>
      </c>
      <c r="U9" s="54">
        <f>S9+1</f>
        <v>47883</v>
      </c>
      <c r="V9" s="53" t="str">
        <f>IF(ISNA(VLOOKUP(W9,Tab_feri,2,FALSE)),"",VLOOKUP(W9,Tab_feri,2,FALSE))</f>
        <v/>
      </c>
      <c r="W9" s="54">
        <f>U9+1</f>
        <v>47884</v>
      </c>
      <c r="X9" s="53" t="str">
        <f>IF(ISNA(VLOOKUP(Y9,Tab_feri,2,FALSE)),"",VLOOKUP(Y9,Tab_feri,2,FALSE))</f>
        <v/>
      </c>
      <c r="Y9" s="54">
        <f>W9+1</f>
        <v>47885</v>
      </c>
      <c r="Z9" s="53" t="str">
        <f>IF(ISNA(VLOOKUP(AA9,Tab_feri,2,FALSE)),"",VLOOKUP(AA9,Tab_feri,2,FALSE))</f>
        <v/>
      </c>
      <c r="AA9" s="54">
        <f>Y9+1</f>
        <v>47886</v>
      </c>
      <c r="AB9" s="53" t="str">
        <f>IF(ISNA(VLOOKUP(AC9,Tab_feri,2,FALSE)),"",VLOOKUP(AC9,Tab_feri,2,FALSE))</f>
        <v/>
      </c>
      <c r="AC9" s="54">
        <f>AA9+1</f>
        <v>47887</v>
      </c>
      <c r="AD9" s="53" t="str">
        <f>IF(ISNA(VLOOKUP(AE9,Tab_feri,2,FALSE)),"",VLOOKUP(AE9,Tab_feri,2,FALSE))</f>
        <v/>
      </c>
      <c r="AE9" s="54">
        <f>AC9+1</f>
        <v>47888</v>
      </c>
      <c r="AG9" s="46"/>
      <c r="AH9" s="53" t="str">
        <f>IF(ISNA(VLOOKUP(AI9,Tab_feri,2,FALSE)),"",VLOOKUP(AI9,Tab_feri,2,FALSE))</f>
        <v/>
      </c>
      <c r="AI9" s="54">
        <f>AU6+1</f>
        <v>47910</v>
      </c>
      <c r="AJ9" s="53" t="str">
        <f>IF(ISNA(VLOOKUP(AK9,Tab_feri,2,FALSE)),"",VLOOKUP(AK9,Tab_feri,2,FALSE))</f>
        <v/>
      </c>
      <c r="AK9" s="54">
        <f>AI9+1</f>
        <v>47911</v>
      </c>
      <c r="AL9" s="53" t="str">
        <f>IF(ISNA(VLOOKUP(AM9,Tab_feri,2,FALSE)),"",VLOOKUP(AM9,Tab_feri,2,FALSE))</f>
        <v/>
      </c>
      <c r="AM9" s="54">
        <f>AK9+1</f>
        <v>47912</v>
      </c>
      <c r="AN9" s="53" t="str">
        <f>IF(ISNA(VLOOKUP(AO9,Tab_feri,2,FALSE)),"",VLOOKUP(AO9,Tab_feri,2,FALSE))</f>
        <v/>
      </c>
      <c r="AO9" s="54">
        <f>AM9+1</f>
        <v>47913</v>
      </c>
      <c r="AP9" s="53" t="str">
        <f>IF(ISNA(VLOOKUP(AQ9,Tab_feri,2,FALSE)),"",VLOOKUP(AQ9,Tab_feri,2,FALSE))</f>
        <v/>
      </c>
      <c r="AQ9" s="54">
        <f>AO9+1</f>
        <v>47914</v>
      </c>
      <c r="AR9" s="53" t="str">
        <f>IF(ISNA(VLOOKUP(AS9,Tab_feri,2,FALSE)),"",VLOOKUP(AS9,Tab_feri,2,FALSE))</f>
        <v/>
      </c>
      <c r="AS9" s="54">
        <f>AQ9+1</f>
        <v>47915</v>
      </c>
      <c r="AT9" s="53" t="str">
        <f>IF(ISNA(VLOOKUP(AU9,Tab_feri,2,FALSE)),"",VLOOKUP(AU9,Tab_feri,2,FALSE))</f>
        <v/>
      </c>
      <c r="AU9" s="54">
        <f>AS9+1</f>
        <v>47916</v>
      </c>
      <c r="BA9" s="18" t="s">
        <v>5</v>
      </c>
      <c r="BB9" s="17">
        <f>DATE(An_ref,5,21)</f>
        <v>47989</v>
      </c>
    </row>
    <row r="10" spans="1:55" ht="15" customHeight="1" x14ac:dyDescent="0.2">
      <c r="A10" s="59"/>
      <c r="B10" s="55"/>
      <c r="C10" s="56">
        <f>IF(C8=1,3,IF(C8=3,1,IF(C8=4,2,4)))</f>
        <v>2</v>
      </c>
      <c r="D10" s="55"/>
      <c r="E10" s="56">
        <f>C10</f>
        <v>2</v>
      </c>
      <c r="F10" s="55"/>
      <c r="G10" s="56">
        <f>C10</f>
        <v>2</v>
      </c>
      <c r="H10" s="55"/>
      <c r="I10" s="56">
        <f>IF(G10=3,4,IF(G10=4,3,IF(G10=1,2,1)))</f>
        <v>1</v>
      </c>
      <c r="J10" s="55"/>
      <c r="K10" s="56">
        <f>I10</f>
        <v>1</v>
      </c>
      <c r="L10" s="55"/>
      <c r="M10" s="56">
        <f>I10</f>
        <v>1</v>
      </c>
      <c r="N10" s="55"/>
      <c r="O10" s="56">
        <f>O8</f>
        <v>3</v>
      </c>
      <c r="Q10" s="59"/>
      <c r="R10" s="55"/>
      <c r="S10" s="56">
        <f>IF(S8=1,3,IF(S8=3,1,IF(S8=4,2,4)))</f>
        <v>3</v>
      </c>
      <c r="T10" s="55"/>
      <c r="U10" s="56">
        <f>S10</f>
        <v>3</v>
      </c>
      <c r="V10" s="55"/>
      <c r="W10" s="56">
        <f>S10</f>
        <v>3</v>
      </c>
      <c r="X10" s="55"/>
      <c r="Y10" s="56">
        <f>IF(W10=3,4,IF(W10=4,3,IF(W10=1,2,1)))</f>
        <v>4</v>
      </c>
      <c r="Z10" s="55"/>
      <c r="AA10" s="56">
        <f>Y10</f>
        <v>4</v>
      </c>
      <c r="AB10" s="55"/>
      <c r="AC10" s="56">
        <f>Y10</f>
        <v>4</v>
      </c>
      <c r="AD10" s="55"/>
      <c r="AE10" s="56">
        <f>AE8</f>
        <v>2</v>
      </c>
      <c r="AG10" s="47"/>
      <c r="AH10" s="55"/>
      <c r="AI10" s="56">
        <f>IF(AI8=1,3,IF(AI8=3,1,IF(AI8=4,2,4)))</f>
        <v>1</v>
      </c>
      <c r="AJ10" s="55"/>
      <c r="AK10" s="56">
        <f>AI10</f>
        <v>1</v>
      </c>
      <c r="AL10" s="55"/>
      <c r="AM10" s="56">
        <f>AI10</f>
        <v>1</v>
      </c>
      <c r="AN10" s="55"/>
      <c r="AO10" s="56">
        <f>IF(AM10=3,4,IF(AM10=4,3,IF(AM10=1,2,1)))</f>
        <v>2</v>
      </c>
      <c r="AP10" s="55"/>
      <c r="AQ10" s="56">
        <f>AO10</f>
        <v>2</v>
      </c>
      <c r="AR10" s="55"/>
      <c r="AS10" s="56">
        <f>AO10</f>
        <v>2</v>
      </c>
      <c r="AT10" s="55"/>
      <c r="AU10" s="56">
        <f>AU8</f>
        <v>4</v>
      </c>
      <c r="BA10" s="20" t="s">
        <v>6</v>
      </c>
      <c r="BB10" s="17">
        <f>DATE(An_ref,6,24)</f>
        <v>48023</v>
      </c>
    </row>
    <row r="11" spans="1:55" ht="15" customHeight="1" x14ac:dyDescent="0.2">
      <c r="A11" s="57">
        <f>IFERROR(INT((I12-LOOKUP(I12,DATE(YEAR(I12)+{-1;0;1},1,3)-WEEKDAY(DATE(YEAR(I12)+{-1;0;1},1,3))+2))/7)+1,INT(((I15-7)-LOOKUP((I15-7),DATE(YEAR((I15-7))+{-1;0;1},1,3)-WEEKDAY(DATE(YEAR((I15-7))+{-1;0;1},1,3))+2))/7)+1)</f>
        <v>3</v>
      </c>
      <c r="B11" s="51"/>
      <c r="C11" s="52">
        <f>IF(O8=1,4,IF(O8=2,3,IF(O8=3,1,2)))</f>
        <v>1</v>
      </c>
      <c r="D11" s="51"/>
      <c r="E11" s="52">
        <f>C11</f>
        <v>1</v>
      </c>
      <c r="F11" s="51"/>
      <c r="G11" s="52">
        <f>C11</f>
        <v>1</v>
      </c>
      <c r="H11" s="51"/>
      <c r="I11" s="52">
        <f>C11</f>
        <v>1</v>
      </c>
      <c r="J11" s="51"/>
      <c r="K11" s="52">
        <f>IF(I11=2,1,IF(I11=1,2,IF(I11=3,4,3)))</f>
        <v>2</v>
      </c>
      <c r="L11" s="51"/>
      <c r="M11" s="52">
        <f>K11</f>
        <v>2</v>
      </c>
      <c r="N11" s="51"/>
      <c r="O11" s="52">
        <f>K11</f>
        <v>2</v>
      </c>
      <c r="Q11" s="57">
        <f>IFERROR(INT((Y12-LOOKUP(Y12,DATE(YEAR(Y12)+{-1;0;1},1,3)-WEEKDAY(DATE(YEAR(Y12)+{-1;0;1},1,3))+2))/7)+1,INT(((Y15-7)-LOOKUP((Y15-7),DATE(YEAR((Y15-7))+{-1;0;1},1,3)-WEEKDAY(DATE(YEAR((Y15-7))+{-1;0;1},1,3))+2))/7)+1)</f>
        <v>7</v>
      </c>
      <c r="R11" s="51"/>
      <c r="S11" s="52">
        <f>IF(AE8=1,4,IF(AE8=2,3,IF(AE8=3,1,2)))</f>
        <v>3</v>
      </c>
      <c r="T11" s="51"/>
      <c r="U11" s="52">
        <f>S11</f>
        <v>3</v>
      </c>
      <c r="V11" s="51"/>
      <c r="W11" s="52">
        <f>S11</f>
        <v>3</v>
      </c>
      <c r="X11" s="51"/>
      <c r="Y11" s="52">
        <f>S11</f>
        <v>3</v>
      </c>
      <c r="Z11" s="51"/>
      <c r="AA11" s="52">
        <f>IF(Y11=2,1,IF(Y11=1,2,IF(Y11=3,4,3)))</f>
        <v>4</v>
      </c>
      <c r="AB11" s="51"/>
      <c r="AC11" s="52">
        <f>AA11</f>
        <v>4</v>
      </c>
      <c r="AD11" s="51"/>
      <c r="AE11" s="52">
        <f>AA11</f>
        <v>4</v>
      </c>
      <c r="AG11" s="45">
        <f>IFERROR(INT((AO12-LOOKUP(AO12,DATE(YEAR(AO12)+{-1;0;1},1,3)-WEEKDAY(DATE(YEAR(AO12)+{-1;0;1},1,3))+2))/7)+1,INT(((AO15-7)-LOOKUP((AO15-7),DATE(YEAR((AO15-7))+{-1;0;1},1,3)-WEEKDAY(DATE(YEAR((AO15-7))+{-1;0;1},1,3))+2))/7)+1)</f>
        <v>11</v>
      </c>
      <c r="AH11" s="51"/>
      <c r="AI11" s="52">
        <f>IF(AU8=1,4,IF(AU8=2,3,IF(AU8=3,1,2)))</f>
        <v>2</v>
      </c>
      <c r="AJ11" s="51"/>
      <c r="AK11" s="52">
        <f>AI11</f>
        <v>2</v>
      </c>
      <c r="AL11" s="51"/>
      <c r="AM11" s="52">
        <f>AI11</f>
        <v>2</v>
      </c>
      <c r="AN11" s="51"/>
      <c r="AO11" s="52">
        <f>AI11</f>
        <v>2</v>
      </c>
      <c r="AP11" s="51"/>
      <c r="AQ11" s="52">
        <f>IF(AO11=2,1,IF(AO11=1,2,IF(AO11=3,4,3)))</f>
        <v>1</v>
      </c>
      <c r="AR11" s="51"/>
      <c r="AS11" s="52">
        <f>AQ11</f>
        <v>1</v>
      </c>
      <c r="AT11" s="51"/>
      <c r="AU11" s="52">
        <f>AQ11</f>
        <v>1</v>
      </c>
      <c r="BA11" s="20" t="s">
        <v>7</v>
      </c>
      <c r="BB11" s="17">
        <f>DATE(An_ref,7,1)</f>
        <v>48030</v>
      </c>
    </row>
    <row r="12" spans="1:55" ht="39.950000000000003" customHeight="1" x14ac:dyDescent="0.2">
      <c r="A12" s="58"/>
      <c r="B12" s="53" t="str">
        <f>IF(ISNA(VLOOKUP(C12,Tab_feri,2,FALSE)),"",VLOOKUP(C12,Tab_feri,2,FALSE))</f>
        <v/>
      </c>
      <c r="C12" s="54">
        <f>O9+1</f>
        <v>47861</v>
      </c>
      <c r="D12" s="53" t="str">
        <f>IF(ISNA(VLOOKUP(E12,Tab_feri,2,FALSE)),"",VLOOKUP(E12,Tab_feri,2,FALSE))</f>
        <v/>
      </c>
      <c r="E12" s="54">
        <f>C12+1</f>
        <v>47862</v>
      </c>
      <c r="F12" s="53" t="str">
        <f>IF(ISNA(VLOOKUP(G12,Tab_feri,2,FALSE)),"",VLOOKUP(G12,Tab_feri,2,FALSE))</f>
        <v/>
      </c>
      <c r="G12" s="54">
        <f>E12+1</f>
        <v>47863</v>
      </c>
      <c r="H12" s="53" t="str">
        <f>IF(ISNA(VLOOKUP(I12,Tab_feri,2,FALSE)),"",VLOOKUP(I12,Tab_feri,2,FALSE))</f>
        <v/>
      </c>
      <c r="I12" s="54">
        <f>G12+1</f>
        <v>47864</v>
      </c>
      <c r="J12" s="53" t="str">
        <f>IF(ISNA(VLOOKUP(K12,Tab_feri,2,FALSE)),"",VLOOKUP(K12,Tab_feri,2,FALSE))</f>
        <v/>
      </c>
      <c r="K12" s="54">
        <f>I12+1</f>
        <v>47865</v>
      </c>
      <c r="L12" s="53" t="str">
        <f>IF(ISNA(VLOOKUP(M12,Tab_feri,2,FALSE)),"",VLOOKUP(M12,Tab_feri,2,FALSE))</f>
        <v/>
      </c>
      <c r="M12" s="54">
        <f>K12+1</f>
        <v>47866</v>
      </c>
      <c r="N12" s="53" t="str">
        <f>IF(ISNA(VLOOKUP(O12,Tab_feri,2,FALSE)),"",VLOOKUP(O12,Tab_feri,2,FALSE))</f>
        <v/>
      </c>
      <c r="O12" s="54">
        <f>M12+1</f>
        <v>47867</v>
      </c>
      <c r="Q12" s="58"/>
      <c r="R12" s="53" t="str">
        <f>IF(ISNA(VLOOKUP(S12,Tab_feri,2,FALSE)),"",VLOOKUP(S12,Tab_feri,2,FALSE))</f>
        <v/>
      </c>
      <c r="S12" s="54">
        <f>AE9+1</f>
        <v>47889</v>
      </c>
      <c r="T12" s="53" t="str">
        <f>IF(ISNA(VLOOKUP(U12,Tab_feri,2,FALSE)),"",VLOOKUP(U12,Tab_feri,2,FALSE))</f>
        <v/>
      </c>
      <c r="U12" s="54">
        <f>S12+1</f>
        <v>47890</v>
      </c>
      <c r="V12" s="53" t="str">
        <f>IF(ISNA(VLOOKUP(W12,Tab_feri,2,FALSE)),"",VLOOKUP(W12,Tab_feri,2,FALSE))</f>
        <v/>
      </c>
      <c r="W12" s="54">
        <f>U12+1</f>
        <v>47891</v>
      </c>
      <c r="X12" s="53" t="str">
        <f>IF(ISNA(VLOOKUP(Y12,Tab_feri,2,FALSE)),"",VLOOKUP(Y12,Tab_feri,2,FALSE))</f>
        <v/>
      </c>
      <c r="Y12" s="54">
        <f>W12+1</f>
        <v>47892</v>
      </c>
      <c r="Z12" s="53" t="str">
        <f>IF(ISNA(VLOOKUP(AA12,Tab_feri,2,FALSE)),"",VLOOKUP(AA12,Tab_feri,2,FALSE))</f>
        <v/>
      </c>
      <c r="AA12" s="54">
        <f>Y12+1</f>
        <v>47893</v>
      </c>
      <c r="AB12" s="53" t="str">
        <f>IF(ISNA(VLOOKUP(AC12,Tab_feri,2,FALSE)),"",VLOOKUP(AC12,Tab_feri,2,FALSE))</f>
        <v/>
      </c>
      <c r="AC12" s="54">
        <f>AA12+1</f>
        <v>47894</v>
      </c>
      <c r="AD12" s="53" t="str">
        <f>IF(ISNA(VLOOKUP(AE12,Tab_feri,2,FALSE)),"",VLOOKUP(AE12,Tab_feri,2,FALSE))</f>
        <v/>
      </c>
      <c r="AE12" s="54">
        <f>AC12+1</f>
        <v>47895</v>
      </c>
      <c r="AG12" s="46"/>
      <c r="AH12" s="53" t="str">
        <f>IF(ISNA(VLOOKUP(AI12,Tab_feri,2,FALSE)),"",VLOOKUP(AI12,Tab_feri,2,FALSE))</f>
        <v/>
      </c>
      <c r="AI12" s="54">
        <f>AU9+1</f>
        <v>47917</v>
      </c>
      <c r="AJ12" s="53" t="str">
        <f>IF(ISNA(VLOOKUP(AK12,Tab_feri,2,FALSE)),"",VLOOKUP(AK12,Tab_feri,2,FALSE))</f>
        <v/>
      </c>
      <c r="AK12" s="54">
        <f>AI12+1</f>
        <v>47918</v>
      </c>
      <c r="AL12" s="53" t="str">
        <f>IF(ISNA(VLOOKUP(AM12,Tab_feri,2,FALSE)),"",VLOOKUP(AM12,Tab_feri,2,FALSE))</f>
        <v/>
      </c>
      <c r="AM12" s="54">
        <f>AK12+1</f>
        <v>47919</v>
      </c>
      <c r="AN12" s="53" t="str">
        <f>IF(ISNA(VLOOKUP(AO12,Tab_feri,2,FALSE)),"",VLOOKUP(AO12,Tab_feri,2,FALSE))</f>
        <v/>
      </c>
      <c r="AO12" s="54">
        <f>AM12+1</f>
        <v>47920</v>
      </c>
      <c r="AP12" s="53" t="str">
        <f>IF(ISNA(VLOOKUP(AQ12,Tab_feri,2,FALSE)),"",VLOOKUP(AQ12,Tab_feri,2,FALSE))</f>
        <v/>
      </c>
      <c r="AQ12" s="54">
        <f>AO12+1</f>
        <v>47921</v>
      </c>
      <c r="AR12" s="53" t="str">
        <f>IF(ISNA(VLOOKUP(AS12,Tab_feri,2,FALSE)),"",VLOOKUP(AS12,Tab_feri,2,FALSE))</f>
        <v/>
      </c>
      <c r="AS12" s="54">
        <f>AQ12+1</f>
        <v>47922</v>
      </c>
      <c r="AT12" s="53" t="str">
        <f>IF(ISNA(VLOOKUP(AU12,Tab_feri,2,FALSE)),"",VLOOKUP(AU12,Tab_feri,2,FALSE))</f>
        <v/>
      </c>
      <c r="AU12" s="54">
        <f>AS12+1</f>
        <v>47923</v>
      </c>
      <c r="BA12" s="21" t="s">
        <v>8</v>
      </c>
      <c r="BB12" s="17">
        <f>DATE(An_ref,9,3)</f>
        <v>48094</v>
      </c>
    </row>
    <row r="13" spans="1:55" ht="15" customHeight="1" x14ac:dyDescent="0.2">
      <c r="A13" s="59"/>
      <c r="B13" s="55"/>
      <c r="C13" s="56">
        <f>IF(C11=1,3,IF(C11=3,1,IF(C11=4,2,4)))</f>
        <v>3</v>
      </c>
      <c r="D13" s="55"/>
      <c r="E13" s="56">
        <f>C13</f>
        <v>3</v>
      </c>
      <c r="F13" s="55"/>
      <c r="G13" s="56">
        <f>C13</f>
        <v>3</v>
      </c>
      <c r="H13" s="55"/>
      <c r="I13" s="56">
        <f>IF(G13=3,4,IF(G13=4,3,IF(G13=1,2,1)))</f>
        <v>4</v>
      </c>
      <c r="J13" s="55"/>
      <c r="K13" s="56">
        <f>I13</f>
        <v>4</v>
      </c>
      <c r="L13" s="55"/>
      <c r="M13" s="56">
        <f>I13</f>
        <v>4</v>
      </c>
      <c r="N13" s="55"/>
      <c r="O13" s="56">
        <f>O11</f>
        <v>2</v>
      </c>
      <c r="Q13" s="59"/>
      <c r="R13" s="55"/>
      <c r="S13" s="56">
        <f>IF(S11=1,3,IF(S11=3,1,IF(S11=4,2,4)))</f>
        <v>1</v>
      </c>
      <c r="T13" s="55"/>
      <c r="U13" s="56">
        <f>S13</f>
        <v>1</v>
      </c>
      <c r="V13" s="55"/>
      <c r="W13" s="56">
        <f>S13</f>
        <v>1</v>
      </c>
      <c r="X13" s="55"/>
      <c r="Y13" s="56">
        <f>IF(W13=3,4,IF(W13=4,3,IF(W13=1,2,1)))</f>
        <v>2</v>
      </c>
      <c r="Z13" s="55"/>
      <c r="AA13" s="56">
        <f>Y13</f>
        <v>2</v>
      </c>
      <c r="AB13" s="55"/>
      <c r="AC13" s="56">
        <f>Y13</f>
        <v>2</v>
      </c>
      <c r="AD13" s="55"/>
      <c r="AE13" s="56">
        <f>AE11</f>
        <v>4</v>
      </c>
      <c r="AG13" s="47"/>
      <c r="AH13" s="55"/>
      <c r="AI13" s="56">
        <f>IF(AI11=1,3,IF(AI11=3,1,IF(AI11=4,2,4)))</f>
        <v>4</v>
      </c>
      <c r="AJ13" s="55"/>
      <c r="AK13" s="56">
        <f>AI13</f>
        <v>4</v>
      </c>
      <c r="AL13" s="55"/>
      <c r="AM13" s="56">
        <f>AI13</f>
        <v>4</v>
      </c>
      <c r="AN13" s="55"/>
      <c r="AO13" s="56">
        <f>IF(AM13=3,4,IF(AM13=4,3,IF(AM13=1,2,1)))</f>
        <v>3</v>
      </c>
      <c r="AP13" s="55"/>
      <c r="AQ13" s="56">
        <f>AO13</f>
        <v>3</v>
      </c>
      <c r="AR13" s="55"/>
      <c r="AS13" s="56">
        <f>AO13</f>
        <v>3</v>
      </c>
      <c r="AT13" s="55"/>
      <c r="AU13" s="56">
        <f>AU11</f>
        <v>1</v>
      </c>
      <c r="BA13" s="16" t="s">
        <v>9</v>
      </c>
      <c r="BB13" s="17">
        <f>DATE(An_ref,10,8)</f>
        <v>48129</v>
      </c>
    </row>
    <row r="14" spans="1:55" ht="15" customHeight="1" x14ac:dyDescent="0.2">
      <c r="A14" s="57">
        <f>IFERROR(INT((I15-LOOKUP(I15,DATE(YEAR(I15)+{-1;0;1},1,3)-WEEKDAY(DATE(YEAR(I15)+{-1;0;1},1,3))+2))/7)+1,INT(((I18-7)-LOOKUP((I18-7),DATE(YEAR((I18-7))+{-1;0;1},1,3)-WEEKDAY(DATE(YEAR((I18-7))+{-1;0;1},1,3))+2))/7)+1)</f>
        <v>4</v>
      </c>
      <c r="B14" s="51"/>
      <c r="C14" s="52">
        <f>IF(O11=1,4,IF(O11=2,3,IF(O11=3,1,2)))</f>
        <v>3</v>
      </c>
      <c r="D14" s="51"/>
      <c r="E14" s="52">
        <f>C14</f>
        <v>3</v>
      </c>
      <c r="F14" s="51"/>
      <c r="G14" s="52">
        <f>C14</f>
        <v>3</v>
      </c>
      <c r="H14" s="51"/>
      <c r="I14" s="52">
        <f>C14</f>
        <v>3</v>
      </c>
      <c r="J14" s="51"/>
      <c r="K14" s="52">
        <f>IF(I14=3,4,IF(I14=4,3,IF(I14=1,2,1)))</f>
        <v>4</v>
      </c>
      <c r="L14" s="51"/>
      <c r="M14" s="52">
        <f>K14</f>
        <v>4</v>
      </c>
      <c r="N14" s="51"/>
      <c r="O14" s="52">
        <f>K14</f>
        <v>4</v>
      </c>
      <c r="Q14" s="57">
        <f>IFERROR(INT((Y15-LOOKUP(Y15,DATE(YEAR(Y15)+{-1;0;1},1,3)-WEEKDAY(DATE(YEAR(Y15)+{-1;0;1},1,3))+2))/7)+1,INT(((Y18-7)-LOOKUP((Y18-7),DATE(YEAR((Y18-7))+{-1;0;1},1,3)-WEEKDAY(DATE(YEAR((Y18-7))+{-1;0;1},1,3))+2))/7)+1)</f>
        <v>8</v>
      </c>
      <c r="R14" s="51"/>
      <c r="S14" s="52">
        <f>IF(AE11=1,4,IF(AE11=2,3,IF(AE11=3,1,2)))</f>
        <v>2</v>
      </c>
      <c r="T14" s="51"/>
      <c r="U14" s="52">
        <f>S14</f>
        <v>2</v>
      </c>
      <c r="V14" s="51"/>
      <c r="W14" s="52">
        <f>S14</f>
        <v>2</v>
      </c>
      <c r="X14" s="51"/>
      <c r="Y14" s="52">
        <f>S14</f>
        <v>2</v>
      </c>
      <c r="Z14" s="51"/>
      <c r="AA14" s="52">
        <f>IF(Y14=3,4,IF(Y14=4,3,IF(Y14=1,2,1)))</f>
        <v>1</v>
      </c>
      <c r="AB14" s="51"/>
      <c r="AC14" s="52">
        <f>AA14</f>
        <v>1</v>
      </c>
      <c r="AD14" s="51"/>
      <c r="AE14" s="52">
        <f>AA14</f>
        <v>1</v>
      </c>
      <c r="AG14" s="45">
        <f>IFERROR(INT((AO15-LOOKUP(AO15,DATE(YEAR(AO15)+{-1;0;1},1,3)-WEEKDAY(DATE(YEAR(AO15)+{-1;0;1},1,3))+2))/7)+1,INT(((AO18-7)-LOOKUP((AO18-7),DATE(YEAR((AO18-7))+{-1;0;1},1,3)-WEEKDAY(DATE(YEAR((AO18-7))+{-1;0;1},1,3))+2))/7)+1)</f>
        <v>12</v>
      </c>
      <c r="AH14" s="51"/>
      <c r="AI14" s="52">
        <f>IF(AU11=1,4,IF(AU11=2,3,IF(AU11=3,1,2)))</f>
        <v>4</v>
      </c>
      <c r="AJ14" s="51"/>
      <c r="AK14" s="52">
        <f>AI14</f>
        <v>4</v>
      </c>
      <c r="AL14" s="51"/>
      <c r="AM14" s="52">
        <f>AI14</f>
        <v>4</v>
      </c>
      <c r="AN14" s="51"/>
      <c r="AO14" s="52">
        <f>AI14</f>
        <v>4</v>
      </c>
      <c r="AP14" s="51"/>
      <c r="AQ14" s="52">
        <f>IF(AO14=3,4,IF(AO14=4,3,IF(AO14=1,2,1)))</f>
        <v>3</v>
      </c>
      <c r="AR14" s="51"/>
      <c r="AS14" s="52">
        <f>AQ14</f>
        <v>3</v>
      </c>
      <c r="AT14" s="51"/>
      <c r="AU14" s="52">
        <f>AQ14</f>
        <v>3</v>
      </c>
      <c r="BA14" s="21" t="s">
        <v>10</v>
      </c>
      <c r="BB14" s="17">
        <f>DATE(An_ref,12,23)</f>
        <v>48205</v>
      </c>
    </row>
    <row r="15" spans="1:55" ht="39.950000000000003" customHeight="1" x14ac:dyDescent="0.2">
      <c r="A15" s="58"/>
      <c r="B15" s="53" t="str">
        <f>IF(ISNA(VLOOKUP(C15,Tab_feri,2,FALSE)),"",VLOOKUP(C15,Tab_feri,2,FALSE))</f>
        <v/>
      </c>
      <c r="C15" s="54">
        <f>O12+1</f>
        <v>47868</v>
      </c>
      <c r="D15" s="53" t="str">
        <f>IF(ISNA(VLOOKUP(E15,Tab_feri,2,FALSE)),"",VLOOKUP(E15,Tab_feri,2,FALSE))</f>
        <v/>
      </c>
      <c r="E15" s="54">
        <f>C15+1</f>
        <v>47869</v>
      </c>
      <c r="F15" s="53" t="str">
        <f>IF(ISNA(VLOOKUP(G15,Tab_feri,2,FALSE)),"",VLOOKUP(G15,Tab_feri,2,FALSE))</f>
        <v/>
      </c>
      <c r="G15" s="54">
        <f>E15+1</f>
        <v>47870</v>
      </c>
      <c r="H15" s="53" t="str">
        <f>IF(ISNA(VLOOKUP(I15,Tab_feri,2,FALSE)),"",VLOOKUP(I15,Tab_feri,2,FALSE))</f>
        <v/>
      </c>
      <c r="I15" s="54">
        <f>G15+1</f>
        <v>47871</v>
      </c>
      <c r="J15" s="53" t="str">
        <f>IF(ISNA(VLOOKUP(K15,Tab_feri,2,FALSE)),"",VLOOKUP(K15,Tab_feri,2,FALSE))</f>
        <v/>
      </c>
      <c r="K15" s="54">
        <f>I15+1</f>
        <v>47872</v>
      </c>
      <c r="L15" s="53" t="str">
        <f>IF(ISNA(VLOOKUP(M15,Tab_feri,2,FALSE)),"",VLOOKUP(M15,Tab_feri,2,FALSE))</f>
        <v/>
      </c>
      <c r="M15" s="54">
        <f>K15+1</f>
        <v>47873</v>
      </c>
      <c r="N15" s="53" t="str">
        <f>IF(ISNA(VLOOKUP(O15,Tab_feri,2,FALSE)),"",VLOOKUP(O15,Tab_feri,2,FALSE))</f>
        <v/>
      </c>
      <c r="O15" s="54">
        <f>M15+1</f>
        <v>47874</v>
      </c>
      <c r="Q15" s="58"/>
      <c r="R15" s="53" t="str">
        <f>IF(ISNA(VLOOKUP(S15,Tab_feri,2,FALSE)),"",VLOOKUP(S15,Tab_feri,2,FALSE))</f>
        <v/>
      </c>
      <c r="S15" s="54">
        <f>AE12+1</f>
        <v>47896</v>
      </c>
      <c r="T15" s="53" t="str">
        <f>IF(ISNA(VLOOKUP(U15,Tab_feri,2,FALSE)),"",VLOOKUP(U15,Tab_feri,2,FALSE))</f>
        <v/>
      </c>
      <c r="U15" s="54">
        <f>S15+1</f>
        <v>47897</v>
      </c>
      <c r="V15" s="53" t="str">
        <f>IF(ISNA(VLOOKUP(W15,Tab_feri,2,FALSE)),"",VLOOKUP(W15,Tab_feri,2,FALSE))</f>
        <v/>
      </c>
      <c r="W15" s="54">
        <f>U15+1</f>
        <v>47898</v>
      </c>
      <c r="X15" s="53" t="str">
        <f>IF(ISNA(VLOOKUP(Y15,Tab_feri,2,FALSE)),"",VLOOKUP(Y15,Tab_feri,2,FALSE))</f>
        <v/>
      </c>
      <c r="Y15" s="54">
        <f>W15+1</f>
        <v>47899</v>
      </c>
      <c r="Z15" s="53" t="str">
        <f>IF(ISNA(VLOOKUP(AA15,Tab_feri,2,FALSE)),"",VLOOKUP(AA15,Tab_feri,2,FALSE))</f>
        <v/>
      </c>
      <c r="AA15" s="54">
        <f>Y15+1</f>
        <v>47900</v>
      </c>
      <c r="AB15" s="53" t="str">
        <f>IF(ISNA(VLOOKUP(AC15,Tab_feri,2,FALSE)),"",VLOOKUP(AC15,Tab_feri,2,FALSE))</f>
        <v/>
      </c>
      <c r="AC15" s="54">
        <f>AA15+1</f>
        <v>47901</v>
      </c>
      <c r="AD15" s="53" t="str">
        <f>IF(ISNA(VLOOKUP(AE15,Tab_feri,2,FALSE)),"",VLOOKUP(AE15,Tab_feri,2,FALSE))</f>
        <v/>
      </c>
      <c r="AE15" s="54">
        <f>AC15+1</f>
        <v>47902</v>
      </c>
      <c r="AG15" s="46"/>
      <c r="AH15" s="53" t="str">
        <f>IF(ISNA(VLOOKUP(AI15,Tab_feri,2,FALSE)),"",VLOOKUP(AI15,Tab_feri,2,FALSE))</f>
        <v/>
      </c>
      <c r="AI15" s="54">
        <f>AU12+1</f>
        <v>47924</v>
      </c>
      <c r="AJ15" s="53" t="str">
        <f>IF(ISNA(VLOOKUP(AK15,Tab_feri,2,FALSE)),"",VLOOKUP(AK15,Tab_feri,2,FALSE))</f>
        <v/>
      </c>
      <c r="AK15" s="54">
        <f>AI15+1</f>
        <v>47925</v>
      </c>
      <c r="AL15" s="53" t="str">
        <f>IF(ISNA(VLOOKUP(AM15,Tab_feri,2,FALSE)),"",VLOOKUP(AM15,Tab_feri,2,FALSE))</f>
        <v/>
      </c>
      <c r="AM15" s="54">
        <f>AK15+1</f>
        <v>47926</v>
      </c>
      <c r="AN15" s="53" t="str">
        <f>IF(ISNA(VLOOKUP(AO15,Tab_feri,2,FALSE)),"",VLOOKUP(AO15,Tab_feri,2,FALSE))</f>
        <v/>
      </c>
      <c r="AO15" s="54">
        <f>AM15+1</f>
        <v>47927</v>
      </c>
      <c r="AP15" s="53" t="str">
        <f>IF(ISNA(VLOOKUP(AQ15,Tab_feri,2,FALSE)),"",VLOOKUP(AQ15,Tab_feri,2,FALSE))</f>
        <v/>
      </c>
      <c r="AQ15" s="54">
        <f>AO15+1</f>
        <v>47928</v>
      </c>
      <c r="AR15" s="53" t="str">
        <f>IF(ISNA(VLOOKUP(AS15,Tab_feri,2,FALSE)),"",VLOOKUP(AS15,Tab_feri,2,FALSE))</f>
        <v/>
      </c>
      <c r="AS15" s="54">
        <f>AQ15+1</f>
        <v>47929</v>
      </c>
      <c r="AT15" s="53" t="str">
        <f>IF(ISNA(VLOOKUP(AU15,Tab_feri,2,FALSE)),"",VLOOKUP(AU15,Tab_feri,2,FALSE))</f>
        <v/>
      </c>
      <c r="AU15" s="54">
        <f>AS15+1</f>
        <v>47930</v>
      </c>
      <c r="BA15" s="21" t="s">
        <v>11</v>
      </c>
      <c r="BB15" s="17">
        <f>DATE(An_ref,12,24)</f>
        <v>48206</v>
      </c>
    </row>
    <row r="16" spans="1:55" ht="15" customHeight="1" x14ac:dyDescent="0.2">
      <c r="A16" s="59"/>
      <c r="B16" s="55"/>
      <c r="C16" s="56">
        <f>IF(C14=1,3,IF(C14=3,1,IF(C14=4,2,4)))</f>
        <v>1</v>
      </c>
      <c r="D16" s="55"/>
      <c r="E16" s="56">
        <f>C16</f>
        <v>1</v>
      </c>
      <c r="F16" s="55"/>
      <c r="G16" s="56">
        <f>C16</f>
        <v>1</v>
      </c>
      <c r="H16" s="55"/>
      <c r="I16" s="56">
        <f>IF(G16=3,4,IF(G16=4,3,IF(G16=1,2,1)))</f>
        <v>2</v>
      </c>
      <c r="J16" s="55"/>
      <c r="K16" s="56">
        <f>I16</f>
        <v>2</v>
      </c>
      <c r="L16" s="55"/>
      <c r="M16" s="56">
        <f>I16</f>
        <v>2</v>
      </c>
      <c r="N16" s="55"/>
      <c r="O16" s="56">
        <f>O14</f>
        <v>4</v>
      </c>
      <c r="Q16" s="59"/>
      <c r="R16" s="55"/>
      <c r="S16" s="56">
        <f>IF(S14=1,3,IF(S14=3,1,IF(S14=4,2,4)))</f>
        <v>4</v>
      </c>
      <c r="T16" s="55"/>
      <c r="U16" s="56">
        <f>S16</f>
        <v>4</v>
      </c>
      <c r="V16" s="55"/>
      <c r="W16" s="56">
        <f>S16</f>
        <v>4</v>
      </c>
      <c r="X16" s="55"/>
      <c r="Y16" s="56">
        <f>IF(W16=3,4,IF(W16=4,3,IF(W16=1,2,1)))</f>
        <v>3</v>
      </c>
      <c r="Z16" s="55"/>
      <c r="AA16" s="56">
        <f>Y16</f>
        <v>3</v>
      </c>
      <c r="AB16" s="55"/>
      <c r="AC16" s="56">
        <f>Y16</f>
        <v>3</v>
      </c>
      <c r="AD16" s="55"/>
      <c r="AE16" s="56">
        <f>AE14</f>
        <v>1</v>
      </c>
      <c r="AG16" s="47"/>
      <c r="AH16" s="55"/>
      <c r="AI16" s="56">
        <f>IF(AI14=1,3,IF(AI14=3,1,IF(AI14=4,2,4)))</f>
        <v>2</v>
      </c>
      <c r="AJ16" s="55"/>
      <c r="AK16" s="56">
        <f>AI16</f>
        <v>2</v>
      </c>
      <c r="AL16" s="55"/>
      <c r="AM16" s="56">
        <f>AI16</f>
        <v>2</v>
      </c>
      <c r="AN16" s="55"/>
      <c r="AO16" s="56">
        <f>IF(AM16=3,4,IF(AM16=4,3,IF(AM16=1,2,1)))</f>
        <v>1</v>
      </c>
      <c r="AP16" s="55"/>
      <c r="AQ16" s="56">
        <f>AO16</f>
        <v>1</v>
      </c>
      <c r="AR16" s="55"/>
      <c r="AS16" s="56">
        <f>AO16</f>
        <v>1</v>
      </c>
      <c r="AT16" s="55"/>
      <c r="AU16" s="56">
        <f>AU14</f>
        <v>3</v>
      </c>
      <c r="BA16" s="21" t="s">
        <v>12</v>
      </c>
      <c r="BB16" s="17">
        <f>DATE(An_ref,12,25)</f>
        <v>48207</v>
      </c>
    </row>
    <row r="17" spans="1:54" ht="15" customHeight="1" x14ac:dyDescent="0.2">
      <c r="A17" s="57">
        <f>IFERROR(INT((I18-LOOKUP(I18,DATE(YEAR(I18)+{-1;0;1},1,3)-WEEKDAY(DATE(YEAR(I18)+{-1;0;1},1,3))+2))/7)+1,INT(((I15+7)-LOOKUP((I15+7),DATE(YEAR((I15+7))+{-1;0;1},1,3)-WEEKDAY(DATE(YEAR((I15+7))+{-1;0;1},1,3))+2))/7)+1)</f>
        <v>5</v>
      </c>
      <c r="B17" s="51"/>
      <c r="C17" s="52">
        <f>IF(O14=1,4,IF(O14=2,3,IF(O14=3,1,2)))</f>
        <v>2</v>
      </c>
      <c r="D17" s="51"/>
      <c r="E17" s="52">
        <f>C17</f>
        <v>2</v>
      </c>
      <c r="F17" s="51"/>
      <c r="G17" s="52">
        <f>C17</f>
        <v>2</v>
      </c>
      <c r="H17" s="51"/>
      <c r="I17" s="52">
        <f>C17</f>
        <v>2</v>
      </c>
      <c r="J17" s="51"/>
      <c r="K17" s="52">
        <f>IF(I17=2,1,IF(I17=1,2,IF(I17=3,4,3)))</f>
        <v>1</v>
      </c>
      <c r="L17" s="51"/>
      <c r="M17" s="52">
        <f>K17</f>
        <v>1</v>
      </c>
      <c r="N17" s="51"/>
      <c r="O17" s="52">
        <f>K17</f>
        <v>1</v>
      </c>
      <c r="Q17" s="57">
        <f>IF(S18="","",IFERROR(INT((Y18-LOOKUP(Y18,DATE(YEAR(Y18)+{-1;0;1},1,3)-WEEKDAY(DATE(YEAR(Y18)+{-1;0;1},1,3))+2))/7)+1,INT(((Y15+7)-LOOKUP((Y15+7),DATE(YEAR((Y15+7))+{-1;0;1},1,3)-WEEKDAY(DATE(YEAR((Y15+7))+{-1;0;1},1,3))+2))/7)+1))</f>
        <v>9</v>
      </c>
      <c r="R17" s="51"/>
      <c r="S17" s="52">
        <f>IF(AE14=1,4,IF(AE14=2,3,IF(AE14=3,1,2)))</f>
        <v>4</v>
      </c>
      <c r="T17" s="51"/>
      <c r="U17" s="52">
        <f>S17</f>
        <v>4</v>
      </c>
      <c r="V17" s="51"/>
      <c r="W17" s="52">
        <f>S17</f>
        <v>4</v>
      </c>
      <c r="X17" s="51"/>
      <c r="Y17" s="52">
        <f>S17</f>
        <v>4</v>
      </c>
      <c r="Z17" s="51"/>
      <c r="AA17" s="52">
        <f>IF(Y17=2,1,IF(Y17=1,2,IF(Y17=3,4,3)))</f>
        <v>3</v>
      </c>
      <c r="AB17" s="51"/>
      <c r="AC17" s="52">
        <f>AA17</f>
        <v>3</v>
      </c>
      <c r="AD17" s="51"/>
      <c r="AE17" s="52">
        <f>AA17</f>
        <v>3</v>
      </c>
      <c r="AG17" s="45">
        <f>IFERROR(INT((AO18-LOOKUP(AO18,DATE(YEAR(AO18)+{-1;0;1},1,3)-WEEKDAY(DATE(YEAR(AO18)+{-1;0;1},1,3))+2))/7)+1,INT(((AO15+7)-LOOKUP((AO15+7),DATE(YEAR((AO15+7))+{-1;0;1},1,3)-WEEKDAY(DATE(YEAR((AO15+7))+{-1;0;1},1,3))+2))/7)+1)</f>
        <v>13</v>
      </c>
      <c r="AH17" s="51"/>
      <c r="AI17" s="52">
        <f>IF(AU14=1,4,IF(AU14=2,3,IF(AU14=3,1,2)))</f>
        <v>1</v>
      </c>
      <c r="AJ17" s="51"/>
      <c r="AK17" s="52">
        <f>AI17</f>
        <v>1</v>
      </c>
      <c r="AL17" s="51"/>
      <c r="AM17" s="52">
        <f>AI17</f>
        <v>1</v>
      </c>
      <c r="AN17" s="51"/>
      <c r="AO17" s="52">
        <f>AI17</f>
        <v>1</v>
      </c>
      <c r="AP17" s="51"/>
      <c r="AQ17" s="52">
        <f>IF(AO17=2,1,IF(AO17=1,2,IF(AO17=3,4,3)))</f>
        <v>2</v>
      </c>
      <c r="AR17" s="51"/>
      <c r="AS17" s="52">
        <f>AQ17</f>
        <v>2</v>
      </c>
      <c r="AT17" s="51"/>
      <c r="AU17" s="52">
        <f>AQ17</f>
        <v>2</v>
      </c>
      <c r="BA17" s="18" t="s">
        <v>13</v>
      </c>
      <c r="BB17" s="17">
        <f>DATE(An_ref,12,31)</f>
        <v>48213</v>
      </c>
    </row>
    <row r="18" spans="1:54" ht="39.950000000000003" customHeight="1" x14ac:dyDescent="0.2">
      <c r="A18" s="58"/>
      <c r="B18" s="53" t="str">
        <f>IF(ISNA(VLOOKUP(C18,Tab_feri,2,FALSE)),"",VLOOKUP(C18,Tab_feri,2,FALSE))</f>
        <v/>
      </c>
      <c r="C18" s="54">
        <f>IF(O15&lt;EOMONTH(A3,0),O15+1,"")</f>
        <v>47875</v>
      </c>
      <c r="D18" s="53" t="str">
        <f>IF(ISNA(VLOOKUP(E18,Tab_feri,2,FALSE)),"",VLOOKUP(E18,Tab_feri,2,FALSE))</f>
        <v/>
      </c>
      <c r="E18" s="54">
        <f>IF(C18&lt;EOMONTH(A3,0),C18+1,"")</f>
        <v>47876</v>
      </c>
      <c r="F18" s="53" t="str">
        <f>IF(ISNA(VLOOKUP(G18,Tab_feri,2,FALSE)),"",VLOOKUP(G18,Tab_feri,2,FALSE))</f>
        <v/>
      </c>
      <c r="G18" s="54">
        <f>IF(E18&lt;EOMONTH(A3,0),E18+1,"")</f>
        <v>47877</v>
      </c>
      <c r="H18" s="53" t="str">
        <f>IF(ISNA(VLOOKUP(I18,Tab_feri,2,FALSE)),"",VLOOKUP(I18,Tab_feri,2,FALSE))</f>
        <v/>
      </c>
      <c r="I18" s="54">
        <f>IF(G18&lt;EOMONTH(A3,0),G18+1,"")</f>
        <v>47878</v>
      </c>
      <c r="J18" s="53" t="str">
        <f>IF(ISNA(VLOOKUP(K18,Tab_feri,2,FALSE)),"",VLOOKUP(K18,Tab_feri,2,FALSE))</f>
        <v/>
      </c>
      <c r="K18" s="54">
        <f>IF(I18&lt;EOMONTH(A3,0),I18+1,"")</f>
        <v>47879</v>
      </c>
      <c r="L18" s="53" t="str">
        <f>IF(ISNA(VLOOKUP(M18,Tab_feri,2,FALSE)),"",VLOOKUP(M18,Tab_feri,2,FALSE))</f>
        <v/>
      </c>
      <c r="M18" s="54" t="str">
        <f>IF(K18&lt;EOMONTH(A3,0),K18+1,"")</f>
        <v/>
      </c>
      <c r="N18" s="53" t="str">
        <f>IF(ISNA(VLOOKUP(O18,Tab_feri,2,FALSE)),"",VLOOKUP(O18,Tab_feri,2,FALSE))</f>
        <v/>
      </c>
      <c r="O18" s="54" t="str">
        <f>IF(M18&lt;EOMONTH(A3,0),M18+1,"")</f>
        <v/>
      </c>
      <c r="Q18" s="58"/>
      <c r="R18" s="53" t="str">
        <f>IF(ISNA(VLOOKUP(S18,Tab_feri,2,FALSE)),"",VLOOKUP(S18,Tab_feri,2,FALSE))</f>
        <v/>
      </c>
      <c r="S18" s="54">
        <f>IF(AE15&lt;EOMONTH(Q3,0),AE15+1,"")</f>
        <v>47903</v>
      </c>
      <c r="T18" s="53" t="str">
        <f>IF(ISNA(VLOOKUP(U18,Tab_feri,2,FALSE)),"",VLOOKUP(U18,Tab_feri,2,FALSE))</f>
        <v/>
      </c>
      <c r="U18" s="54">
        <f>IF(S18&lt;EOMONTH(Q3,0),S18+1,"")</f>
        <v>47904</v>
      </c>
      <c r="V18" s="53" t="str">
        <f>IF(ISNA(VLOOKUP(W18,Tab_feri,2,FALSE)),"",VLOOKUP(W18,Tab_feri,2,FALSE))</f>
        <v/>
      </c>
      <c r="W18" s="54">
        <f>IF(U18&lt;EOMONTH(Q3,0),U18+1,"")</f>
        <v>47905</v>
      </c>
      <c r="X18" s="53" t="str">
        <f>IF(ISNA(VLOOKUP(Y18,Tab_feri,2,FALSE)),"",VLOOKUP(Y18,Tab_feri,2,FALSE))</f>
        <v/>
      </c>
      <c r="Y18" s="54">
        <f>IF(W18&lt;EOMONTH(Q3,0),W18+1,"")</f>
        <v>47906</v>
      </c>
      <c r="Z18" s="53" t="str">
        <f>IF(ISNA(VLOOKUP(AA18,Tab_feri,2,FALSE)),"",VLOOKUP(AA18,Tab_feri,2,FALSE))</f>
        <v/>
      </c>
      <c r="AA18" s="54">
        <f>IF(Y18&lt;EOMONTH(Q3,0),Y18+1,"")</f>
        <v>47907</v>
      </c>
      <c r="AB18" s="53" t="str">
        <f>IF(ISNA(VLOOKUP(AC18,Tab_feri,2,FALSE)),"",VLOOKUP(AC18,Tab_feri,2,FALSE))</f>
        <v/>
      </c>
      <c r="AC18" s="54" t="str">
        <f>IF(AA18&lt;EOMONTH(Q3,0),AA18+1,"")</f>
        <v/>
      </c>
      <c r="AD18" s="53" t="str">
        <f>IF(ISNA(VLOOKUP(AE18,Tab_feri,2,FALSE)),"",VLOOKUP(AE18,Tab_feri,2,FALSE))</f>
        <v/>
      </c>
      <c r="AE18" s="54" t="str">
        <f>IF(AC18&lt;EOMONTH(Q3,0),AC18+1,"")</f>
        <v/>
      </c>
      <c r="AG18" s="46"/>
      <c r="AH18" s="53" t="str">
        <f>IF(ISNA(VLOOKUP(AI18,Tab_feri,2,FALSE)),"",VLOOKUP(AI18,Tab_feri,2,FALSE))</f>
        <v/>
      </c>
      <c r="AI18" s="54">
        <f>IF(AU15&lt;EOMONTH(AG3,0),AU15+1,"")</f>
        <v>47931</v>
      </c>
      <c r="AJ18" s="53" t="str">
        <f>IF(ISNA(VLOOKUP(AK18,Tab_feri,2,FALSE)),"",VLOOKUP(AK18,Tab_feri,2,FALSE))</f>
        <v/>
      </c>
      <c r="AK18" s="54">
        <f>IF(AI18&lt;EOMONTH(AG3,0),AI18+1,"")</f>
        <v>47932</v>
      </c>
      <c r="AL18" s="53" t="str">
        <f>IF(ISNA(VLOOKUP(AM18,Tab_feri,2,FALSE)),"",VLOOKUP(AM18,Tab_feri,2,FALSE))</f>
        <v/>
      </c>
      <c r="AM18" s="54">
        <f>IF(AK18&lt;EOMONTH(AG3,0),AK18+1,"")</f>
        <v>47933</v>
      </c>
      <c r="AN18" s="53" t="str">
        <f>IF(ISNA(VLOOKUP(AO18,Tab_feri,2,FALSE)),"",VLOOKUP(AO18,Tab_feri,2,FALSE))</f>
        <v/>
      </c>
      <c r="AO18" s="54">
        <f>IF(AM18&lt;EOMONTH(AG3,0),AM18+1,"")</f>
        <v>47934</v>
      </c>
      <c r="AP18" s="53" t="str">
        <f>IF(ISNA(VLOOKUP(AQ18,Tab_feri,2,FALSE)),"",VLOOKUP(AQ18,Tab_feri,2,FALSE))</f>
        <v/>
      </c>
      <c r="AQ18" s="54">
        <f>IF(AO18&lt;EOMONTH(AG3,0),AO18+1,"")</f>
        <v>47935</v>
      </c>
      <c r="AR18" s="53" t="str">
        <f>IF(ISNA(VLOOKUP(AS18,Tab_feri,2,FALSE)),"",VLOOKUP(AS18,Tab_feri,2,FALSE))</f>
        <v/>
      </c>
      <c r="AS18" s="54">
        <f>IF(AQ18&lt;EOMONTH(AG3,0),AQ18+1,"")</f>
        <v>47936</v>
      </c>
      <c r="AT18" s="53" t="str">
        <f>IF(ISNA(VLOOKUP(AU18,Tab_feri,2,FALSE)),"",VLOOKUP(AU18,Tab_feri,2,FALSE))</f>
        <v/>
      </c>
      <c r="AU18" s="54">
        <f>IF(AS18&lt;EOMONTH(AG3,0),AS18+1,"")</f>
        <v>47937</v>
      </c>
    </row>
    <row r="19" spans="1:54" ht="15" customHeight="1" x14ac:dyDescent="0.2">
      <c r="A19" s="59"/>
      <c r="B19" s="55"/>
      <c r="C19" s="56">
        <f>IF(C17=1,3,IF(C17=3,1,IF(C17=4,2,4)))</f>
        <v>4</v>
      </c>
      <c r="D19" s="55"/>
      <c r="E19" s="56">
        <f>C19</f>
        <v>4</v>
      </c>
      <c r="F19" s="55"/>
      <c r="G19" s="56">
        <f>C19</f>
        <v>4</v>
      </c>
      <c r="H19" s="55"/>
      <c r="I19" s="56">
        <f>IF(G19=3,4,IF(G19=4,3,IF(G19=1,2,1)))</f>
        <v>3</v>
      </c>
      <c r="J19" s="55"/>
      <c r="K19" s="56">
        <f>I19</f>
        <v>3</v>
      </c>
      <c r="L19" s="55"/>
      <c r="M19" s="56">
        <f>I19</f>
        <v>3</v>
      </c>
      <c r="N19" s="55"/>
      <c r="O19" s="56">
        <f>O17</f>
        <v>1</v>
      </c>
      <c r="Q19" s="59"/>
      <c r="R19" s="55"/>
      <c r="S19" s="56">
        <f>IF(S17=1,3,IF(S17=3,1,IF(S17=4,2,4)))</f>
        <v>2</v>
      </c>
      <c r="T19" s="55"/>
      <c r="U19" s="56">
        <f>S19</f>
        <v>2</v>
      </c>
      <c r="V19" s="55"/>
      <c r="W19" s="56">
        <f>S19</f>
        <v>2</v>
      </c>
      <c r="X19" s="55"/>
      <c r="Y19" s="56">
        <f>IF(W19=3,4,IF(W19=4,3,IF(W19=1,2,1)))</f>
        <v>1</v>
      </c>
      <c r="Z19" s="55"/>
      <c r="AA19" s="56">
        <f>Y19</f>
        <v>1</v>
      </c>
      <c r="AB19" s="55"/>
      <c r="AC19" s="56">
        <f>Y19</f>
        <v>1</v>
      </c>
      <c r="AD19" s="55"/>
      <c r="AE19" s="56">
        <f>AE17</f>
        <v>3</v>
      </c>
      <c r="AG19" s="47"/>
      <c r="AH19" s="55"/>
      <c r="AI19" s="56">
        <f>IF(AI17=1,3,IF(AI17=3,1,IF(AI17=4,2,4)))</f>
        <v>3</v>
      </c>
      <c r="AJ19" s="55"/>
      <c r="AK19" s="56">
        <f>AI19</f>
        <v>3</v>
      </c>
      <c r="AL19" s="55"/>
      <c r="AM19" s="56">
        <f>AI19</f>
        <v>3</v>
      </c>
      <c r="AN19" s="55"/>
      <c r="AO19" s="56">
        <f>IF(AM19=3,4,IF(AM19=4,3,IF(AM19=1,2,1)))</f>
        <v>4</v>
      </c>
      <c r="AP19" s="55"/>
      <c r="AQ19" s="56">
        <f>AO19</f>
        <v>4</v>
      </c>
      <c r="AR19" s="55"/>
      <c r="AS19" s="56">
        <f>AO19</f>
        <v>4</v>
      </c>
      <c r="AT19" s="55"/>
      <c r="AU19" s="56">
        <f>AU17</f>
        <v>2</v>
      </c>
    </row>
    <row r="20" spans="1:54" ht="15" customHeight="1" x14ac:dyDescent="0.2">
      <c r="A20" s="57" t="str">
        <f>IF(C21="","",IFERROR(INT((I21-LOOKUP(I21,DATE(YEAR(I21)+{-1;0;1},1,3)-WEEKDAY(DATE(YEAR(I21)+{-1;0;1},1,3))+2))/7)+1,INT(((I15+14)-LOOKUP((I15+14),DATE(YEAR((I15+14))+{-1;0;1},1,3)-WEEKDAY(DATE(YEAR((I15+14))+{-1;0;1},1,3))+2))/7)+1))</f>
        <v/>
      </c>
      <c r="B20" s="51"/>
      <c r="C20" s="52">
        <f>IF(O17=1,4,IF(O17=2,3,IF(O17=3,1,2)))</f>
        <v>4</v>
      </c>
      <c r="D20" s="51"/>
      <c r="E20" s="52">
        <f>C20</f>
        <v>4</v>
      </c>
      <c r="F20" s="51"/>
      <c r="G20" s="52">
        <f>C20</f>
        <v>4</v>
      </c>
      <c r="H20" s="51"/>
      <c r="I20" s="52">
        <f>C20</f>
        <v>4</v>
      </c>
      <c r="J20" s="51"/>
      <c r="K20" s="52">
        <f>IF(I20=3,4,IF(I20=4,3,IF(I20=1,2,1)))</f>
        <v>3</v>
      </c>
      <c r="L20" s="51"/>
      <c r="M20" s="52">
        <f>K20</f>
        <v>3</v>
      </c>
      <c r="N20" s="51"/>
      <c r="O20" s="52">
        <f>K20</f>
        <v>3</v>
      </c>
      <c r="Q20" s="57" t="str">
        <f>IF(S21="","",IFERROR(INT((Y21-LOOKUP(Y21,DATE(YEAR(Y21)+{-1;0;1},1,3)-WEEKDAY(DATE(YEAR(Y21)+{-1;0;1},1,3))+2))/7)+1,INT(((Y15+14)-LOOKUP((Y15+14),DATE(YEAR((Y15+14))+{-1;0;1},1,3)-WEEKDAY(DATE(YEAR((Y15+14))+{-1;0;1},1,3))+2))/7)+1))</f>
        <v/>
      </c>
      <c r="R20" s="51"/>
      <c r="S20" s="52">
        <f>IF(AE17=1,4,IF(AE17=2,3,IF(AE17=3,1,2)))</f>
        <v>1</v>
      </c>
      <c r="T20" s="51"/>
      <c r="U20" s="52">
        <f>S20</f>
        <v>1</v>
      </c>
      <c r="V20" s="51"/>
      <c r="W20" s="52">
        <f>S20</f>
        <v>1</v>
      </c>
      <c r="X20" s="51"/>
      <c r="Y20" s="52">
        <f>S20</f>
        <v>1</v>
      </c>
      <c r="Z20" s="51"/>
      <c r="AA20" s="52">
        <f>IF(Y20=3,4,IF(Y20=4,3,IF(Y20=1,2,1)))</f>
        <v>2</v>
      </c>
      <c r="AB20" s="51"/>
      <c r="AC20" s="52">
        <f>AA20</f>
        <v>2</v>
      </c>
      <c r="AD20" s="51"/>
      <c r="AE20" s="52">
        <f>AA20</f>
        <v>2</v>
      </c>
      <c r="AG20" s="45">
        <f>IF(AI21="","",IFERROR(INT((AO21-LOOKUP(AO21,DATE(YEAR(AO21)+{-1;0;1},1,3)-WEEKDAY(DATE(YEAR(AO21)+{-1;0;1},1,3))+2))/7)+1,INT(((AO15+14)-LOOKUP((AO15+14),DATE(YEAR((AO15+14))+{-1;0;1},1,3)-WEEKDAY(DATE(YEAR((AO15+14))+{-1;0;1},1,3))+2))/7)+1))</f>
        <v>14</v>
      </c>
      <c r="AH20" s="51"/>
      <c r="AI20" s="52">
        <f>IF(AU17=1,4,IF(AU17=2,3,IF(AU17=3,1,2)))</f>
        <v>3</v>
      </c>
      <c r="AJ20" s="51"/>
      <c r="AK20" s="52">
        <f>AI20</f>
        <v>3</v>
      </c>
      <c r="AL20" s="51"/>
      <c r="AM20" s="52">
        <f>AI20</f>
        <v>3</v>
      </c>
      <c r="AN20" s="51"/>
      <c r="AO20" s="52">
        <f>AI20</f>
        <v>3</v>
      </c>
      <c r="AP20" s="51"/>
      <c r="AQ20" s="52">
        <f>IF(AO20=3,4,IF(AO20=4,3,IF(AO20=1,2,1)))</f>
        <v>4</v>
      </c>
      <c r="AR20" s="51"/>
      <c r="AS20" s="52">
        <f>AQ20</f>
        <v>4</v>
      </c>
      <c r="AT20" s="51"/>
      <c r="AU20" s="52">
        <f>AQ20</f>
        <v>4</v>
      </c>
    </row>
    <row r="21" spans="1:54" ht="39.950000000000003" customHeight="1" x14ac:dyDescent="0.2">
      <c r="A21" s="58"/>
      <c r="B21" s="53" t="str">
        <f>IF(ISNA(VLOOKUP(C21,Tab_feri,2,FALSE)),"",VLOOKUP(C21,Tab_feri,2,FALSE))</f>
        <v/>
      </c>
      <c r="C21" s="54" t="str">
        <f>IF(O18&lt;EOMONTH(A3,0),O18+1,"")</f>
        <v/>
      </c>
      <c r="D21" s="53" t="str">
        <f>IF(ISNA(VLOOKUP(E21,Tab_feri,2,FALSE)),"",VLOOKUP(E21,Tab_feri,2,FALSE))</f>
        <v/>
      </c>
      <c r="E21" s="54" t="str">
        <f>IF(C21&lt;EOMONTH(A3,0),C21+1,"")</f>
        <v/>
      </c>
      <c r="F21" s="53" t="str">
        <f>IF(ISNA(VLOOKUP(G21,Tab_feri,2,FALSE)),"",VLOOKUP(G21,Tab_feri,2,FALSE))</f>
        <v/>
      </c>
      <c r="G21" s="54" t="str">
        <f>IF(E21&lt;EOMONTH(A3,0),E21+1,"")</f>
        <v/>
      </c>
      <c r="H21" s="53" t="str">
        <f>IF(ISNA(VLOOKUP(I21,Tab_feri,2,FALSE)),"",VLOOKUP(I21,Tab_feri,2,FALSE))</f>
        <v/>
      </c>
      <c r="I21" s="54" t="str">
        <f>IF(G21&lt;EOMONTH(A3,0),G21+1,"")</f>
        <v/>
      </c>
      <c r="J21" s="53" t="str">
        <f>IF(ISNA(VLOOKUP(K21,Tab_feri,2,FALSE)),"",VLOOKUP(K21,Tab_feri,2,FALSE))</f>
        <v/>
      </c>
      <c r="K21" s="54" t="str">
        <f>IF(I21&lt;EOMONTH(A3,0),I21+1,"")</f>
        <v/>
      </c>
      <c r="L21" s="53" t="str">
        <f>IF(ISNA(VLOOKUP(M21,Tab_feri,2,FALSE)),"",VLOOKUP(M21,Tab_feri,2,FALSE))</f>
        <v/>
      </c>
      <c r="M21" s="54" t="str">
        <f>IF(K21&lt;EOMONTH(A3,0),K21+1,"")</f>
        <v/>
      </c>
      <c r="N21" s="53" t="str">
        <f>IF(ISNA(VLOOKUP(O21,Tab_feri,2,FALSE)),"",VLOOKUP(O21,Tab_feri,2,FALSE))</f>
        <v/>
      </c>
      <c r="O21" s="54" t="str">
        <f>IF(M21&lt;EOMONTH(A3,0),M21+1,"")</f>
        <v/>
      </c>
      <c r="Q21" s="58"/>
      <c r="R21" s="53" t="str">
        <f>IF(ISNA(VLOOKUP(S21,Tab_feri,2,FALSE)),"",VLOOKUP(S21,Tab_feri,2,FALSE))</f>
        <v/>
      </c>
      <c r="S21" s="54" t="str">
        <f>IF(AE18&lt;EOMONTH(Q3,0),AE18+1,"")</f>
        <v/>
      </c>
      <c r="T21" s="53" t="str">
        <f>IF(ISNA(VLOOKUP(U21,Tab_feri,2,FALSE)),"",VLOOKUP(U21,Tab_feri,2,FALSE))</f>
        <v/>
      </c>
      <c r="U21" s="54" t="str">
        <f>IF(S21&lt;EOMONTH(Q3,0),S21+1,"")</f>
        <v/>
      </c>
      <c r="V21" s="53" t="str">
        <f>IF(ISNA(VLOOKUP(W21,Tab_feri,2,FALSE)),"",VLOOKUP(W21,Tab_feri,2,FALSE))</f>
        <v/>
      </c>
      <c r="W21" s="54" t="str">
        <f>IF(U21&lt;EOMONTH(Q3,0),U21+1,"")</f>
        <v/>
      </c>
      <c r="X21" s="53" t="str">
        <f>IF(ISNA(VLOOKUP(Y21,Tab_feri,2,FALSE)),"",VLOOKUP(Y21,Tab_feri,2,FALSE))</f>
        <v/>
      </c>
      <c r="Y21" s="54" t="str">
        <f>IF(W21&lt;EOMONTH(Q3,0),W21+1,"")</f>
        <v/>
      </c>
      <c r="Z21" s="53" t="str">
        <f>IF(ISNA(VLOOKUP(AA21,Tab_feri,2,FALSE)),"",VLOOKUP(AA21,Tab_feri,2,FALSE))</f>
        <v/>
      </c>
      <c r="AA21" s="54" t="str">
        <f>IF(Y21&lt;EOMONTH(Q3,0),Y21+1,"")</f>
        <v/>
      </c>
      <c r="AB21" s="53" t="str">
        <f>IF(ISNA(VLOOKUP(AC21,Tab_feri,2,FALSE)),"",VLOOKUP(AC21,Tab_feri,2,FALSE))</f>
        <v/>
      </c>
      <c r="AC21" s="54" t="str">
        <f>IF(AA21&lt;EOMONTH(Q3,0),AA21+1,"")</f>
        <v/>
      </c>
      <c r="AD21" s="53" t="str">
        <f>IF(ISNA(VLOOKUP(AE21,Tab_feri,2,FALSE)),"",VLOOKUP(AE21,Tab_feri,2,FALSE))</f>
        <v/>
      </c>
      <c r="AE21" s="54" t="str">
        <f>IF(AC21&lt;EOMONTH(Q3,0),AC21+1,"")</f>
        <v/>
      </c>
      <c r="AG21" s="46"/>
      <c r="AH21" s="53" t="str">
        <f>IF(ISNA(VLOOKUP(AI21,Tab_feri,2,FALSE)),"",VLOOKUP(AI21,Tab_feri,2,FALSE))</f>
        <v/>
      </c>
      <c r="AI21" s="54">
        <f>IF(AU18&lt;EOMONTH(AG3,0),AU18+1,"")</f>
        <v>47938</v>
      </c>
      <c r="AJ21" s="53" t="str">
        <f>IF(ISNA(VLOOKUP(AK21,Tab_feri,2,FALSE)),"",VLOOKUP(AK21,Tab_feri,2,FALSE))</f>
        <v/>
      </c>
      <c r="AK21" s="54" t="str">
        <f>IF(AI21&lt;EOMONTH(AG3,0),AI21+1,"")</f>
        <v/>
      </c>
      <c r="AL21" s="53" t="str">
        <f>IF(ISNA(VLOOKUP(AM21,Tab_feri,2,FALSE)),"",VLOOKUP(AM21,Tab_feri,2,FALSE))</f>
        <v/>
      </c>
      <c r="AM21" s="54" t="str">
        <f>IF(AK21&lt;EOMONTH(AG3,0),AK21+1,"")</f>
        <v/>
      </c>
      <c r="AN21" s="53" t="str">
        <f>IF(ISNA(VLOOKUP(AO21,Tab_feri,2,FALSE)),"",VLOOKUP(AO21,Tab_feri,2,FALSE))</f>
        <v/>
      </c>
      <c r="AO21" s="54" t="str">
        <f>IF(AM21&lt;EOMONTH(AG3,0),AM21+1,"")</f>
        <v/>
      </c>
      <c r="AP21" s="53" t="str">
        <f>IF(ISNA(VLOOKUP(AQ21,Tab_feri,2,FALSE)),"",VLOOKUP(AQ21,Tab_feri,2,FALSE))</f>
        <v/>
      </c>
      <c r="AQ21" s="54" t="str">
        <f>IF(AO21&lt;EOMONTH(AG3,0),AO21+1,"")</f>
        <v/>
      </c>
      <c r="AR21" s="53" t="str">
        <f>IF(ISNA(VLOOKUP(AS21,Tab_feri,2,FALSE)),"",VLOOKUP(AS21,Tab_feri,2,FALSE))</f>
        <v/>
      </c>
      <c r="AS21" s="54" t="str">
        <f>IF(AQ21&lt;EOMONTH(AG3,0),AQ21+1,"")</f>
        <v/>
      </c>
      <c r="AT21" s="53" t="str">
        <f>IF(ISNA(VLOOKUP(AU21,Tab_feri,2,FALSE)),"",VLOOKUP(AU21,Tab_feri,2,FALSE))</f>
        <v/>
      </c>
      <c r="AU21" s="54" t="str">
        <f>IF(AS21&lt;EOMONTH(AG3,0),AS21+1,"")</f>
        <v/>
      </c>
    </row>
    <row r="22" spans="1:54" ht="15" customHeight="1" x14ac:dyDescent="0.2">
      <c r="A22" s="59"/>
      <c r="B22" s="55"/>
      <c r="C22" s="56">
        <f>IF(C20=1,3,IF(C20=3,1,IF(C20=4,2,4)))</f>
        <v>2</v>
      </c>
      <c r="D22" s="55"/>
      <c r="E22" s="56">
        <f>C22</f>
        <v>2</v>
      </c>
      <c r="F22" s="55"/>
      <c r="G22" s="56">
        <f>C22</f>
        <v>2</v>
      </c>
      <c r="H22" s="55"/>
      <c r="I22" s="56">
        <f>IF(G22=3,4,IF(G22=4,3,IF(G22=1,2,1)))</f>
        <v>1</v>
      </c>
      <c r="J22" s="55"/>
      <c r="K22" s="56">
        <f>I22</f>
        <v>1</v>
      </c>
      <c r="L22" s="55"/>
      <c r="M22" s="56">
        <f>I22</f>
        <v>1</v>
      </c>
      <c r="N22" s="55"/>
      <c r="O22" s="56">
        <f>O20</f>
        <v>3</v>
      </c>
      <c r="Q22" s="59"/>
      <c r="R22" s="55"/>
      <c r="S22" s="56">
        <f>IF(S20=1,3,IF(S20=3,1,IF(S20=4,2,4)))</f>
        <v>3</v>
      </c>
      <c r="T22" s="55"/>
      <c r="U22" s="56">
        <f>S22</f>
        <v>3</v>
      </c>
      <c r="V22" s="55"/>
      <c r="W22" s="56">
        <f>S22</f>
        <v>3</v>
      </c>
      <c r="X22" s="55"/>
      <c r="Y22" s="56">
        <f>IF(W22=3,4,IF(W22=4,3,IF(W22=1,2,1)))</f>
        <v>4</v>
      </c>
      <c r="Z22" s="55"/>
      <c r="AA22" s="56">
        <f>Y22</f>
        <v>4</v>
      </c>
      <c r="AB22" s="55"/>
      <c r="AC22" s="56">
        <f>Y22</f>
        <v>4</v>
      </c>
      <c r="AD22" s="55"/>
      <c r="AE22" s="56">
        <f>AE20</f>
        <v>2</v>
      </c>
      <c r="AG22" s="47"/>
      <c r="AH22" s="55"/>
      <c r="AI22" s="56">
        <f>IF(AI20=1,3,IF(AI20=3,1,IF(AI20=4,2,4)))</f>
        <v>1</v>
      </c>
      <c r="AJ22" s="55"/>
      <c r="AK22" s="56">
        <f>AI22</f>
        <v>1</v>
      </c>
      <c r="AL22" s="55"/>
      <c r="AM22" s="56">
        <f>AI22</f>
        <v>1</v>
      </c>
      <c r="AN22" s="55"/>
      <c r="AO22" s="56">
        <f>IF(AM22=3,4,IF(AM22=4,3,IF(AM22=1,2,1)))</f>
        <v>2</v>
      </c>
      <c r="AP22" s="55"/>
      <c r="AQ22" s="56">
        <f>AO22</f>
        <v>2</v>
      </c>
      <c r="AR22" s="55"/>
      <c r="AS22" s="56">
        <f>AO22</f>
        <v>2</v>
      </c>
      <c r="AT22" s="55"/>
      <c r="AU22" s="56">
        <f>AU20</f>
        <v>4</v>
      </c>
    </row>
    <row r="23" spans="1:54" ht="12" customHeight="1" x14ac:dyDescent="0.2"/>
    <row r="24" spans="1:54" ht="36.950000000000003" customHeight="1" x14ac:dyDescent="0.2">
      <c r="A24" s="48">
        <f>EDATE(DATE(An_ref,1,1),3)</f>
        <v>47939</v>
      </c>
      <c r="B24" s="49"/>
      <c r="C24" s="49"/>
      <c r="D24" s="49"/>
      <c r="E24" s="49"/>
      <c r="F24" s="49"/>
      <c r="G24" s="49"/>
      <c r="H24" s="49"/>
      <c r="I24" s="49"/>
      <c r="J24" s="49"/>
      <c r="K24" s="49"/>
      <c r="L24" s="49"/>
      <c r="M24" s="49"/>
      <c r="N24" s="49"/>
      <c r="O24" s="49"/>
      <c r="Q24" s="48">
        <f>EDATE(DATE(An_ref,1,1),4)</f>
        <v>47969</v>
      </c>
      <c r="R24" s="49"/>
      <c r="S24" s="49"/>
      <c r="T24" s="49"/>
      <c r="U24" s="49"/>
      <c r="V24" s="49"/>
      <c r="W24" s="49"/>
      <c r="X24" s="49"/>
      <c r="Y24" s="49"/>
      <c r="Z24" s="49"/>
      <c r="AA24" s="49"/>
      <c r="AB24" s="49"/>
      <c r="AC24" s="49"/>
      <c r="AD24" s="49"/>
      <c r="AE24" s="49"/>
      <c r="AG24" s="48">
        <f>EDATE(DATE(An_ref,1,1),5)</f>
        <v>48000</v>
      </c>
      <c r="AH24" s="48"/>
      <c r="AI24" s="48"/>
      <c r="AJ24" s="48"/>
      <c r="AK24" s="48"/>
      <c r="AL24" s="48"/>
      <c r="AM24" s="48"/>
      <c r="AN24" s="48"/>
      <c r="AO24" s="48"/>
      <c r="AP24" s="48"/>
      <c r="AQ24" s="48"/>
      <c r="AR24" s="48"/>
      <c r="AS24" s="48"/>
      <c r="AT24" s="48"/>
      <c r="AU24" s="48"/>
    </row>
    <row r="25" spans="1:54" s="22" customFormat="1" ht="22.5" customHeight="1" x14ac:dyDescent="0.2">
      <c r="A25" s="12"/>
      <c r="B25" s="50" t="str">
        <f>UPPER(TEXT(C30,"jjjj"))</f>
        <v>LUNDI</v>
      </c>
      <c r="C25" s="50"/>
      <c r="D25" s="50" t="str">
        <f>UPPER(TEXT(E30,"jjjj"))</f>
        <v>MARDI</v>
      </c>
      <c r="E25" s="50"/>
      <c r="F25" s="50" t="str">
        <f>UPPER(TEXT(G30,"jjjj"))</f>
        <v>MERCREDI</v>
      </c>
      <c r="G25" s="50"/>
      <c r="H25" s="50" t="str">
        <f>UPPER(TEXT(I30,"jjjj"))</f>
        <v>JEUDI</v>
      </c>
      <c r="I25" s="50"/>
      <c r="J25" s="50" t="str">
        <f>UPPER(TEXT(K30,"jjjj"))</f>
        <v>VENDREDI</v>
      </c>
      <c r="K25" s="50"/>
      <c r="L25" s="50" t="str">
        <f>UPPER(TEXT(M30,"jjjj"))</f>
        <v>SAMEDI</v>
      </c>
      <c r="M25" s="50"/>
      <c r="N25" s="50" t="str">
        <f>UPPER(TEXT(O30,"jjjj"))</f>
        <v>DIMANCHE</v>
      </c>
      <c r="O25" s="50"/>
      <c r="Q25" s="12"/>
      <c r="R25" s="50" t="str">
        <f>UPPER(TEXT(S30,"jjjj"))</f>
        <v>LUNDI</v>
      </c>
      <c r="S25" s="50"/>
      <c r="T25" s="50" t="str">
        <f>UPPER(TEXT(U30,"jjjj"))</f>
        <v>MARDI</v>
      </c>
      <c r="U25" s="50"/>
      <c r="V25" s="50" t="str">
        <f>UPPER(TEXT(W30,"jjjj"))</f>
        <v>MERCREDI</v>
      </c>
      <c r="W25" s="50"/>
      <c r="X25" s="50" t="str">
        <f>UPPER(TEXT(Y30,"jjjj"))</f>
        <v>JEUDI</v>
      </c>
      <c r="Y25" s="50"/>
      <c r="Z25" s="50" t="str">
        <f>UPPER(TEXT(AA30,"jjjj"))</f>
        <v>VENDREDI</v>
      </c>
      <c r="AA25" s="50"/>
      <c r="AB25" s="50" t="str">
        <f>UPPER(TEXT(AC30,"jjjj"))</f>
        <v>SAMEDI</v>
      </c>
      <c r="AC25" s="50"/>
      <c r="AD25" s="50" t="str">
        <f>UPPER(TEXT(AE30,"jjjj"))</f>
        <v>DIMANCHE</v>
      </c>
      <c r="AE25" s="50"/>
      <c r="AG25" s="12"/>
      <c r="AH25" s="50" t="str">
        <f>UPPER(TEXT(AI30,"jjjj"))</f>
        <v>LUNDI</v>
      </c>
      <c r="AI25" s="50"/>
      <c r="AJ25" s="50" t="str">
        <f>UPPER(TEXT(AK30,"jjjj"))</f>
        <v>MARDI</v>
      </c>
      <c r="AK25" s="50"/>
      <c r="AL25" s="50" t="str">
        <f>UPPER(TEXT(AM30,"jjjj"))</f>
        <v>MERCREDI</v>
      </c>
      <c r="AM25" s="50"/>
      <c r="AN25" s="50" t="str">
        <f>UPPER(TEXT(AO30,"jjjj"))</f>
        <v>JEUDI</v>
      </c>
      <c r="AO25" s="50"/>
      <c r="AP25" s="50" t="str">
        <f>UPPER(TEXT(AQ30,"jjjj"))</f>
        <v>VENDREDI</v>
      </c>
      <c r="AQ25" s="50"/>
      <c r="AR25" s="50" t="str">
        <f>UPPER(TEXT(AS30,"jjjj"))</f>
        <v>SAMEDI</v>
      </c>
      <c r="AS25" s="50"/>
      <c r="AT25" s="50" t="str">
        <f>UPPER(TEXT(AU30,"jjjj"))</f>
        <v>DIMANCHE</v>
      </c>
      <c r="AU25" s="50"/>
    </row>
    <row r="26" spans="1:54" ht="15" customHeight="1" x14ac:dyDescent="0.2">
      <c r="A26" s="45">
        <f>IFERROR(INT((I27-LOOKUP(I27,DATE(YEAR(I27)+{-1;0;1},1,3)-WEEKDAY(DATE(YEAR(I27)+{-1;0;1},1,3))+2))/7)+1,INT(((I30-7)-LOOKUP((I30-7),DATE(YEAR((I30-7))+{-1;0;1},1,3)-WEEKDAY(DATE(YEAR((I30-7))+{-1;0;1},1,3))+2))/7)+1)</f>
        <v>14</v>
      </c>
      <c r="B26" s="51"/>
      <c r="C26" s="52">
        <f>IF(C27="",IF(EOMONTH(AG3,0)+1&lt;&gt;DATE(An_ref,MONTH(A24),1),AI20,IF(AU17=1,4,IF(AU17=2,3,IF(AU17=3,1,2)))),AI20)</f>
        <v>3</v>
      </c>
      <c r="D26" s="51"/>
      <c r="E26" s="52">
        <f>C26</f>
        <v>3</v>
      </c>
      <c r="F26" s="51"/>
      <c r="G26" s="52">
        <f>C26</f>
        <v>3</v>
      </c>
      <c r="H26" s="51" t="str">
        <f>IF((DATE(An_ref,1,0)-MOD(DATE(An_ref,1,0)+2,7)+7),"PAIE")</f>
        <v>PAIE</v>
      </c>
      <c r="I26" s="52">
        <f>C26</f>
        <v>3</v>
      </c>
      <c r="J26" s="51"/>
      <c r="K26" s="52">
        <f>IF(I26=2,1,IF(I26=1,2,IF(I26=3,4,3)))</f>
        <v>4</v>
      </c>
      <c r="L26" s="51"/>
      <c r="M26" s="52">
        <f>K26</f>
        <v>4</v>
      </c>
      <c r="N26" s="51"/>
      <c r="O26" s="52">
        <f>K26</f>
        <v>4</v>
      </c>
      <c r="Q26" s="45">
        <f>IFERROR(INT((Y27-LOOKUP(Y27,DATE(YEAR(Y27)+{-1;0;1},1,3)-WEEKDAY(DATE(YEAR(Y27)+{-1;0;1},1,3))+2))/7)+1,INT(((Y30-7)-LOOKUP((Y30-7),DATE(YEAR((Y30-7))+{-1;0;1},1,3)-WEEKDAY(DATE(YEAR((Y30-7))+{-1;0;1},1,3))+2))/7)+1)</f>
        <v>18</v>
      </c>
      <c r="R26" s="51"/>
      <c r="S26" s="52">
        <f>IF(C42="",IF(EOMONTH(A24,0)+1&lt;&gt;DATE(An_ref,MONTH(Q24),1),C38,IF(O38=1,4,IF(O38=2,3,IF(O38=3,1,2)))),C41)</f>
        <v>2</v>
      </c>
      <c r="T26" s="51"/>
      <c r="U26" s="52">
        <f>S26</f>
        <v>2</v>
      </c>
      <c r="V26" s="51"/>
      <c r="W26" s="52">
        <f>S26</f>
        <v>2</v>
      </c>
      <c r="X26" s="51" t="str">
        <f>IF((DATE(An_ref,1,0)-MOD(DATE(An_ref,1,0)+2,7)+7),"PAIE")</f>
        <v>PAIE</v>
      </c>
      <c r="Y26" s="52">
        <f>S26</f>
        <v>2</v>
      </c>
      <c r="Z26" s="51"/>
      <c r="AA26" s="52">
        <f>IF(Y26=2,1,IF(Y26=1,2,IF(Y26=3,4,3)))</f>
        <v>1</v>
      </c>
      <c r="AB26" s="51"/>
      <c r="AC26" s="52">
        <f>AA26</f>
        <v>1</v>
      </c>
      <c r="AD26" s="51"/>
      <c r="AE26" s="52">
        <f>AA26</f>
        <v>1</v>
      </c>
      <c r="AG26" s="45">
        <f>IFERROR(INT((AO27-LOOKUP(AO27,DATE(YEAR(AO27)+{-1;0;1},1,3)-WEEKDAY(DATE(YEAR(AO27)+{-1;0;1},1,3))+2))/7)+1,INT(((AO30-7)-LOOKUP((AO30-7),DATE(YEAR((AO30-7))+{-1;0;1},1,3)-WEEKDAY(DATE(YEAR((AO30-7))+{-1;0;1},1,3))+2))/7)+1)</f>
        <v>22</v>
      </c>
      <c r="AH26" s="51"/>
      <c r="AI26" s="52">
        <f>IF(S42="",IF(EOMONTH(Q24,0)+1&lt;&gt;DATE(An_ref,MONTH(AG24),1),S38,IF(AE38=1,4,IF(AE38=2,3,IF(AE38=3,1,2)))),S41)</f>
        <v>4</v>
      </c>
      <c r="AJ26" s="51"/>
      <c r="AK26" s="52">
        <f>AI26</f>
        <v>4</v>
      </c>
      <c r="AL26" s="51"/>
      <c r="AM26" s="52">
        <f>AI26</f>
        <v>4</v>
      </c>
      <c r="AN26" s="51" t="str">
        <f>IF((DATE(An_ref,1,0)-MOD(DATE(An_ref,1,0)+2,7)+7),"PAIE")</f>
        <v>PAIE</v>
      </c>
      <c r="AO26" s="52">
        <f>AI26</f>
        <v>4</v>
      </c>
      <c r="AP26" s="51"/>
      <c r="AQ26" s="52">
        <f>IF(AO26=2,1,IF(AO26=1,2,IF(AO26=3,4,3)))</f>
        <v>3</v>
      </c>
      <c r="AR26" s="51"/>
      <c r="AS26" s="52">
        <f>AQ26</f>
        <v>3</v>
      </c>
      <c r="AT26" s="51"/>
      <c r="AU26" s="52">
        <f>AQ26</f>
        <v>3</v>
      </c>
    </row>
    <row r="27" spans="1:54" ht="39.950000000000003" customHeight="1" x14ac:dyDescent="0.2">
      <c r="A27" s="46"/>
      <c r="B27" s="53" t="str">
        <f>IF(ISNA(VLOOKUP(C27,Tab_feri,2,FALSE)),"",VLOOKUP(C27,Tab_feri,2,FALSE))</f>
        <v/>
      </c>
      <c r="C27" s="54" t="str">
        <f>IF(WEEKDAY(A24)=2,A24,"")</f>
        <v/>
      </c>
      <c r="D27" s="53" t="str">
        <f>IF(ISNA(VLOOKUP(E27,Tab_feri,2,FALSE)),"",VLOOKUP(E27,Tab_feri,2,FALSE))</f>
        <v/>
      </c>
      <c r="E27" s="54">
        <f>IF(C27&lt;&gt;"",C27+1,IF(WEEKDAY(A24)=3,A24,""))</f>
        <v>47939</v>
      </c>
      <c r="F27" s="53" t="str">
        <f>IF(ISNA(VLOOKUP(G27,Tab_feri,2,FALSE)),"",VLOOKUP(G27,Tab_feri,2,FALSE))</f>
        <v/>
      </c>
      <c r="G27" s="54">
        <f>IF(E27&lt;&gt;"",E27+1,IF(WEEKDAY(A24)=4,A24,""))</f>
        <v>47940</v>
      </c>
      <c r="H27" s="53" t="str">
        <f>IF(ISNA(VLOOKUP(I27,Tab_feri,2,FALSE)),"",VLOOKUP(I27,Tab_feri,2,FALSE))</f>
        <v/>
      </c>
      <c r="I27" s="54">
        <f>IF(G27&lt;&gt;"",G27+1,IF(WEEKDAY(A24)=5,A24,""))</f>
        <v>47941</v>
      </c>
      <c r="J27" s="53" t="str">
        <f>IF(ISNA(VLOOKUP(K27,Tab_feri,2,FALSE)),"",VLOOKUP(K27,Tab_feri,2,FALSE))</f>
        <v/>
      </c>
      <c r="K27" s="54">
        <f>IF(I27&lt;&gt;"",I27+1,IF(WEEKDAY(A24)=6,A24,""))</f>
        <v>47942</v>
      </c>
      <c r="L27" s="53" t="str">
        <f>IF(ISNA(VLOOKUP(M27,Tab_feri,2,FALSE)),"",VLOOKUP(M27,Tab_feri,2,FALSE))</f>
        <v/>
      </c>
      <c r="M27" s="54">
        <f>IF(K27&lt;&gt;"",K27+1,IF(WEEKDAY(A24)=7,A24,""))</f>
        <v>47943</v>
      </c>
      <c r="N27" s="53" t="str">
        <f>IF(ISNA(VLOOKUP(O27,Tab_feri,2,FALSE)),"",VLOOKUP(O27,Tab_feri,2,FALSE))</f>
        <v/>
      </c>
      <c r="O27" s="54">
        <f>IF(M27&lt;&gt;"",M27+1,IF(WEEKDAY(A24)=1,A24,""))</f>
        <v>47944</v>
      </c>
      <c r="Q27" s="46"/>
      <c r="R27" s="53" t="str">
        <f>IF(ISNA(VLOOKUP(S27,Tab_feri,2,FALSE)),"",VLOOKUP(S27,Tab_feri,2,FALSE))</f>
        <v/>
      </c>
      <c r="S27" s="54" t="str">
        <f>IF(WEEKDAY(Q24)=2,Q24,"")</f>
        <v/>
      </c>
      <c r="T27" s="53" t="str">
        <f>IF(ISNA(VLOOKUP(U27,Tab_feri,2,FALSE)),"",VLOOKUP(U27,Tab_feri,2,FALSE))</f>
        <v/>
      </c>
      <c r="U27" s="54" t="str">
        <f>IF(S27&lt;&gt;"",S27+1,IF(WEEKDAY(Q24)=3,Q24,""))</f>
        <v/>
      </c>
      <c r="V27" s="53" t="str">
        <f>IF(ISNA(VLOOKUP(W27,Tab_feri,2,FALSE)),"",VLOOKUP(W27,Tab_feri,2,FALSE))</f>
        <v/>
      </c>
      <c r="W27" s="54" t="str">
        <f>IF(U27&lt;&gt;"",U27+1,IF(WEEKDAY(Q24)=4,Q24,""))</f>
        <v/>
      </c>
      <c r="X27" s="53" t="str">
        <f>IF(ISNA(VLOOKUP(Y27,Tab_feri,2,FALSE)),"",VLOOKUP(Y27,Tab_feri,2,FALSE))</f>
        <v/>
      </c>
      <c r="Y27" s="54">
        <f>IF(W27&lt;&gt;"",W27+1,IF(WEEKDAY(Q24)=5,Q24,""))</f>
        <v>47969</v>
      </c>
      <c r="Z27" s="53" t="str">
        <f>IF(ISNA(VLOOKUP(AA27,Tab_feri,2,FALSE)),"",VLOOKUP(AA27,Tab_feri,2,FALSE))</f>
        <v/>
      </c>
      <c r="AA27" s="54">
        <f>IF(Y27&lt;&gt;"",Y27+1,IF(WEEKDAY(Q24)=6,Q24,""))</f>
        <v>47970</v>
      </c>
      <c r="AB27" s="53" t="str">
        <f>IF(ISNA(VLOOKUP(AC27,Tab_feri,2,FALSE)),"",VLOOKUP(AC27,Tab_feri,2,FALSE))</f>
        <v/>
      </c>
      <c r="AC27" s="54">
        <f>IF(AA27&lt;&gt;"",AA27+1,IF(WEEKDAY(Q24)=7,Q24,""))</f>
        <v>47971</v>
      </c>
      <c r="AD27" s="53" t="str">
        <f>IF(ISNA(VLOOKUP(AE27,Tab_feri,2,FALSE)),"",VLOOKUP(AE27,Tab_feri,2,FALSE))</f>
        <v/>
      </c>
      <c r="AE27" s="54">
        <f>IF(AC27&lt;&gt;"",AC27+1,IF(WEEKDAY(Q24)=1,Q24,""))</f>
        <v>47972</v>
      </c>
      <c r="AG27" s="46"/>
      <c r="AH27" s="53" t="str">
        <f>IF(ISNA(VLOOKUP(AI27,Tab_feri,2,FALSE)),"",VLOOKUP(AI27,Tab_feri,2,FALSE))</f>
        <v/>
      </c>
      <c r="AI27" s="54" t="str">
        <f>IF(WEEKDAY(AG24)=2,AG24,"")</f>
        <v/>
      </c>
      <c r="AJ27" s="53" t="str">
        <f>IF(ISNA(VLOOKUP(AK27,Tab_feri,2,FALSE)),"",VLOOKUP(AK27,Tab_feri,2,FALSE))</f>
        <v/>
      </c>
      <c r="AK27" s="54" t="str">
        <f>IF(AI27&lt;&gt;"",AI27+1,IF(WEEKDAY(AG24)=3,AG24,""))</f>
        <v/>
      </c>
      <c r="AL27" s="53" t="str">
        <f>IF(ISNA(VLOOKUP(AM27,Tab_feri,2,FALSE)),"",VLOOKUP(AM27,Tab_feri,2,FALSE))</f>
        <v/>
      </c>
      <c r="AM27" s="54" t="str">
        <f>IF(AK27&lt;&gt;"",AK27+1,IF(WEEKDAY(AG24)=4,AG24,""))</f>
        <v/>
      </c>
      <c r="AN27" s="53" t="str">
        <f>IF(ISNA(VLOOKUP(AO27,Tab_feri,2,FALSE)),"",VLOOKUP(AO27,Tab_feri,2,FALSE))</f>
        <v/>
      </c>
      <c r="AO27" s="54" t="str">
        <f>IF(AM27&lt;&gt;"",AM27+1,IF(WEEKDAY(AG24)=5,AG24,""))</f>
        <v/>
      </c>
      <c r="AP27" s="53" t="str">
        <f>IF(ISNA(VLOOKUP(AQ27,Tab_feri,2,FALSE)),"",VLOOKUP(AQ27,Tab_feri,2,FALSE))</f>
        <v/>
      </c>
      <c r="AQ27" s="54" t="str">
        <f>IF(AO27&lt;&gt;"",AO27+1,IF(WEEKDAY(AG24)=6,AG24,""))</f>
        <v/>
      </c>
      <c r="AR27" s="53" t="str">
        <f>IF(ISNA(VLOOKUP(AS27,Tab_feri,2,FALSE)),"",VLOOKUP(AS27,Tab_feri,2,FALSE))</f>
        <v/>
      </c>
      <c r="AS27" s="54" t="str">
        <f>IF(AQ27&lt;&gt;"",AQ27+1,IF(WEEKDAY(AG24)=7,AG24,""))</f>
        <v/>
      </c>
      <c r="AT27" s="53" t="str">
        <f>IF(ISNA(VLOOKUP(AU27,Tab_feri,2,FALSE)),"",VLOOKUP(AU27,Tab_feri,2,FALSE))</f>
        <v/>
      </c>
      <c r="AU27" s="54">
        <f>IF(AS27&lt;&gt;"",AS27+1,IF(WEEKDAY(AG24)=1,AG24,""))</f>
        <v>48000</v>
      </c>
    </row>
    <row r="28" spans="1:54" ht="15" customHeight="1" x14ac:dyDescent="0.2">
      <c r="A28" s="47"/>
      <c r="B28" s="55"/>
      <c r="C28" s="56">
        <f>IF(C26=1,3,IF(C26=3,1,IF(C26=4,2,4)))</f>
        <v>1</v>
      </c>
      <c r="D28" s="55"/>
      <c r="E28" s="56">
        <f>C28</f>
        <v>1</v>
      </c>
      <c r="F28" s="55"/>
      <c r="G28" s="56">
        <f>C28</f>
        <v>1</v>
      </c>
      <c r="H28" s="55"/>
      <c r="I28" s="56">
        <f>IF(G28=3,4,IF(G28=4,3,IF(G28=1,2,1)))</f>
        <v>2</v>
      </c>
      <c r="J28" s="55"/>
      <c r="K28" s="56">
        <f>I28</f>
        <v>2</v>
      </c>
      <c r="L28" s="55"/>
      <c r="M28" s="56">
        <f>I28</f>
        <v>2</v>
      </c>
      <c r="N28" s="55"/>
      <c r="O28" s="56">
        <f>O26</f>
        <v>4</v>
      </c>
      <c r="Q28" s="47"/>
      <c r="R28" s="55"/>
      <c r="S28" s="56">
        <f>IF(S26=1,3,IF(S26=3,1,IF(S26=4,2,4)))</f>
        <v>4</v>
      </c>
      <c r="T28" s="55"/>
      <c r="U28" s="56">
        <f>S28</f>
        <v>4</v>
      </c>
      <c r="V28" s="55"/>
      <c r="W28" s="56">
        <f>S28</f>
        <v>4</v>
      </c>
      <c r="X28" s="55"/>
      <c r="Y28" s="56">
        <f>IF(W28=3,4,IF(W28=4,3,IF(W28=1,2,1)))</f>
        <v>3</v>
      </c>
      <c r="Z28" s="55"/>
      <c r="AA28" s="56">
        <f>Y28</f>
        <v>3</v>
      </c>
      <c r="AB28" s="55"/>
      <c r="AC28" s="56">
        <f>Y28</f>
        <v>3</v>
      </c>
      <c r="AD28" s="55"/>
      <c r="AE28" s="56">
        <f>AE26</f>
        <v>1</v>
      </c>
      <c r="AG28" s="47"/>
      <c r="AH28" s="55"/>
      <c r="AI28" s="56">
        <f>IF(AI26=1,3,IF(AI26=3,1,IF(AI26=4,2,4)))</f>
        <v>2</v>
      </c>
      <c r="AJ28" s="55"/>
      <c r="AK28" s="56">
        <f>AI28</f>
        <v>2</v>
      </c>
      <c r="AL28" s="55"/>
      <c r="AM28" s="56">
        <f>AI28</f>
        <v>2</v>
      </c>
      <c r="AN28" s="55"/>
      <c r="AO28" s="56">
        <f>IF(AM28=3,4,IF(AM28=4,3,IF(AM28=1,2,1)))</f>
        <v>1</v>
      </c>
      <c r="AP28" s="55"/>
      <c r="AQ28" s="56">
        <f>AO28</f>
        <v>1</v>
      </c>
      <c r="AR28" s="55"/>
      <c r="AS28" s="56">
        <f>AO28</f>
        <v>1</v>
      </c>
      <c r="AT28" s="55"/>
      <c r="AU28" s="56">
        <f>AU26</f>
        <v>3</v>
      </c>
    </row>
    <row r="29" spans="1:54" ht="15" customHeight="1" x14ac:dyDescent="0.2">
      <c r="A29" s="45">
        <f>IFERROR(INT((I30-LOOKUP(I30,DATE(YEAR(I30)+{-1;0;1},1,3)-WEEKDAY(DATE(YEAR(I30)+{-1;0;1},1,3))+2))/7)+1,INT(((I33-7)-LOOKUP((I33-7),DATE(YEAR((I33-7))+{-1;0;1},1,3)-WEEKDAY(DATE(YEAR((I33-7))+{-1;0;1},1,3))+2))/7)+1)</f>
        <v>15</v>
      </c>
      <c r="B29" s="51"/>
      <c r="C29" s="52">
        <f>IF(O26=1,4,IF(O26=2,3,IF(O26=3,1,2)))</f>
        <v>2</v>
      </c>
      <c r="D29" s="51"/>
      <c r="E29" s="52">
        <f>C29</f>
        <v>2</v>
      </c>
      <c r="F29" s="51"/>
      <c r="G29" s="52">
        <f>C29</f>
        <v>2</v>
      </c>
      <c r="H29" s="51"/>
      <c r="I29" s="52">
        <f>C29</f>
        <v>2</v>
      </c>
      <c r="J29" s="51"/>
      <c r="K29" s="52">
        <f>IF(I29=3,4,IF(I29=4,3,IF(I29=1,2,1)))</f>
        <v>1</v>
      </c>
      <c r="L29" s="51"/>
      <c r="M29" s="52">
        <f>K29</f>
        <v>1</v>
      </c>
      <c r="N29" s="51"/>
      <c r="O29" s="52">
        <f>K29</f>
        <v>1</v>
      </c>
      <c r="Q29" s="45">
        <f>IFERROR(INT((Y30-LOOKUP(Y30,DATE(YEAR(Y30)+{-1;0;1},1,3)-WEEKDAY(DATE(YEAR(Y30)+{-1;0;1},1,3))+2))/7)+1,INT(((Y33-7)-LOOKUP((Y33-7),DATE(YEAR((Y33-7))+{-1;0;1},1,3)-WEEKDAY(DATE(YEAR((Y33-7))+{-1;0;1},1,3))+2))/7)+1)</f>
        <v>19</v>
      </c>
      <c r="R29" s="51"/>
      <c r="S29" s="52">
        <f>IF(AE26=1,4,IF(AE26=2,3,IF(AE26=3,1,2)))</f>
        <v>4</v>
      </c>
      <c r="T29" s="51"/>
      <c r="U29" s="52">
        <f>S29</f>
        <v>4</v>
      </c>
      <c r="V29" s="51"/>
      <c r="W29" s="52">
        <f>S29</f>
        <v>4</v>
      </c>
      <c r="X29" s="51"/>
      <c r="Y29" s="52">
        <f>S29</f>
        <v>4</v>
      </c>
      <c r="Z29" s="51"/>
      <c r="AA29" s="52">
        <f>IF(Y29=3,4,IF(Y29=4,3,IF(Y29=1,2,1)))</f>
        <v>3</v>
      </c>
      <c r="AB29" s="51"/>
      <c r="AC29" s="52">
        <f>AA29</f>
        <v>3</v>
      </c>
      <c r="AD29" s="51"/>
      <c r="AE29" s="52">
        <f>AA29</f>
        <v>3</v>
      </c>
      <c r="AG29" s="45">
        <f>IFERROR(INT((AO30-LOOKUP(AO30,DATE(YEAR(AO30)+{-1;0;1},1,3)-WEEKDAY(DATE(YEAR(AO30)+{-1;0;1},1,3))+2))/7)+1,INT(((AO33-7)-LOOKUP((AO33-7),DATE(YEAR((AO33-7))+{-1;0;1},1,3)-WEEKDAY(DATE(YEAR((AO33-7))+{-1;0;1},1,3))+2))/7)+1)</f>
        <v>23</v>
      </c>
      <c r="AH29" s="51"/>
      <c r="AI29" s="52">
        <f>IF(AU26=1,4,IF(AU26=2,3,IF(AU26=3,1,2)))</f>
        <v>1</v>
      </c>
      <c r="AJ29" s="51"/>
      <c r="AK29" s="52">
        <f>AI29</f>
        <v>1</v>
      </c>
      <c r="AL29" s="51"/>
      <c r="AM29" s="52">
        <f>AI29</f>
        <v>1</v>
      </c>
      <c r="AN29" s="51"/>
      <c r="AO29" s="52">
        <f>AI29</f>
        <v>1</v>
      </c>
      <c r="AP29" s="51"/>
      <c r="AQ29" s="52">
        <f>IF(AO29=3,4,IF(AO29=4,3,IF(AO29=1,2,1)))</f>
        <v>2</v>
      </c>
      <c r="AR29" s="51"/>
      <c r="AS29" s="52">
        <f>AQ29</f>
        <v>2</v>
      </c>
      <c r="AT29" s="51"/>
      <c r="AU29" s="52">
        <f>AQ29</f>
        <v>2</v>
      </c>
    </row>
    <row r="30" spans="1:54" ht="39.950000000000003" customHeight="1" x14ac:dyDescent="0.2">
      <c r="A30" s="46"/>
      <c r="B30" s="53" t="str">
        <f>IF(ISNA(VLOOKUP(C30,Tab_feri,2,FALSE)),"",VLOOKUP(C30,Tab_feri,2,FALSE))</f>
        <v/>
      </c>
      <c r="C30" s="54">
        <f>O27+1</f>
        <v>47945</v>
      </c>
      <c r="D30" s="53" t="str">
        <f>IF(ISNA(VLOOKUP(E30,Tab_feri,2,FALSE)),"",VLOOKUP(E30,Tab_feri,2,FALSE))</f>
        <v/>
      </c>
      <c r="E30" s="54">
        <f>C30+1</f>
        <v>47946</v>
      </c>
      <c r="F30" s="53" t="str">
        <f>IF(ISNA(VLOOKUP(G30,Tab_feri,2,FALSE)),"",VLOOKUP(G30,Tab_feri,2,FALSE))</f>
        <v/>
      </c>
      <c r="G30" s="54">
        <f>E30+1</f>
        <v>47947</v>
      </c>
      <c r="H30" s="53" t="str">
        <f>IF(ISNA(VLOOKUP(I30,Tab_feri,2,FALSE)),"",VLOOKUP(I30,Tab_feri,2,FALSE))</f>
        <v/>
      </c>
      <c r="I30" s="54">
        <f>G30+1</f>
        <v>47948</v>
      </c>
      <c r="J30" s="53" t="str">
        <f>IF(ISNA(VLOOKUP(K30,Tab_feri,2,FALSE)),"",VLOOKUP(K30,Tab_feri,2,FALSE))</f>
        <v>Vendredi Saint</v>
      </c>
      <c r="K30" s="54">
        <f>I30+1</f>
        <v>47949</v>
      </c>
      <c r="L30" s="53" t="str">
        <f>IF(ISNA(VLOOKUP(M30,Tab_feri,2,FALSE)),"",VLOOKUP(M30,Tab_feri,2,FALSE))</f>
        <v/>
      </c>
      <c r="M30" s="54">
        <f>K30+1</f>
        <v>47950</v>
      </c>
      <c r="N30" s="53" t="str">
        <f>IF(ISNA(VLOOKUP(O30,Tab_feri,2,FALSE)),"",VLOOKUP(O30,Tab_feri,2,FALSE))</f>
        <v>Pâques</v>
      </c>
      <c r="O30" s="54">
        <f>M30+1</f>
        <v>47951</v>
      </c>
      <c r="Q30" s="46"/>
      <c r="R30" s="53" t="str">
        <f>IF(ISNA(VLOOKUP(S30,Tab_feri,2,FALSE)),"",VLOOKUP(S30,Tab_feri,2,FALSE))</f>
        <v/>
      </c>
      <c r="S30" s="54">
        <f>AE27+1</f>
        <v>47973</v>
      </c>
      <c r="T30" s="53" t="str">
        <f>IF(ISNA(VLOOKUP(U30,Tab_feri,2,FALSE)),"",VLOOKUP(U30,Tab_feri,2,FALSE))</f>
        <v/>
      </c>
      <c r="U30" s="54">
        <f>S30+1</f>
        <v>47974</v>
      </c>
      <c r="V30" s="53" t="str">
        <f>IF(ISNA(VLOOKUP(W30,Tab_feri,2,FALSE)),"",VLOOKUP(W30,Tab_feri,2,FALSE))</f>
        <v/>
      </c>
      <c r="W30" s="54">
        <f>U30+1</f>
        <v>47975</v>
      </c>
      <c r="X30" s="53" t="str">
        <f>IF(ISNA(VLOOKUP(Y30,Tab_feri,2,FALSE)),"",VLOOKUP(Y30,Tab_feri,2,FALSE))</f>
        <v/>
      </c>
      <c r="Y30" s="54">
        <f>W30+1</f>
        <v>47976</v>
      </c>
      <c r="Z30" s="53" t="str">
        <f>IF(ISNA(VLOOKUP(AA30,Tab_feri,2,FALSE)),"",VLOOKUP(AA30,Tab_feri,2,FALSE))</f>
        <v/>
      </c>
      <c r="AA30" s="54">
        <f>Y30+1</f>
        <v>47977</v>
      </c>
      <c r="AB30" s="53" t="str">
        <f>IF(ISNA(VLOOKUP(AC30,Tab_feri,2,FALSE)),"",VLOOKUP(AC30,Tab_feri,2,FALSE))</f>
        <v/>
      </c>
      <c r="AC30" s="54">
        <f>AA30+1</f>
        <v>47978</v>
      </c>
      <c r="AD30" s="53" t="str">
        <f>IF(ISNA(VLOOKUP(AE30,Tab_feri,2,FALSE)),"",VLOOKUP(AE30,Tab_feri,2,FALSE))</f>
        <v/>
      </c>
      <c r="AE30" s="54">
        <f>AC30+1</f>
        <v>47979</v>
      </c>
      <c r="AG30" s="46"/>
      <c r="AH30" s="53" t="str">
        <f>IF(ISNA(VLOOKUP(AI30,Tab_feri,2,FALSE)),"",VLOOKUP(AI30,Tab_feri,2,FALSE))</f>
        <v/>
      </c>
      <c r="AI30" s="54">
        <f>AU27+1</f>
        <v>48001</v>
      </c>
      <c r="AJ30" s="53" t="str">
        <f>IF(ISNA(VLOOKUP(AK30,Tab_feri,2,FALSE)),"",VLOOKUP(AK30,Tab_feri,2,FALSE))</f>
        <v/>
      </c>
      <c r="AK30" s="54">
        <f>AI30+1</f>
        <v>48002</v>
      </c>
      <c r="AL30" s="53" t="str">
        <f>IF(ISNA(VLOOKUP(AM30,Tab_feri,2,FALSE)),"",VLOOKUP(AM30,Tab_feri,2,FALSE))</f>
        <v/>
      </c>
      <c r="AM30" s="54">
        <f>AK30+1</f>
        <v>48003</v>
      </c>
      <c r="AN30" s="53" t="str">
        <f>IF(ISNA(VLOOKUP(AO30,Tab_feri,2,FALSE)),"",VLOOKUP(AO30,Tab_feri,2,FALSE))</f>
        <v/>
      </c>
      <c r="AO30" s="54">
        <f>AM30+1</f>
        <v>48004</v>
      </c>
      <c r="AP30" s="53" t="str">
        <f>IF(ISNA(VLOOKUP(AQ30,Tab_feri,2,FALSE)),"",VLOOKUP(AQ30,Tab_feri,2,FALSE))</f>
        <v/>
      </c>
      <c r="AQ30" s="54">
        <f>AO30+1</f>
        <v>48005</v>
      </c>
      <c r="AR30" s="53" t="str">
        <f>IF(ISNA(VLOOKUP(AS30,Tab_feri,2,FALSE)),"",VLOOKUP(AS30,Tab_feri,2,FALSE))</f>
        <v/>
      </c>
      <c r="AS30" s="54">
        <f>AQ30+1</f>
        <v>48006</v>
      </c>
      <c r="AT30" s="53" t="str">
        <f>IF(ISNA(VLOOKUP(AU30,Tab_feri,2,FALSE)),"",VLOOKUP(AU30,Tab_feri,2,FALSE))</f>
        <v/>
      </c>
      <c r="AU30" s="54">
        <f>AS30+1</f>
        <v>48007</v>
      </c>
    </row>
    <row r="31" spans="1:54" ht="15" customHeight="1" x14ac:dyDescent="0.2">
      <c r="A31" s="47"/>
      <c r="B31" s="55"/>
      <c r="C31" s="56">
        <f>IF(C29=1,3,IF(C29=3,1,IF(C29=4,2,4)))</f>
        <v>4</v>
      </c>
      <c r="D31" s="55"/>
      <c r="E31" s="56">
        <f>C31</f>
        <v>4</v>
      </c>
      <c r="F31" s="55"/>
      <c r="G31" s="56">
        <f>C31</f>
        <v>4</v>
      </c>
      <c r="H31" s="55"/>
      <c r="I31" s="56">
        <f>IF(G31=3,4,IF(G31=4,3,IF(G31=1,2,1)))</f>
        <v>3</v>
      </c>
      <c r="J31" s="55"/>
      <c r="K31" s="56">
        <f>I31</f>
        <v>3</v>
      </c>
      <c r="L31" s="55"/>
      <c r="M31" s="56">
        <f>I31</f>
        <v>3</v>
      </c>
      <c r="N31" s="55"/>
      <c r="O31" s="56">
        <f>O29</f>
        <v>1</v>
      </c>
      <c r="Q31" s="47"/>
      <c r="R31" s="55"/>
      <c r="S31" s="56">
        <f>IF(S29=1,3,IF(S29=3,1,IF(S29=4,2,4)))</f>
        <v>2</v>
      </c>
      <c r="T31" s="55"/>
      <c r="U31" s="56">
        <f>S31</f>
        <v>2</v>
      </c>
      <c r="V31" s="55"/>
      <c r="W31" s="56">
        <f>S31</f>
        <v>2</v>
      </c>
      <c r="X31" s="55"/>
      <c r="Y31" s="56">
        <f>IF(W31=3,4,IF(W31=4,3,IF(W31=1,2,1)))</f>
        <v>1</v>
      </c>
      <c r="Z31" s="55"/>
      <c r="AA31" s="56">
        <f>Y31</f>
        <v>1</v>
      </c>
      <c r="AB31" s="55"/>
      <c r="AC31" s="56">
        <f>Y31</f>
        <v>1</v>
      </c>
      <c r="AD31" s="55"/>
      <c r="AE31" s="56">
        <f>AE29</f>
        <v>3</v>
      </c>
      <c r="AG31" s="47"/>
      <c r="AH31" s="55"/>
      <c r="AI31" s="56">
        <f>IF(AI29=1,3,IF(AI29=3,1,IF(AI29=4,2,4)))</f>
        <v>3</v>
      </c>
      <c r="AJ31" s="55"/>
      <c r="AK31" s="56">
        <f>AI31</f>
        <v>3</v>
      </c>
      <c r="AL31" s="55"/>
      <c r="AM31" s="56">
        <f>AI31</f>
        <v>3</v>
      </c>
      <c r="AN31" s="55"/>
      <c r="AO31" s="56">
        <f>IF(AM31=3,4,IF(AM31=4,3,IF(AM31=1,2,1)))</f>
        <v>4</v>
      </c>
      <c r="AP31" s="55"/>
      <c r="AQ31" s="56">
        <f>AO31</f>
        <v>4</v>
      </c>
      <c r="AR31" s="55"/>
      <c r="AS31" s="56">
        <f>AO31</f>
        <v>4</v>
      </c>
      <c r="AT31" s="55"/>
      <c r="AU31" s="56">
        <f>AU29</f>
        <v>2</v>
      </c>
    </row>
    <row r="32" spans="1:54" ht="15" customHeight="1" x14ac:dyDescent="0.2">
      <c r="A32" s="45">
        <f>IFERROR(INT((I33-LOOKUP(I33,DATE(YEAR(I33)+{-1;0;1},1,3)-WEEKDAY(DATE(YEAR(I33)+{-1;0;1},1,3))+2))/7)+1,INT(((I36-7)-LOOKUP((I36-7),DATE(YEAR((I36-7))+{-1;0;1},1,3)-WEEKDAY(DATE(YEAR((I36-7))+{-1;0;1},1,3))+2))/7)+1)</f>
        <v>16</v>
      </c>
      <c r="B32" s="51"/>
      <c r="C32" s="52">
        <f>IF(O29=1,4,IF(O29=2,3,IF(O29=3,1,2)))</f>
        <v>4</v>
      </c>
      <c r="D32" s="51"/>
      <c r="E32" s="52">
        <f>C32</f>
        <v>4</v>
      </c>
      <c r="F32" s="51"/>
      <c r="G32" s="52">
        <f>C32</f>
        <v>4</v>
      </c>
      <c r="H32" s="51"/>
      <c r="I32" s="52">
        <f>C32</f>
        <v>4</v>
      </c>
      <c r="J32" s="51"/>
      <c r="K32" s="52">
        <f>IF(I32=2,1,IF(I32=1,2,IF(I32=3,4,3)))</f>
        <v>3</v>
      </c>
      <c r="L32" s="51"/>
      <c r="M32" s="52">
        <f>K32</f>
        <v>3</v>
      </c>
      <c r="N32" s="51"/>
      <c r="O32" s="52">
        <f>K32</f>
        <v>3</v>
      </c>
      <c r="Q32" s="45">
        <f>IFERROR(INT((Y33-LOOKUP(Y33,DATE(YEAR(Y33)+{-1;0;1},1,3)-WEEKDAY(DATE(YEAR(Y33)+{-1;0;1},1,3))+2))/7)+1,INT(((Y36-7)-LOOKUP((Y36-7),DATE(YEAR((Y36-7))+{-1;0;1},1,3)-WEEKDAY(DATE(YEAR((Y36-7))+{-1;0;1},1,3))+2))/7)+1)</f>
        <v>20</v>
      </c>
      <c r="R32" s="51"/>
      <c r="S32" s="52">
        <f>IF(AE29=1,4,IF(AE29=2,3,IF(AE29=3,1,2)))</f>
        <v>1</v>
      </c>
      <c r="T32" s="51"/>
      <c r="U32" s="52">
        <f>S32</f>
        <v>1</v>
      </c>
      <c r="V32" s="51"/>
      <c r="W32" s="52">
        <f>S32</f>
        <v>1</v>
      </c>
      <c r="X32" s="51"/>
      <c r="Y32" s="52">
        <f>S32</f>
        <v>1</v>
      </c>
      <c r="Z32" s="51"/>
      <c r="AA32" s="52">
        <f>IF(Y32=2,1,IF(Y32=1,2,IF(Y32=3,4,3)))</f>
        <v>2</v>
      </c>
      <c r="AB32" s="51"/>
      <c r="AC32" s="52">
        <f>AA32</f>
        <v>2</v>
      </c>
      <c r="AD32" s="51"/>
      <c r="AE32" s="52">
        <f>AA32</f>
        <v>2</v>
      </c>
      <c r="AG32" s="45">
        <f>IFERROR(INT((AO33-LOOKUP(AO33,DATE(YEAR(AO33)+{-1;0;1},1,3)-WEEKDAY(DATE(YEAR(AO33)+{-1;0;1},1,3))+2))/7)+1,INT(((AO36-7)-LOOKUP((AO36-7),DATE(YEAR((AO36-7))+{-1;0;1},1,3)-WEEKDAY(DATE(YEAR((AO36-7))+{-1;0;1},1,3))+2))/7)+1)</f>
        <v>24</v>
      </c>
      <c r="AH32" s="51"/>
      <c r="AI32" s="52">
        <f>IF(AU29=1,4,IF(AU29=2,3,IF(AU29=3,1,2)))</f>
        <v>3</v>
      </c>
      <c r="AJ32" s="51"/>
      <c r="AK32" s="52">
        <f>AI32</f>
        <v>3</v>
      </c>
      <c r="AL32" s="51"/>
      <c r="AM32" s="52">
        <f>AI32</f>
        <v>3</v>
      </c>
      <c r="AN32" s="51"/>
      <c r="AO32" s="52">
        <f>AI32</f>
        <v>3</v>
      </c>
      <c r="AP32" s="51"/>
      <c r="AQ32" s="52">
        <f>IF(AO32=2,1,IF(AO32=1,2,IF(AO32=3,4,3)))</f>
        <v>4</v>
      </c>
      <c r="AR32" s="51"/>
      <c r="AS32" s="52">
        <f>AQ32</f>
        <v>4</v>
      </c>
      <c r="AT32" s="51"/>
      <c r="AU32" s="52">
        <f>AQ32</f>
        <v>4</v>
      </c>
    </row>
    <row r="33" spans="1:47" ht="39.950000000000003" customHeight="1" x14ac:dyDescent="0.2">
      <c r="A33" s="46"/>
      <c r="B33" s="53" t="str">
        <f>IF(ISNA(VLOOKUP(C33,Tab_feri,2,FALSE)),"",VLOOKUP(C33,Tab_feri,2,FALSE))</f>
        <v>Lundi de Pâques</v>
      </c>
      <c r="C33" s="54">
        <f>O30+1</f>
        <v>47952</v>
      </c>
      <c r="D33" s="53" t="str">
        <f>IF(ISNA(VLOOKUP(E33,Tab_feri,2,FALSE)),"",VLOOKUP(E33,Tab_feri,2,FALSE))</f>
        <v/>
      </c>
      <c r="E33" s="54">
        <f>C33+1</f>
        <v>47953</v>
      </c>
      <c r="F33" s="53" t="str">
        <f>IF(ISNA(VLOOKUP(G33,Tab_feri,2,FALSE)),"",VLOOKUP(G33,Tab_feri,2,FALSE))</f>
        <v/>
      </c>
      <c r="G33" s="54">
        <f>E33+1</f>
        <v>47954</v>
      </c>
      <c r="H33" s="53" t="str">
        <f>IF(ISNA(VLOOKUP(I33,Tab_feri,2,FALSE)),"",VLOOKUP(I33,Tab_feri,2,FALSE))</f>
        <v/>
      </c>
      <c r="I33" s="54">
        <f>G33+1</f>
        <v>47955</v>
      </c>
      <c r="J33" s="53" t="str">
        <f>IF(ISNA(VLOOKUP(K33,Tab_feri,2,FALSE)),"",VLOOKUP(K33,Tab_feri,2,FALSE))</f>
        <v/>
      </c>
      <c r="K33" s="54">
        <f>I33+1</f>
        <v>47956</v>
      </c>
      <c r="L33" s="53" t="str">
        <f>IF(ISNA(VLOOKUP(M33,Tab_feri,2,FALSE)),"",VLOOKUP(M33,Tab_feri,2,FALSE))</f>
        <v/>
      </c>
      <c r="M33" s="54">
        <f>K33+1</f>
        <v>47957</v>
      </c>
      <c r="N33" s="53" t="str">
        <f>IF(ISNA(VLOOKUP(O33,Tab_feri,2,FALSE)),"",VLOOKUP(O33,Tab_feri,2,FALSE))</f>
        <v/>
      </c>
      <c r="O33" s="54">
        <f>M33+1</f>
        <v>47958</v>
      </c>
      <c r="Q33" s="46"/>
      <c r="R33" s="53" t="str">
        <f>IF(ISNA(VLOOKUP(S33,Tab_feri,2,FALSE)),"",VLOOKUP(S33,Tab_feri,2,FALSE))</f>
        <v/>
      </c>
      <c r="S33" s="54">
        <f>AE30+1</f>
        <v>47980</v>
      </c>
      <c r="T33" s="53" t="str">
        <f>IF(ISNA(VLOOKUP(U33,Tab_feri,2,FALSE)),"",VLOOKUP(U33,Tab_feri,2,FALSE))</f>
        <v/>
      </c>
      <c r="U33" s="54">
        <f>S33+1</f>
        <v>47981</v>
      </c>
      <c r="V33" s="53" t="str">
        <f>IF(ISNA(VLOOKUP(W33,Tab_feri,2,FALSE)),"",VLOOKUP(W33,Tab_feri,2,FALSE))</f>
        <v/>
      </c>
      <c r="W33" s="54">
        <f>U33+1</f>
        <v>47982</v>
      </c>
      <c r="X33" s="53" t="str">
        <f>IF(ISNA(VLOOKUP(Y33,Tab_feri,2,FALSE)),"",VLOOKUP(Y33,Tab_feri,2,FALSE))</f>
        <v/>
      </c>
      <c r="Y33" s="54">
        <f>W33+1</f>
        <v>47983</v>
      </c>
      <c r="Z33" s="53" t="str">
        <f>IF(ISNA(VLOOKUP(AA33,Tab_feri,2,FALSE)),"",VLOOKUP(AA33,Tab_feri,2,FALSE))</f>
        <v/>
      </c>
      <c r="AA33" s="54">
        <f>Y33+1</f>
        <v>47984</v>
      </c>
      <c r="AB33" s="53" t="str">
        <f>IF(ISNA(VLOOKUP(AC33,Tab_feri,2,FALSE)),"",VLOOKUP(AC33,Tab_feri,2,FALSE))</f>
        <v/>
      </c>
      <c r="AC33" s="54">
        <f>AA33+1</f>
        <v>47985</v>
      </c>
      <c r="AD33" s="53" t="str">
        <f>IF(ISNA(VLOOKUP(AE33,Tab_feri,2,FALSE)),"",VLOOKUP(AE33,Tab_feri,2,FALSE))</f>
        <v/>
      </c>
      <c r="AE33" s="54">
        <f>AC33+1</f>
        <v>47986</v>
      </c>
      <c r="AG33" s="46"/>
      <c r="AH33" s="53" t="str">
        <f>IF(ISNA(VLOOKUP(AI33,Tab_feri,2,FALSE)),"",VLOOKUP(AI33,Tab_feri,2,FALSE))</f>
        <v/>
      </c>
      <c r="AI33" s="54">
        <f>AU30+1</f>
        <v>48008</v>
      </c>
      <c r="AJ33" s="53" t="str">
        <f>IF(ISNA(VLOOKUP(AK33,Tab_feri,2,FALSE)),"",VLOOKUP(AK33,Tab_feri,2,FALSE))</f>
        <v/>
      </c>
      <c r="AK33" s="54">
        <f>AI33+1</f>
        <v>48009</v>
      </c>
      <c r="AL33" s="53" t="str">
        <f>IF(ISNA(VLOOKUP(AM33,Tab_feri,2,FALSE)),"",VLOOKUP(AM33,Tab_feri,2,FALSE))</f>
        <v/>
      </c>
      <c r="AM33" s="54">
        <f>AK33+1</f>
        <v>48010</v>
      </c>
      <c r="AN33" s="53" t="str">
        <f>IF(ISNA(VLOOKUP(AO33,Tab_feri,2,FALSE)),"",VLOOKUP(AO33,Tab_feri,2,FALSE))</f>
        <v/>
      </c>
      <c r="AO33" s="54">
        <f>AM33+1</f>
        <v>48011</v>
      </c>
      <c r="AP33" s="53" t="str">
        <f>IF(ISNA(VLOOKUP(AQ33,Tab_feri,2,FALSE)),"",VLOOKUP(AQ33,Tab_feri,2,FALSE))</f>
        <v/>
      </c>
      <c r="AQ33" s="54">
        <f>AO33+1</f>
        <v>48012</v>
      </c>
      <c r="AR33" s="53" t="str">
        <f>IF(ISNA(VLOOKUP(AS33,Tab_feri,2,FALSE)),"",VLOOKUP(AS33,Tab_feri,2,FALSE))</f>
        <v/>
      </c>
      <c r="AS33" s="54">
        <f>AQ33+1</f>
        <v>48013</v>
      </c>
      <c r="AT33" s="53" t="str">
        <f>IF(ISNA(VLOOKUP(AU33,Tab_feri,2,FALSE)),"",VLOOKUP(AU33,Tab_feri,2,FALSE))</f>
        <v/>
      </c>
      <c r="AU33" s="54">
        <f>AS33+1</f>
        <v>48014</v>
      </c>
    </row>
    <row r="34" spans="1:47" ht="15" customHeight="1" x14ac:dyDescent="0.2">
      <c r="A34" s="47"/>
      <c r="B34" s="55"/>
      <c r="C34" s="56">
        <f>IF(C32=1,3,IF(C32=3,1,IF(C32=4,2,4)))</f>
        <v>2</v>
      </c>
      <c r="D34" s="55"/>
      <c r="E34" s="56">
        <f>C34</f>
        <v>2</v>
      </c>
      <c r="F34" s="55"/>
      <c r="G34" s="56">
        <f>C34</f>
        <v>2</v>
      </c>
      <c r="H34" s="55"/>
      <c r="I34" s="56">
        <f>IF(G34=3,4,IF(G34=4,3,IF(G34=1,2,1)))</f>
        <v>1</v>
      </c>
      <c r="J34" s="55"/>
      <c r="K34" s="56">
        <f>I34</f>
        <v>1</v>
      </c>
      <c r="L34" s="55"/>
      <c r="M34" s="56">
        <f>I34</f>
        <v>1</v>
      </c>
      <c r="N34" s="55"/>
      <c r="O34" s="56">
        <f>O32</f>
        <v>3</v>
      </c>
      <c r="Q34" s="47"/>
      <c r="R34" s="55"/>
      <c r="S34" s="56">
        <f>IF(S32=1,3,IF(S32=3,1,IF(S32=4,2,4)))</f>
        <v>3</v>
      </c>
      <c r="T34" s="55"/>
      <c r="U34" s="56">
        <f>S34</f>
        <v>3</v>
      </c>
      <c r="V34" s="55"/>
      <c r="W34" s="56">
        <f>S34</f>
        <v>3</v>
      </c>
      <c r="X34" s="55"/>
      <c r="Y34" s="56">
        <f>IF(W34=3,4,IF(W34=4,3,IF(W34=1,2,1)))</f>
        <v>4</v>
      </c>
      <c r="Z34" s="55"/>
      <c r="AA34" s="56">
        <f>Y34</f>
        <v>4</v>
      </c>
      <c r="AB34" s="55"/>
      <c r="AC34" s="56">
        <f>Y34</f>
        <v>4</v>
      </c>
      <c r="AD34" s="55"/>
      <c r="AE34" s="56">
        <f>AE32</f>
        <v>2</v>
      </c>
      <c r="AG34" s="47"/>
      <c r="AH34" s="55"/>
      <c r="AI34" s="56">
        <f>IF(AI32=1,3,IF(AI32=3,1,IF(AI32=4,2,4)))</f>
        <v>1</v>
      </c>
      <c r="AJ34" s="55"/>
      <c r="AK34" s="56">
        <f>AI34</f>
        <v>1</v>
      </c>
      <c r="AL34" s="55"/>
      <c r="AM34" s="56">
        <f>AI34</f>
        <v>1</v>
      </c>
      <c r="AN34" s="55"/>
      <c r="AO34" s="56">
        <f>IF(AM34=3,4,IF(AM34=4,3,IF(AM34=1,2,1)))</f>
        <v>2</v>
      </c>
      <c r="AP34" s="55"/>
      <c r="AQ34" s="56">
        <f>AO34</f>
        <v>2</v>
      </c>
      <c r="AR34" s="55"/>
      <c r="AS34" s="56">
        <f>AO34</f>
        <v>2</v>
      </c>
      <c r="AT34" s="55"/>
      <c r="AU34" s="56">
        <f>AU32</f>
        <v>4</v>
      </c>
    </row>
    <row r="35" spans="1:47" ht="15" customHeight="1" x14ac:dyDescent="0.2">
      <c r="A35" s="45">
        <f>IFERROR(INT((I36-LOOKUP(I36,DATE(YEAR(I36)+{-1;0;1},1,3)-WEEKDAY(DATE(YEAR(I36)+{-1;0;1},1,3))+2))/7)+1,INT(((I39-7)-LOOKUP((I39-7),DATE(YEAR((I39-7))+{-1;0;1},1,3)-WEEKDAY(DATE(YEAR((I39-7))+{-1;0;1},1,3))+2))/7)+1)</f>
        <v>17</v>
      </c>
      <c r="B35" s="51"/>
      <c r="C35" s="52">
        <f>IF(O32=1,4,IF(O32=2,3,IF(O32=3,1,2)))</f>
        <v>1</v>
      </c>
      <c r="D35" s="51"/>
      <c r="E35" s="52">
        <f>C35</f>
        <v>1</v>
      </c>
      <c r="F35" s="51"/>
      <c r="G35" s="52">
        <f>C35</f>
        <v>1</v>
      </c>
      <c r="H35" s="51"/>
      <c r="I35" s="52">
        <f>C35</f>
        <v>1</v>
      </c>
      <c r="J35" s="51"/>
      <c r="K35" s="52">
        <f>IF(I35=3,4,IF(I35=4,3,IF(I35=1,2,1)))</f>
        <v>2</v>
      </c>
      <c r="L35" s="51"/>
      <c r="M35" s="52">
        <f>K35</f>
        <v>2</v>
      </c>
      <c r="N35" s="51"/>
      <c r="O35" s="52">
        <f>K35</f>
        <v>2</v>
      </c>
      <c r="Q35" s="45">
        <f>IFERROR(INT((Y36-LOOKUP(Y36,DATE(YEAR(Y36)+{-1;0;1},1,3)-WEEKDAY(DATE(YEAR(Y36)+{-1;0;1},1,3))+2))/7)+1,INT(((Y39-7)-LOOKUP((Y39-7),DATE(YEAR((Y39-7))+{-1;0;1},1,3)-WEEKDAY(DATE(YEAR((Y39-7))+{-1;0;1},1,3))+2))/7)+1)</f>
        <v>21</v>
      </c>
      <c r="R35" s="51"/>
      <c r="S35" s="52">
        <f>IF(AE32=1,4,IF(AE32=2,3,IF(AE32=3,1,2)))</f>
        <v>3</v>
      </c>
      <c r="T35" s="51"/>
      <c r="U35" s="52">
        <f>S35</f>
        <v>3</v>
      </c>
      <c r="V35" s="51"/>
      <c r="W35" s="52">
        <f>S35</f>
        <v>3</v>
      </c>
      <c r="X35" s="51"/>
      <c r="Y35" s="52">
        <f>S35</f>
        <v>3</v>
      </c>
      <c r="Z35" s="51"/>
      <c r="AA35" s="52">
        <f>IF(Y35=3,4,IF(Y35=4,3,IF(Y35=1,2,1)))</f>
        <v>4</v>
      </c>
      <c r="AB35" s="51"/>
      <c r="AC35" s="52">
        <f>AA35</f>
        <v>4</v>
      </c>
      <c r="AD35" s="51"/>
      <c r="AE35" s="52">
        <f>AA35</f>
        <v>4</v>
      </c>
      <c r="AG35" s="45">
        <f>IFERROR(INT((AO36-LOOKUP(AO36,DATE(YEAR(AO36)+{-1;0;1},1,3)-WEEKDAY(DATE(YEAR(AO36)+{-1;0;1},1,3))+2))/7)+1,INT(((AO39-7)-LOOKUP((AO39-7),DATE(YEAR((AO39-7))+{-1;0;1},1,3)-WEEKDAY(DATE(YEAR((AO39-7))+{-1;0;1},1,3))+2))/7)+1)</f>
        <v>25</v>
      </c>
      <c r="AH35" s="51"/>
      <c r="AI35" s="52">
        <f>IF(AU32=1,4,IF(AU32=2,3,IF(AU32=3,1,2)))</f>
        <v>2</v>
      </c>
      <c r="AJ35" s="51"/>
      <c r="AK35" s="52">
        <f>AI35</f>
        <v>2</v>
      </c>
      <c r="AL35" s="51"/>
      <c r="AM35" s="52">
        <f>AI35</f>
        <v>2</v>
      </c>
      <c r="AN35" s="51"/>
      <c r="AO35" s="52">
        <f>AI35</f>
        <v>2</v>
      </c>
      <c r="AP35" s="51"/>
      <c r="AQ35" s="52">
        <f>IF(AO35=3,4,IF(AO35=4,3,IF(AO35=1,2,1)))</f>
        <v>1</v>
      </c>
      <c r="AR35" s="51"/>
      <c r="AS35" s="52">
        <f>AQ35</f>
        <v>1</v>
      </c>
      <c r="AT35" s="51"/>
      <c r="AU35" s="52">
        <f>AQ35</f>
        <v>1</v>
      </c>
    </row>
    <row r="36" spans="1:47" ht="39.950000000000003" customHeight="1" x14ac:dyDescent="0.2">
      <c r="A36" s="46"/>
      <c r="B36" s="53" t="str">
        <f>IF(ISNA(VLOOKUP(C36,Tab_feri,2,FALSE)),"",VLOOKUP(C36,Tab_feri,2,FALSE))</f>
        <v/>
      </c>
      <c r="C36" s="54">
        <f>O33+1</f>
        <v>47959</v>
      </c>
      <c r="D36" s="53" t="str">
        <f>IF(ISNA(VLOOKUP(E36,Tab_feri,2,FALSE)),"",VLOOKUP(E36,Tab_feri,2,FALSE))</f>
        <v/>
      </c>
      <c r="E36" s="54">
        <f>C36+1</f>
        <v>47960</v>
      </c>
      <c r="F36" s="53" t="str">
        <f>IF(ISNA(VLOOKUP(G36,Tab_feri,2,FALSE)),"",VLOOKUP(G36,Tab_feri,2,FALSE))</f>
        <v/>
      </c>
      <c r="G36" s="54">
        <f>E36+1</f>
        <v>47961</v>
      </c>
      <c r="H36" s="53" t="str">
        <f>IF(ISNA(VLOOKUP(I36,Tab_feri,2,FALSE)),"",VLOOKUP(I36,Tab_feri,2,FALSE))</f>
        <v/>
      </c>
      <c r="I36" s="54">
        <f>G36+1</f>
        <v>47962</v>
      </c>
      <c r="J36" s="53" t="str">
        <f>IF(ISNA(VLOOKUP(K36,Tab_feri,2,FALSE)),"",VLOOKUP(K36,Tab_feri,2,FALSE))</f>
        <v/>
      </c>
      <c r="K36" s="54">
        <f>I36+1</f>
        <v>47963</v>
      </c>
      <c r="L36" s="53" t="str">
        <f>IF(ISNA(VLOOKUP(M36,Tab_feri,2,FALSE)),"",VLOOKUP(M36,Tab_feri,2,FALSE))</f>
        <v/>
      </c>
      <c r="M36" s="54">
        <f>K36+1</f>
        <v>47964</v>
      </c>
      <c r="N36" s="53" t="str">
        <f>IF(ISNA(VLOOKUP(O36,Tab_feri,2,FALSE)),"",VLOOKUP(O36,Tab_feri,2,FALSE))</f>
        <v/>
      </c>
      <c r="O36" s="54">
        <f>M36+1</f>
        <v>47965</v>
      </c>
      <c r="Q36" s="46"/>
      <c r="R36" s="53" t="str">
        <f>IF(ISNA(VLOOKUP(S36,Tab_feri,2,FALSE)),"",VLOOKUP(S36,Tab_feri,2,FALSE))</f>
        <v/>
      </c>
      <c r="S36" s="54">
        <f>AE33+1</f>
        <v>47987</v>
      </c>
      <c r="T36" s="53" t="str">
        <f>IF(ISNA(VLOOKUP(U36,Tab_feri,2,FALSE)),"",VLOOKUP(U36,Tab_feri,2,FALSE))</f>
        <v/>
      </c>
      <c r="U36" s="54">
        <f>S36+1</f>
        <v>47988</v>
      </c>
      <c r="V36" s="53" t="str">
        <f>IF(ISNA(VLOOKUP(W36,Tab_feri,2,FALSE)),"",VLOOKUP(W36,Tab_feri,2,FALSE))</f>
        <v>Fête des patriote</v>
      </c>
      <c r="W36" s="54">
        <f>U36+1</f>
        <v>47989</v>
      </c>
      <c r="X36" s="53" t="str">
        <f>IF(ISNA(VLOOKUP(Y36,Tab_feri,2,FALSE)),"",VLOOKUP(Y36,Tab_feri,2,FALSE))</f>
        <v/>
      </c>
      <c r="Y36" s="54">
        <f>W36+1</f>
        <v>47990</v>
      </c>
      <c r="Z36" s="53" t="str">
        <f>IF(ISNA(VLOOKUP(AA36,Tab_feri,2,FALSE)),"",VLOOKUP(AA36,Tab_feri,2,FALSE))</f>
        <v/>
      </c>
      <c r="AA36" s="54">
        <f>Y36+1</f>
        <v>47991</v>
      </c>
      <c r="AB36" s="53" t="str">
        <f>IF(ISNA(VLOOKUP(AC36,Tab_feri,2,FALSE)),"",VLOOKUP(AC36,Tab_feri,2,FALSE))</f>
        <v/>
      </c>
      <c r="AC36" s="54">
        <f>AA36+1</f>
        <v>47992</v>
      </c>
      <c r="AD36" s="53" t="str">
        <f>IF(ISNA(VLOOKUP(AE36,Tab_feri,2,FALSE)),"",VLOOKUP(AE36,Tab_feri,2,FALSE))</f>
        <v/>
      </c>
      <c r="AE36" s="54">
        <f>AC36+1</f>
        <v>47993</v>
      </c>
      <c r="AG36" s="46"/>
      <c r="AH36" s="53" t="str">
        <f>IF(ISNA(VLOOKUP(AI36,Tab_feri,2,FALSE)),"",VLOOKUP(AI36,Tab_feri,2,FALSE))</f>
        <v/>
      </c>
      <c r="AI36" s="54">
        <f>AU33+1</f>
        <v>48015</v>
      </c>
      <c r="AJ36" s="53" t="str">
        <f>IF(ISNA(VLOOKUP(AK36,Tab_feri,2,FALSE)),"",VLOOKUP(AK36,Tab_feri,2,FALSE))</f>
        <v/>
      </c>
      <c r="AK36" s="54">
        <f>AI36+1</f>
        <v>48016</v>
      </c>
      <c r="AL36" s="53" t="str">
        <f>IF(ISNA(VLOOKUP(AM36,Tab_feri,2,FALSE)),"",VLOOKUP(AM36,Tab_feri,2,FALSE))</f>
        <v/>
      </c>
      <c r="AM36" s="54">
        <f>AK36+1</f>
        <v>48017</v>
      </c>
      <c r="AN36" s="53" t="str">
        <f>IF(ISNA(VLOOKUP(AO36,Tab_feri,2,FALSE)),"",VLOOKUP(AO36,Tab_feri,2,FALSE))</f>
        <v/>
      </c>
      <c r="AO36" s="54">
        <f>AM36+1</f>
        <v>48018</v>
      </c>
      <c r="AP36" s="53" t="str">
        <f>IF(ISNA(VLOOKUP(AQ36,Tab_feri,2,FALSE)),"",VLOOKUP(AQ36,Tab_feri,2,FALSE))</f>
        <v/>
      </c>
      <c r="AQ36" s="54">
        <f>AO36+1</f>
        <v>48019</v>
      </c>
      <c r="AR36" s="53" t="str">
        <f>IF(ISNA(VLOOKUP(AS36,Tab_feri,2,FALSE)),"",VLOOKUP(AS36,Tab_feri,2,FALSE))</f>
        <v/>
      </c>
      <c r="AS36" s="54">
        <f>AQ36+1</f>
        <v>48020</v>
      </c>
      <c r="AT36" s="53" t="str">
        <f>IF(ISNA(VLOOKUP(AU36,Tab_feri,2,FALSE)),"",VLOOKUP(AU36,Tab_feri,2,FALSE))</f>
        <v/>
      </c>
      <c r="AU36" s="54">
        <f>AS36+1</f>
        <v>48021</v>
      </c>
    </row>
    <row r="37" spans="1:47" ht="15" customHeight="1" x14ac:dyDescent="0.2">
      <c r="A37" s="47"/>
      <c r="B37" s="55"/>
      <c r="C37" s="56">
        <f>IF(C35=1,3,IF(C35=3,1,IF(C35=4,2,4)))</f>
        <v>3</v>
      </c>
      <c r="D37" s="55"/>
      <c r="E37" s="56">
        <f>C37</f>
        <v>3</v>
      </c>
      <c r="F37" s="55"/>
      <c r="G37" s="56">
        <f>C37</f>
        <v>3</v>
      </c>
      <c r="H37" s="55"/>
      <c r="I37" s="56">
        <f>IF(G37=3,4,IF(G37=4,3,IF(G37=1,2,1)))</f>
        <v>4</v>
      </c>
      <c r="J37" s="55"/>
      <c r="K37" s="56">
        <f>I37</f>
        <v>4</v>
      </c>
      <c r="L37" s="55"/>
      <c r="M37" s="56">
        <f>I37</f>
        <v>4</v>
      </c>
      <c r="N37" s="55"/>
      <c r="O37" s="56">
        <f>O35</f>
        <v>2</v>
      </c>
      <c r="Q37" s="47"/>
      <c r="R37" s="55"/>
      <c r="S37" s="56">
        <f>IF(S35=1,3,IF(S35=3,1,IF(S35=4,2,4)))</f>
        <v>1</v>
      </c>
      <c r="T37" s="55"/>
      <c r="U37" s="56">
        <f>S37</f>
        <v>1</v>
      </c>
      <c r="V37" s="55"/>
      <c r="W37" s="56">
        <f>S37</f>
        <v>1</v>
      </c>
      <c r="X37" s="55"/>
      <c r="Y37" s="56">
        <f>IF(W37=3,4,IF(W37=4,3,IF(W37=1,2,1)))</f>
        <v>2</v>
      </c>
      <c r="Z37" s="55"/>
      <c r="AA37" s="56">
        <f>Y37</f>
        <v>2</v>
      </c>
      <c r="AB37" s="55"/>
      <c r="AC37" s="56">
        <f>Y37</f>
        <v>2</v>
      </c>
      <c r="AD37" s="55"/>
      <c r="AE37" s="56">
        <f>AE35</f>
        <v>4</v>
      </c>
      <c r="AG37" s="47"/>
      <c r="AH37" s="55"/>
      <c r="AI37" s="56">
        <f>IF(AI35=1,3,IF(AI35=3,1,IF(AI35=4,2,4)))</f>
        <v>4</v>
      </c>
      <c r="AJ37" s="55"/>
      <c r="AK37" s="56">
        <f>AI37</f>
        <v>4</v>
      </c>
      <c r="AL37" s="55"/>
      <c r="AM37" s="56">
        <f>AI37</f>
        <v>4</v>
      </c>
      <c r="AN37" s="55"/>
      <c r="AO37" s="56">
        <f>IF(AM37=3,4,IF(AM37=4,3,IF(AM37=1,2,1)))</f>
        <v>3</v>
      </c>
      <c r="AP37" s="55"/>
      <c r="AQ37" s="56">
        <f>AO37</f>
        <v>3</v>
      </c>
      <c r="AR37" s="55"/>
      <c r="AS37" s="56">
        <f>AO37</f>
        <v>3</v>
      </c>
      <c r="AT37" s="55"/>
      <c r="AU37" s="56">
        <f>AU35</f>
        <v>1</v>
      </c>
    </row>
    <row r="38" spans="1:47" ht="15" customHeight="1" x14ac:dyDescent="0.2">
      <c r="A38" s="45">
        <f>IFERROR(INT((I39-LOOKUP(I39,DATE(YEAR(I39)+{-1;0;1},1,3)-WEEKDAY(DATE(YEAR(I39)+{-1;0;1},1,3))+2))/7)+1,INT(((I36+7)-LOOKUP((I36+7),DATE(YEAR((I36+7))+{-1;0;1},1,3)-WEEKDAY(DATE(YEAR((I36+7))+{-1;0;1},1,3))+2))/7)+1)</f>
        <v>18</v>
      </c>
      <c r="B38" s="51"/>
      <c r="C38" s="52">
        <f>IF(O35=1,4,IF(O35=2,3,IF(O35=3,1,2)))</f>
        <v>3</v>
      </c>
      <c r="D38" s="51"/>
      <c r="E38" s="52">
        <f>C38</f>
        <v>3</v>
      </c>
      <c r="F38" s="51"/>
      <c r="G38" s="52">
        <f>C38</f>
        <v>3</v>
      </c>
      <c r="H38" s="51"/>
      <c r="I38" s="52">
        <f>C38</f>
        <v>3</v>
      </c>
      <c r="J38" s="51"/>
      <c r="K38" s="52">
        <f>IF(I38=2,1,IF(I38=1,2,IF(I38=3,4,3)))</f>
        <v>4</v>
      </c>
      <c r="L38" s="51"/>
      <c r="M38" s="52">
        <f>K38</f>
        <v>4</v>
      </c>
      <c r="N38" s="51"/>
      <c r="O38" s="52">
        <f>K38</f>
        <v>4</v>
      </c>
      <c r="Q38" s="45">
        <f>IFERROR(INT((Y39-LOOKUP(Y39,DATE(YEAR(Y39)+{-1;0;1},1,3)-WEEKDAY(DATE(YEAR(Y39)+{-1;0;1},1,3))+2))/7)+1,INT(((Y36+7)-LOOKUP((Y36+7),DATE(YEAR((Y36+7))+{-1;0;1},1,3)-WEEKDAY(DATE(YEAR((Y36+7))+{-1;0;1},1,3))+2))/7)+1)</f>
        <v>22</v>
      </c>
      <c r="R38" s="51"/>
      <c r="S38" s="52">
        <f>IF(AE35=1,4,IF(AE35=2,3,IF(AE35=3,1,2)))</f>
        <v>2</v>
      </c>
      <c r="T38" s="51"/>
      <c r="U38" s="52">
        <f>S38</f>
        <v>2</v>
      </c>
      <c r="V38" s="51"/>
      <c r="W38" s="52">
        <f>S38</f>
        <v>2</v>
      </c>
      <c r="X38" s="51"/>
      <c r="Y38" s="52">
        <f>S38</f>
        <v>2</v>
      </c>
      <c r="Z38" s="51"/>
      <c r="AA38" s="52">
        <f>IF(Y38=2,1,IF(Y38=1,2,IF(Y38=3,4,3)))</f>
        <v>1</v>
      </c>
      <c r="AB38" s="51"/>
      <c r="AC38" s="52">
        <f>AA38</f>
        <v>1</v>
      </c>
      <c r="AD38" s="51"/>
      <c r="AE38" s="52">
        <f>AA38</f>
        <v>1</v>
      </c>
      <c r="AG38" s="45">
        <f>IFERROR(INT((AO39-LOOKUP(AO39,DATE(YEAR(AO39)+{-1;0;1},1,3)-WEEKDAY(DATE(YEAR(AO39)+{-1;0;1},1,3))+2))/7)+1,INT(((AO36+7)-LOOKUP((AO36+7),DATE(YEAR((AO36+7))+{-1;0;1},1,3)-WEEKDAY(DATE(YEAR((AO36+7))+{-1;0;1},1,3))+2))/7)+1)</f>
        <v>26</v>
      </c>
      <c r="AH38" s="51"/>
      <c r="AI38" s="52">
        <f>IF(AU35=1,4,IF(AU35=2,3,IF(AU35=3,1,2)))</f>
        <v>4</v>
      </c>
      <c r="AJ38" s="51"/>
      <c r="AK38" s="52">
        <f>AI38</f>
        <v>4</v>
      </c>
      <c r="AL38" s="51"/>
      <c r="AM38" s="52">
        <f>AI38</f>
        <v>4</v>
      </c>
      <c r="AN38" s="51"/>
      <c r="AO38" s="52">
        <f>AI38</f>
        <v>4</v>
      </c>
      <c r="AP38" s="51"/>
      <c r="AQ38" s="52">
        <f>IF(AO38=2,1,IF(AO38=1,2,IF(AO38=3,4,3)))</f>
        <v>3</v>
      </c>
      <c r="AR38" s="51"/>
      <c r="AS38" s="52">
        <f>AQ38</f>
        <v>3</v>
      </c>
      <c r="AT38" s="51"/>
      <c r="AU38" s="52">
        <f>AQ38</f>
        <v>3</v>
      </c>
    </row>
    <row r="39" spans="1:47" ht="39.950000000000003" customHeight="1" x14ac:dyDescent="0.2">
      <c r="A39" s="46"/>
      <c r="B39" s="53" t="str">
        <f>IF(ISNA(VLOOKUP(C39,Tab_feri,2,FALSE)),"",VLOOKUP(C39,Tab_feri,2,FALSE))</f>
        <v/>
      </c>
      <c r="C39" s="54">
        <f>IF(O36&lt;EOMONTH(A24,0),O36+1,"")</f>
        <v>47966</v>
      </c>
      <c r="D39" s="53" t="str">
        <f>IF(ISNA(VLOOKUP(E39,Tab_feri,2,FALSE)),"",VLOOKUP(E39,Tab_feri,2,FALSE))</f>
        <v/>
      </c>
      <c r="E39" s="54">
        <f>IF(C39&lt;EOMONTH(A24,0),C39+1,"")</f>
        <v>47967</v>
      </c>
      <c r="F39" s="53" t="str">
        <f>IF(ISNA(VLOOKUP(G39,Tab_feri,2,FALSE)),"",VLOOKUP(G39,Tab_feri,2,FALSE))</f>
        <v/>
      </c>
      <c r="G39" s="54">
        <f>IF(E39&lt;EOMONTH(A24,0),E39+1,"")</f>
        <v>47968</v>
      </c>
      <c r="H39" s="53" t="str">
        <f>IF(ISNA(VLOOKUP(I39,Tab_feri,2,FALSE)),"",VLOOKUP(I39,Tab_feri,2,FALSE))</f>
        <v/>
      </c>
      <c r="I39" s="54" t="str">
        <f>IF(G39&lt;EOMONTH(A24,0),G39+1,"")</f>
        <v/>
      </c>
      <c r="J39" s="53" t="str">
        <f>IF(ISNA(VLOOKUP(K39,Tab_feri,2,FALSE)),"",VLOOKUP(K39,Tab_feri,2,FALSE))</f>
        <v/>
      </c>
      <c r="K39" s="54" t="str">
        <f>IF(I39&lt;EOMONTH(A24,0),I39+1,"")</f>
        <v/>
      </c>
      <c r="L39" s="53" t="str">
        <f>IF(ISNA(VLOOKUP(M39,Tab_feri,2,FALSE)),"",VLOOKUP(M39,Tab_feri,2,FALSE))</f>
        <v/>
      </c>
      <c r="M39" s="54" t="str">
        <f>IF(K39&lt;EOMONTH(A24,0),K39+1,"")</f>
        <v/>
      </c>
      <c r="N39" s="53" t="str">
        <f>IF(ISNA(VLOOKUP(O39,Tab_feri,2,FALSE)),"",VLOOKUP(O39,Tab_feri,2,FALSE))</f>
        <v/>
      </c>
      <c r="O39" s="54" t="str">
        <f>IF(M39&lt;EOMONTH(A24,0),M39+1,"")</f>
        <v/>
      </c>
      <c r="Q39" s="46"/>
      <c r="R39" s="53" t="str">
        <f>IF(ISNA(VLOOKUP(S39,Tab_feri,2,FALSE)),"",VLOOKUP(S39,Tab_feri,2,FALSE))</f>
        <v/>
      </c>
      <c r="S39" s="54">
        <f>IF(AE36&lt;EOMONTH(Q24,0),AE36+1,"")</f>
        <v>47994</v>
      </c>
      <c r="T39" s="53" t="str">
        <f>IF(ISNA(VLOOKUP(U39,Tab_feri,2,FALSE)),"",VLOOKUP(U39,Tab_feri,2,FALSE))</f>
        <v/>
      </c>
      <c r="U39" s="54">
        <f>IF(S39&lt;EOMONTH(Q24,0),S39+1,"")</f>
        <v>47995</v>
      </c>
      <c r="V39" s="53" t="str">
        <f>IF(ISNA(VLOOKUP(W39,Tab_feri,2,FALSE)),"",VLOOKUP(W39,Tab_feri,2,FALSE))</f>
        <v/>
      </c>
      <c r="W39" s="54">
        <f>IF(U39&lt;EOMONTH(Q24,0),U39+1,"")</f>
        <v>47996</v>
      </c>
      <c r="X39" s="53" t="str">
        <f>IF(ISNA(VLOOKUP(Y39,Tab_feri,2,FALSE)),"",VLOOKUP(Y39,Tab_feri,2,FALSE))</f>
        <v/>
      </c>
      <c r="Y39" s="54">
        <f>IF(W39&lt;EOMONTH(Q24,0),W39+1,"")</f>
        <v>47997</v>
      </c>
      <c r="Z39" s="53" t="str">
        <f>IF(ISNA(VLOOKUP(AA39,Tab_feri,2,FALSE)),"",VLOOKUP(AA39,Tab_feri,2,FALSE))</f>
        <v/>
      </c>
      <c r="AA39" s="54">
        <f>IF(Y39&lt;EOMONTH(Q24,0),Y39+1,"")</f>
        <v>47998</v>
      </c>
      <c r="AB39" s="53" t="str">
        <f>IF(ISNA(VLOOKUP(AC39,Tab_feri,2,FALSE)),"",VLOOKUP(AC39,Tab_feri,2,FALSE))</f>
        <v/>
      </c>
      <c r="AC39" s="54">
        <f>IF(AA39&lt;EOMONTH(Q24,0),AA39+1,"")</f>
        <v>47999</v>
      </c>
      <c r="AD39" s="53" t="str">
        <f>IF(ISNA(VLOOKUP(AE39,Tab_feri,2,FALSE)),"",VLOOKUP(AE39,Tab_feri,2,FALSE))</f>
        <v/>
      </c>
      <c r="AE39" s="54" t="str">
        <f>IF(AC39&lt;EOMONTH(Q24,0),AC39+1,"")</f>
        <v/>
      </c>
      <c r="AG39" s="46"/>
      <c r="AH39" s="53" t="str">
        <f>IF(ISNA(VLOOKUP(AI39,Tab_feri,2,FALSE)),"",VLOOKUP(AI39,Tab_feri,2,FALSE))</f>
        <v/>
      </c>
      <c r="AI39" s="54">
        <f>IF(AU36&lt;EOMONTH(AG24,0),AU36+1,"")</f>
        <v>48022</v>
      </c>
      <c r="AJ39" s="53" t="str">
        <f>IF(ISNA(VLOOKUP(AK39,Tab_feri,2,FALSE)),"",VLOOKUP(AK39,Tab_feri,2,FALSE))</f>
        <v>Fête nationale du Québec</v>
      </c>
      <c r="AK39" s="54">
        <f>IF(AI39&lt;EOMONTH(AG24,0),AI39+1,"")</f>
        <v>48023</v>
      </c>
      <c r="AL39" s="53" t="str">
        <f>IF(ISNA(VLOOKUP(AM39,Tab_feri,2,FALSE)),"",VLOOKUP(AM39,Tab_feri,2,FALSE))</f>
        <v/>
      </c>
      <c r="AM39" s="54">
        <f>IF(AK39&lt;EOMONTH(AG24,0),AK39+1,"")</f>
        <v>48024</v>
      </c>
      <c r="AN39" s="53" t="str">
        <f>IF(ISNA(VLOOKUP(AO39,Tab_feri,2,FALSE)),"",VLOOKUP(AO39,Tab_feri,2,FALSE))</f>
        <v/>
      </c>
      <c r="AO39" s="54">
        <f>IF(AM39&lt;EOMONTH(AG24,0),AM39+1,"")</f>
        <v>48025</v>
      </c>
      <c r="AP39" s="53" t="str">
        <f>IF(ISNA(VLOOKUP(AQ39,Tab_feri,2,FALSE)),"",VLOOKUP(AQ39,Tab_feri,2,FALSE))</f>
        <v/>
      </c>
      <c r="AQ39" s="54">
        <f>IF(AO39&lt;EOMONTH(AG24,0),AO39+1,"")</f>
        <v>48026</v>
      </c>
      <c r="AR39" s="53" t="str">
        <f>IF(ISNA(VLOOKUP(AS39,Tab_feri,2,FALSE)),"",VLOOKUP(AS39,Tab_feri,2,FALSE))</f>
        <v/>
      </c>
      <c r="AS39" s="54">
        <f>IF(AQ39&lt;EOMONTH(AG24,0),AQ39+1,"")</f>
        <v>48027</v>
      </c>
      <c r="AT39" s="53" t="str">
        <f>IF(ISNA(VLOOKUP(AU39,Tab_feri,2,FALSE)),"",VLOOKUP(AU39,Tab_feri,2,FALSE))</f>
        <v/>
      </c>
      <c r="AU39" s="54">
        <f>IF(AS39&lt;EOMONTH(AG24,0),AS39+1,"")</f>
        <v>48028</v>
      </c>
    </row>
    <row r="40" spans="1:47" ht="15" customHeight="1" x14ac:dyDescent="0.2">
      <c r="A40" s="47"/>
      <c r="B40" s="55"/>
      <c r="C40" s="56">
        <f>IF(C38=1,3,IF(C38=3,1,IF(C38=4,2,4)))</f>
        <v>1</v>
      </c>
      <c r="D40" s="55"/>
      <c r="E40" s="56">
        <f>C40</f>
        <v>1</v>
      </c>
      <c r="F40" s="55"/>
      <c r="G40" s="56">
        <f>C40</f>
        <v>1</v>
      </c>
      <c r="H40" s="55"/>
      <c r="I40" s="56">
        <f>IF(G40=3,4,IF(G40=4,3,IF(G40=1,2,1)))</f>
        <v>2</v>
      </c>
      <c r="J40" s="55"/>
      <c r="K40" s="56">
        <f>I40</f>
        <v>2</v>
      </c>
      <c r="L40" s="55"/>
      <c r="M40" s="56">
        <f>I40</f>
        <v>2</v>
      </c>
      <c r="N40" s="55"/>
      <c r="O40" s="56">
        <f>O38</f>
        <v>4</v>
      </c>
      <c r="Q40" s="47"/>
      <c r="R40" s="55"/>
      <c r="S40" s="56">
        <f>IF(S38=1,3,IF(S38=3,1,IF(S38=4,2,4)))</f>
        <v>4</v>
      </c>
      <c r="T40" s="55"/>
      <c r="U40" s="56">
        <f>S40</f>
        <v>4</v>
      </c>
      <c r="V40" s="55"/>
      <c r="W40" s="56">
        <f>S40</f>
        <v>4</v>
      </c>
      <c r="X40" s="55"/>
      <c r="Y40" s="56">
        <f>IF(W40=3,4,IF(W40=4,3,IF(W40=1,2,1)))</f>
        <v>3</v>
      </c>
      <c r="Z40" s="55"/>
      <c r="AA40" s="56">
        <f>Y40</f>
        <v>3</v>
      </c>
      <c r="AB40" s="55"/>
      <c r="AC40" s="56">
        <f>Y40</f>
        <v>3</v>
      </c>
      <c r="AD40" s="55"/>
      <c r="AE40" s="56">
        <f>AE38</f>
        <v>1</v>
      </c>
      <c r="AG40" s="47"/>
      <c r="AH40" s="55"/>
      <c r="AI40" s="56">
        <f>IF(AI38=1,3,IF(AI38=3,1,IF(AI38=4,2,4)))</f>
        <v>2</v>
      </c>
      <c r="AJ40" s="55"/>
      <c r="AK40" s="56">
        <f>AI40</f>
        <v>2</v>
      </c>
      <c r="AL40" s="55"/>
      <c r="AM40" s="56">
        <f>AI40</f>
        <v>2</v>
      </c>
      <c r="AN40" s="55"/>
      <c r="AO40" s="56">
        <f>IF(AM40=3,4,IF(AM40=4,3,IF(AM40=1,2,1)))</f>
        <v>1</v>
      </c>
      <c r="AP40" s="55"/>
      <c r="AQ40" s="56">
        <f>AO40</f>
        <v>1</v>
      </c>
      <c r="AR40" s="55"/>
      <c r="AS40" s="56">
        <f>AO40</f>
        <v>1</v>
      </c>
      <c r="AT40" s="55"/>
      <c r="AU40" s="56">
        <f>AU38</f>
        <v>3</v>
      </c>
    </row>
    <row r="41" spans="1:47" ht="15" customHeight="1" x14ac:dyDescent="0.2">
      <c r="A41" s="45" t="str">
        <f>IF(C42="","",IFERROR(INT((I42-LOOKUP(I42,DATE(YEAR(I42)+{-1;0;1},1,3)-WEEKDAY(DATE(YEAR(I42)+{-1;0;1},1,3))+2))/7)+1,INT(((I36+14)-LOOKUP((I36+14),DATE(YEAR((I36+14))+{-1;0;1},1,3)-WEEKDAY(DATE(YEAR((I36+14))+{-1;0;1},1,3))+2))/7)+1))</f>
        <v/>
      </c>
      <c r="B41" s="51"/>
      <c r="C41" s="52">
        <f>IF(O38=1,4,IF(O38=2,3,IF(O38=3,1,2)))</f>
        <v>2</v>
      </c>
      <c r="D41" s="51"/>
      <c r="E41" s="52">
        <f>C41</f>
        <v>2</v>
      </c>
      <c r="F41" s="51"/>
      <c r="G41" s="52">
        <f>C41</f>
        <v>2</v>
      </c>
      <c r="H41" s="51"/>
      <c r="I41" s="52">
        <f>C41</f>
        <v>2</v>
      </c>
      <c r="J41" s="51"/>
      <c r="K41" s="52">
        <f>IF(I41=3,4,IF(I41=4,3,IF(I41=1,2,1)))</f>
        <v>1</v>
      </c>
      <c r="L41" s="51"/>
      <c r="M41" s="52">
        <f>K41</f>
        <v>1</v>
      </c>
      <c r="N41" s="51"/>
      <c r="O41" s="52">
        <f>K41</f>
        <v>1</v>
      </c>
      <c r="Q41" s="45" t="str">
        <f>IF(S42="","",IFERROR(INT((Y42-LOOKUP(Y42,DATE(YEAR(Y42)+{-1;0;1},1,3)-WEEKDAY(DATE(YEAR(Y42)+{-1;0;1},1,3))+2))/7)+1,INT(((Y36+14)-LOOKUP((Y36+14),DATE(YEAR((Y36+14))+{-1;0;1},1,3)-WEEKDAY(DATE(YEAR((Y36+14))+{-1;0;1},1,3))+2))/7)+1))</f>
        <v/>
      </c>
      <c r="R41" s="51"/>
      <c r="S41" s="52">
        <f>IF(AE38=1,4,IF(AE38=2,3,IF(AE38=3,1,2)))</f>
        <v>4</v>
      </c>
      <c r="T41" s="51"/>
      <c r="U41" s="52">
        <f>S41</f>
        <v>4</v>
      </c>
      <c r="V41" s="51"/>
      <c r="W41" s="52">
        <f>S41</f>
        <v>4</v>
      </c>
      <c r="X41" s="51"/>
      <c r="Y41" s="52">
        <f>S41</f>
        <v>4</v>
      </c>
      <c r="Z41" s="51"/>
      <c r="AA41" s="52">
        <f>IF(Y41=3,4,IF(Y41=4,3,IF(Y41=1,2,1)))</f>
        <v>3</v>
      </c>
      <c r="AB41" s="51"/>
      <c r="AC41" s="52">
        <f>AA41</f>
        <v>3</v>
      </c>
      <c r="AD41" s="51"/>
      <c r="AE41" s="52">
        <f>AA41</f>
        <v>3</v>
      </c>
      <c r="AG41" s="45">
        <f>IF(AI42="","",IFERROR(INT((AO42-LOOKUP(AO42,DATE(YEAR(AO42)+{-1;0;1},1,3)-WEEKDAY(DATE(YEAR(AO42)+{-1;0;1},1,3))+2))/7)+1,INT(((AO36+14)-LOOKUP((AO36+14),DATE(YEAR((AO36+14))+{-1;0;1},1,3)-WEEKDAY(DATE(YEAR((AO36+14))+{-1;0;1},1,3))+2))/7)+1))</f>
        <v>27</v>
      </c>
      <c r="AH41" s="51"/>
      <c r="AI41" s="52">
        <f>IF(AU38=1,4,IF(AU38=2,3,IF(AU38=3,1,2)))</f>
        <v>1</v>
      </c>
      <c r="AJ41" s="51"/>
      <c r="AK41" s="52">
        <f>AI41</f>
        <v>1</v>
      </c>
      <c r="AL41" s="51"/>
      <c r="AM41" s="52">
        <f>AI41</f>
        <v>1</v>
      </c>
      <c r="AN41" s="51"/>
      <c r="AO41" s="52">
        <f>AI41</f>
        <v>1</v>
      </c>
      <c r="AP41" s="51"/>
      <c r="AQ41" s="52">
        <f>IF(AO41=3,4,IF(AO41=4,3,IF(AO41=1,2,1)))</f>
        <v>2</v>
      </c>
      <c r="AR41" s="51"/>
      <c r="AS41" s="52">
        <f>AQ41</f>
        <v>2</v>
      </c>
      <c r="AT41" s="51"/>
      <c r="AU41" s="52">
        <f>AQ41</f>
        <v>2</v>
      </c>
    </row>
    <row r="42" spans="1:47" ht="39.950000000000003" customHeight="1" x14ac:dyDescent="0.2">
      <c r="A42" s="46"/>
      <c r="B42" s="53" t="str">
        <f>IF(ISNA(VLOOKUP(C42,Tab_feri,2,FALSE)),"",VLOOKUP(C42,Tab_feri,2,FALSE))</f>
        <v/>
      </c>
      <c r="C42" s="54" t="str">
        <f>IF(O39&lt;EOMONTH(A24,0),O39+1,"")</f>
        <v/>
      </c>
      <c r="D42" s="53" t="str">
        <f>IF(ISNA(VLOOKUP(E42,Tab_feri,2,FALSE)),"",VLOOKUP(E42,Tab_feri,2,FALSE))</f>
        <v/>
      </c>
      <c r="E42" s="54" t="str">
        <f>IF(C42&lt;EOMONTH(A24,0),C42+1,"")</f>
        <v/>
      </c>
      <c r="F42" s="53" t="str">
        <f>IF(ISNA(VLOOKUP(G42,Tab_feri,2,FALSE)),"",VLOOKUP(G42,Tab_feri,2,FALSE))</f>
        <v/>
      </c>
      <c r="G42" s="54" t="str">
        <f>IF(E42&lt;EOMONTH(A24,0),E42+1,"")</f>
        <v/>
      </c>
      <c r="H42" s="53" t="str">
        <f>IF(ISNA(VLOOKUP(I42,Tab_feri,2,FALSE)),"",VLOOKUP(I42,Tab_feri,2,FALSE))</f>
        <v/>
      </c>
      <c r="I42" s="54" t="str">
        <f>IF(G42&lt;EOMONTH(A24,0),G42+1,"")</f>
        <v/>
      </c>
      <c r="J42" s="53" t="str">
        <f>IF(ISNA(VLOOKUP(K42,Tab_feri,2,FALSE)),"",VLOOKUP(K42,Tab_feri,2,FALSE))</f>
        <v/>
      </c>
      <c r="K42" s="54" t="str">
        <f>IF(I42&lt;EOMONTH(A24,0),I42+1,"")</f>
        <v/>
      </c>
      <c r="L42" s="53" t="str">
        <f>IF(ISNA(VLOOKUP(M42,Tab_feri,2,FALSE)),"",VLOOKUP(M42,Tab_feri,2,FALSE))</f>
        <v/>
      </c>
      <c r="M42" s="54" t="str">
        <f>IF(K42&lt;EOMONTH(A24,0),K42+1,"")</f>
        <v/>
      </c>
      <c r="N42" s="53" t="str">
        <f>IF(ISNA(VLOOKUP(O42,Tab_feri,2,FALSE)),"",VLOOKUP(O42,Tab_feri,2,FALSE))</f>
        <v/>
      </c>
      <c r="O42" s="54" t="str">
        <f>IF(M42&lt;EOMONTH(A24,0),M42+1,"")</f>
        <v/>
      </c>
      <c r="Q42" s="46"/>
      <c r="R42" s="53" t="str">
        <f>IF(ISNA(VLOOKUP(S42,Tab_feri,2,FALSE)),"",VLOOKUP(S42,Tab_feri,2,FALSE))</f>
        <v/>
      </c>
      <c r="S42" s="54" t="str">
        <f>IF(AE39&lt;EOMONTH(Q24,0),AE39+1,"")</f>
        <v/>
      </c>
      <c r="T42" s="53" t="str">
        <f>IF(ISNA(VLOOKUP(U42,Tab_feri,2,FALSE)),"",VLOOKUP(U42,Tab_feri,2,FALSE))</f>
        <v/>
      </c>
      <c r="U42" s="54" t="str">
        <f>IF(S42&lt;EOMONTH(Q24,0),S42+1,"")</f>
        <v/>
      </c>
      <c r="V42" s="53" t="str">
        <f>IF(ISNA(VLOOKUP(W42,Tab_feri,2,FALSE)),"",VLOOKUP(W42,Tab_feri,2,FALSE))</f>
        <v/>
      </c>
      <c r="W42" s="54" t="str">
        <f>IF(U42&lt;EOMONTH(Q24,0),U42+1,"")</f>
        <v/>
      </c>
      <c r="X42" s="53" t="str">
        <f>IF(ISNA(VLOOKUP(Y42,Tab_feri,2,FALSE)),"",VLOOKUP(Y42,Tab_feri,2,FALSE))</f>
        <v/>
      </c>
      <c r="Y42" s="54" t="str">
        <f>IF(W42&lt;EOMONTH(Q24,0),W42+1,"")</f>
        <v/>
      </c>
      <c r="Z42" s="53" t="str">
        <f>IF(ISNA(VLOOKUP(AA42,Tab_feri,2,FALSE)),"",VLOOKUP(AA42,Tab_feri,2,FALSE))</f>
        <v/>
      </c>
      <c r="AA42" s="54" t="str">
        <f>IF(Y42&lt;EOMONTH(Q24,0),Y42+1,"")</f>
        <v/>
      </c>
      <c r="AB42" s="53" t="str">
        <f>IF(ISNA(VLOOKUP(AC42,Tab_feri,2,FALSE)),"",VLOOKUP(AC42,Tab_feri,2,FALSE))</f>
        <v/>
      </c>
      <c r="AC42" s="54" t="str">
        <f>IF(AA42&lt;EOMONTH(Q24,0),AA42+1,"")</f>
        <v/>
      </c>
      <c r="AD42" s="53" t="str">
        <f>IF(ISNA(VLOOKUP(AE42,Tab_feri,2,FALSE)),"",VLOOKUP(AE42,Tab_feri,2,FALSE))</f>
        <v/>
      </c>
      <c r="AE42" s="54" t="str">
        <f>IF(AC42&lt;EOMONTH(Q24,0),AC42+1,"")</f>
        <v/>
      </c>
      <c r="AG42" s="46"/>
      <c r="AH42" s="53" t="str">
        <f>IF(ISNA(VLOOKUP(AI42,Tab_feri,2,FALSE)),"",VLOOKUP(AI42,Tab_feri,2,FALSE))</f>
        <v/>
      </c>
      <c r="AI42" s="54">
        <f>IF(AU39&lt;EOMONTH(AG24,0),AU39+1,"")</f>
        <v>48029</v>
      </c>
      <c r="AJ42" s="53" t="str">
        <f>IF(ISNA(VLOOKUP(AK42,Tab_feri,2,FALSE)),"",VLOOKUP(AK42,Tab_feri,2,FALSE))</f>
        <v/>
      </c>
      <c r="AK42" s="54" t="str">
        <f>IF(AI42&lt;EOMONTH(AG24,0),AI42+1,"")</f>
        <v/>
      </c>
      <c r="AL42" s="53" t="str">
        <f>IF(ISNA(VLOOKUP(AM42,Tab_feri,2,FALSE)),"",VLOOKUP(AM42,Tab_feri,2,FALSE))</f>
        <v/>
      </c>
      <c r="AM42" s="54" t="str">
        <f>IF(AK42&lt;EOMONTH(AG24,0),AK42+1,"")</f>
        <v/>
      </c>
      <c r="AN42" s="53" t="str">
        <f>IF(ISNA(VLOOKUP(AO42,Tab_feri,2,FALSE)),"",VLOOKUP(AO42,Tab_feri,2,FALSE))</f>
        <v/>
      </c>
      <c r="AO42" s="54" t="str">
        <f>IF(AM42&lt;EOMONTH(AG24,0),AM42+1,"")</f>
        <v/>
      </c>
      <c r="AP42" s="53" t="str">
        <f>IF(ISNA(VLOOKUP(AQ42,Tab_feri,2,FALSE)),"",VLOOKUP(AQ42,Tab_feri,2,FALSE))</f>
        <v/>
      </c>
      <c r="AQ42" s="54" t="str">
        <f>IF(AO42&lt;EOMONTH(AG24,0),AO42+1,"")</f>
        <v/>
      </c>
      <c r="AR42" s="53" t="str">
        <f>IF(ISNA(VLOOKUP(AS42,Tab_feri,2,FALSE)),"",VLOOKUP(AS42,Tab_feri,2,FALSE))</f>
        <v/>
      </c>
      <c r="AS42" s="54" t="str">
        <f>IF(AQ42&lt;EOMONTH(AG24,0),AQ42+1,"")</f>
        <v/>
      </c>
      <c r="AT42" s="53" t="str">
        <f>IF(ISNA(VLOOKUP(AU42,Tab_feri,2,FALSE)),"",VLOOKUP(AU42,Tab_feri,2,FALSE))</f>
        <v/>
      </c>
      <c r="AU42" s="54" t="str">
        <f>IF(AS42&lt;EOMONTH(AG24,0),AS42+1,"")</f>
        <v/>
      </c>
    </row>
    <row r="43" spans="1:47" ht="15" customHeight="1" x14ac:dyDescent="0.2">
      <c r="A43" s="47"/>
      <c r="B43" s="55"/>
      <c r="C43" s="56">
        <f>IF(C41=1,3,IF(C41=3,1,IF(C41=4,2,4)))</f>
        <v>4</v>
      </c>
      <c r="D43" s="55"/>
      <c r="E43" s="56">
        <f>C43</f>
        <v>4</v>
      </c>
      <c r="F43" s="55"/>
      <c r="G43" s="56">
        <f>C43</f>
        <v>4</v>
      </c>
      <c r="H43" s="55"/>
      <c r="I43" s="56">
        <f>IF(G43=3,4,IF(G43=4,3,IF(G43=1,2,1)))</f>
        <v>3</v>
      </c>
      <c r="J43" s="55"/>
      <c r="K43" s="56">
        <f>I43</f>
        <v>3</v>
      </c>
      <c r="L43" s="55"/>
      <c r="M43" s="56">
        <f>I43</f>
        <v>3</v>
      </c>
      <c r="N43" s="55"/>
      <c r="O43" s="56">
        <f>O41</f>
        <v>1</v>
      </c>
      <c r="Q43" s="47"/>
      <c r="R43" s="55"/>
      <c r="S43" s="56">
        <f>IF(S41=1,3,IF(S41=3,1,IF(S41=4,2,4)))</f>
        <v>2</v>
      </c>
      <c r="T43" s="55"/>
      <c r="U43" s="56">
        <f>S43</f>
        <v>2</v>
      </c>
      <c r="V43" s="55"/>
      <c r="W43" s="56">
        <f>S43</f>
        <v>2</v>
      </c>
      <c r="X43" s="55"/>
      <c r="Y43" s="56">
        <f>IF(W43=3,4,IF(W43=4,3,IF(W43=1,2,1)))</f>
        <v>1</v>
      </c>
      <c r="Z43" s="55"/>
      <c r="AA43" s="56">
        <f>Y43</f>
        <v>1</v>
      </c>
      <c r="AB43" s="55"/>
      <c r="AC43" s="56">
        <f>Y43</f>
        <v>1</v>
      </c>
      <c r="AD43" s="55"/>
      <c r="AE43" s="56">
        <f>AE41</f>
        <v>3</v>
      </c>
      <c r="AG43" s="47"/>
      <c r="AH43" s="55"/>
      <c r="AI43" s="56">
        <f>IF(AI41=1,3,IF(AI41=3,1,IF(AI41=4,2,4)))</f>
        <v>3</v>
      </c>
      <c r="AJ43" s="55"/>
      <c r="AK43" s="56">
        <f>AI43</f>
        <v>3</v>
      </c>
      <c r="AL43" s="55"/>
      <c r="AM43" s="56">
        <f>AI43</f>
        <v>3</v>
      </c>
      <c r="AN43" s="55"/>
      <c r="AO43" s="56">
        <f>IF(AM43=3,4,IF(AM43=4,3,IF(AM43=1,2,1)))</f>
        <v>4</v>
      </c>
      <c r="AP43" s="55"/>
      <c r="AQ43" s="56">
        <f>AO43</f>
        <v>4</v>
      </c>
      <c r="AR43" s="55"/>
      <c r="AS43" s="56">
        <f>AO43</f>
        <v>4</v>
      </c>
      <c r="AT43" s="55"/>
      <c r="AU43" s="56">
        <f>AU41</f>
        <v>2</v>
      </c>
    </row>
    <row r="44" spans="1:47" ht="12" customHeight="1" x14ac:dyDescent="0.2"/>
    <row r="45" spans="1:47" ht="36.950000000000003" customHeight="1" x14ac:dyDescent="0.2">
      <c r="A45" s="48">
        <f>EDATE(DATE(An_ref,1,1),6)</f>
        <v>48030</v>
      </c>
      <c r="B45" s="49"/>
      <c r="C45" s="49"/>
      <c r="D45" s="49"/>
      <c r="E45" s="49"/>
      <c r="F45" s="49"/>
      <c r="G45" s="49"/>
      <c r="H45" s="49"/>
      <c r="I45" s="49"/>
      <c r="J45" s="49"/>
      <c r="K45" s="49"/>
      <c r="L45" s="49"/>
      <c r="M45" s="49"/>
      <c r="N45" s="49"/>
      <c r="O45" s="49"/>
      <c r="Q45" s="48">
        <f>EDATE(DATE(An_ref,1,1),7)</f>
        <v>48061</v>
      </c>
      <c r="R45" s="49"/>
      <c r="S45" s="49"/>
      <c r="T45" s="49"/>
      <c r="U45" s="49"/>
      <c r="V45" s="49"/>
      <c r="W45" s="49"/>
      <c r="X45" s="49"/>
      <c r="Y45" s="49"/>
      <c r="Z45" s="49"/>
      <c r="AA45" s="49"/>
      <c r="AB45" s="49"/>
      <c r="AC45" s="49"/>
      <c r="AD45" s="49"/>
      <c r="AE45" s="49"/>
      <c r="AG45" s="48">
        <f>EDATE(DATE(An_ref,1,1),8)</f>
        <v>48092</v>
      </c>
      <c r="AH45" s="49"/>
      <c r="AI45" s="49"/>
      <c r="AJ45" s="49"/>
      <c r="AK45" s="49"/>
      <c r="AL45" s="49"/>
      <c r="AM45" s="49"/>
      <c r="AN45" s="49"/>
      <c r="AO45" s="49"/>
      <c r="AP45" s="49"/>
      <c r="AQ45" s="49"/>
      <c r="AR45" s="49"/>
      <c r="AS45" s="49"/>
      <c r="AT45" s="49"/>
      <c r="AU45" s="49"/>
    </row>
    <row r="46" spans="1:47" s="22" customFormat="1" ht="22.5" customHeight="1" x14ac:dyDescent="0.2">
      <c r="A46" s="12"/>
      <c r="B46" s="50" t="str">
        <f>UPPER(TEXT(C51,"jjjj"))</f>
        <v>LUNDI</v>
      </c>
      <c r="C46" s="50"/>
      <c r="D46" s="50" t="str">
        <f>UPPER(TEXT(E51,"jjjj"))</f>
        <v>MARDI</v>
      </c>
      <c r="E46" s="50"/>
      <c r="F46" s="50" t="str">
        <f>UPPER(TEXT(G51,"jjjj"))</f>
        <v>MERCREDI</v>
      </c>
      <c r="G46" s="50"/>
      <c r="H46" s="50" t="str">
        <f>UPPER(TEXT(I51,"jjjj"))</f>
        <v>JEUDI</v>
      </c>
      <c r="I46" s="50"/>
      <c r="J46" s="50" t="str">
        <f>UPPER(TEXT(K51,"jjjj"))</f>
        <v>VENDREDI</v>
      </c>
      <c r="K46" s="50"/>
      <c r="L46" s="50" t="str">
        <f>UPPER(TEXT(M51,"jjjj"))</f>
        <v>SAMEDI</v>
      </c>
      <c r="M46" s="50"/>
      <c r="N46" s="50" t="str">
        <f>UPPER(TEXT(O51,"jjjj"))</f>
        <v>DIMANCHE</v>
      </c>
      <c r="O46" s="50"/>
      <c r="Q46" s="12"/>
      <c r="R46" s="50" t="str">
        <f>UPPER(TEXT(S51,"jjjj"))</f>
        <v>LUNDI</v>
      </c>
      <c r="S46" s="50"/>
      <c r="T46" s="50" t="str">
        <f>UPPER(TEXT(U51,"jjjj"))</f>
        <v>MARDI</v>
      </c>
      <c r="U46" s="50"/>
      <c r="V46" s="50" t="str">
        <f>UPPER(TEXT(W51,"jjjj"))</f>
        <v>MERCREDI</v>
      </c>
      <c r="W46" s="50"/>
      <c r="X46" s="50" t="str">
        <f>UPPER(TEXT(Y51,"jjjj"))</f>
        <v>JEUDI</v>
      </c>
      <c r="Y46" s="50"/>
      <c r="Z46" s="50" t="str">
        <f>UPPER(TEXT(AA51,"jjjj"))</f>
        <v>VENDREDI</v>
      </c>
      <c r="AA46" s="50"/>
      <c r="AB46" s="50" t="str">
        <f>UPPER(TEXT(AC51,"jjjj"))</f>
        <v>SAMEDI</v>
      </c>
      <c r="AC46" s="50"/>
      <c r="AD46" s="50" t="str">
        <f>UPPER(TEXT(AE51,"jjjj"))</f>
        <v>DIMANCHE</v>
      </c>
      <c r="AE46" s="50"/>
      <c r="AG46" s="12"/>
      <c r="AH46" s="50" t="str">
        <f>UPPER(TEXT(AI51,"jjjj"))</f>
        <v>LUNDI</v>
      </c>
      <c r="AI46" s="50"/>
      <c r="AJ46" s="50" t="str">
        <f>UPPER(TEXT(AK51,"jjjj"))</f>
        <v>MARDI</v>
      </c>
      <c r="AK46" s="50"/>
      <c r="AL46" s="50" t="str">
        <f>UPPER(TEXT(AM51,"jjjj"))</f>
        <v>MERCREDI</v>
      </c>
      <c r="AM46" s="50"/>
      <c r="AN46" s="50" t="str">
        <f>UPPER(TEXT(AO51,"jjjj"))</f>
        <v>JEUDI</v>
      </c>
      <c r="AO46" s="50"/>
      <c r="AP46" s="50" t="str">
        <f>UPPER(TEXT(AQ51,"jjjj"))</f>
        <v>VENDREDI</v>
      </c>
      <c r="AQ46" s="50"/>
      <c r="AR46" s="50" t="str">
        <f>UPPER(TEXT(AS51,"jjjj"))</f>
        <v>SAMEDI</v>
      </c>
      <c r="AS46" s="50"/>
      <c r="AT46" s="50" t="str">
        <f>UPPER(TEXT(AU51,"jjjj"))</f>
        <v>DIMANCHE</v>
      </c>
      <c r="AU46" s="50"/>
    </row>
    <row r="47" spans="1:47" ht="15" customHeight="1" x14ac:dyDescent="0.2">
      <c r="A47" s="45">
        <f>IFERROR(INT((I48-LOOKUP(I48,DATE(YEAR(I48)+{-1;0;1},1,3)-WEEKDAY(DATE(YEAR(I48)+{-1;0;1},1,3))+2))/7)+1,INT(((I51-7)-LOOKUP((I51-7),DATE(YEAR((I51-7))+{-1;0;1},1,3)-WEEKDAY(DATE(YEAR((I51-7))+{-1;0;1},1,3))+2))/7)+1)</f>
        <v>27</v>
      </c>
      <c r="B47" s="51"/>
      <c r="C47" s="52">
        <f>IF(C48="",IF(EOMONTH(AG24,0)+1&lt;&gt;DATE(An_ref,MONTH(A45),1),AI41,IF(AU38=1,4,IF(AU38=2,3,IF(AU38=3,1,2)))),AI41)</f>
        <v>1</v>
      </c>
      <c r="D47" s="51"/>
      <c r="E47" s="52">
        <f>C47</f>
        <v>1</v>
      </c>
      <c r="F47" s="51"/>
      <c r="G47" s="52">
        <f>C47</f>
        <v>1</v>
      </c>
      <c r="H47" s="51" t="str">
        <f>IF((DATE(An_ref,1,0)-MOD(DATE(An_ref,1,0)+2,7)+7),"PAIE")</f>
        <v>PAIE</v>
      </c>
      <c r="I47" s="52">
        <f>C47</f>
        <v>1</v>
      </c>
      <c r="J47" s="51"/>
      <c r="K47" s="52">
        <f>IF(I47=2,1,IF(I47=1,2,IF(I47=3,4,3)))</f>
        <v>2</v>
      </c>
      <c r="L47" s="51"/>
      <c r="M47" s="52">
        <f>K47</f>
        <v>2</v>
      </c>
      <c r="N47" s="51"/>
      <c r="O47" s="52">
        <f>K47</f>
        <v>2</v>
      </c>
      <c r="Q47" s="45">
        <f>IFERROR(INT((Y48-LOOKUP(Y48,DATE(YEAR(Y48)+{-1;0;1},1,3)-WEEKDAY(DATE(YEAR(Y48)+{-1;0;1},1,3))+2))/7)+1,INT(((Y51-7)-LOOKUP((Y51-7),DATE(YEAR((Y51-7))+{-1;0;1},1,3)-WEEKDAY(DATE(YEAR((Y51-7))+{-1;0;1},1,3))+2))/7)+1)</f>
        <v>31</v>
      </c>
      <c r="R47" s="51"/>
      <c r="S47" s="52">
        <f>IF(C63="",IF(EOMONTH(A45,0)+1&lt;&gt;DATE(An_ref,MONTH(Q45),1),C59,IF(O59=1,4,IF(O59=2,3,IF(O59=3,1,2)))),C62)</f>
        <v>3</v>
      </c>
      <c r="T47" s="51"/>
      <c r="U47" s="52">
        <f>S47</f>
        <v>3</v>
      </c>
      <c r="V47" s="51"/>
      <c r="W47" s="52">
        <f>S47</f>
        <v>3</v>
      </c>
      <c r="X47" s="51" t="str">
        <f>IF((DATE(An_ref,1,0)-MOD(DATE(An_ref,1,0)+2,7)+7),"PAIE")</f>
        <v>PAIE</v>
      </c>
      <c r="Y47" s="52">
        <f>S47</f>
        <v>3</v>
      </c>
      <c r="Z47" s="51"/>
      <c r="AA47" s="52">
        <f>IF(Y47=2,1,IF(Y47=1,2,IF(Y47=3,4,3)))</f>
        <v>4</v>
      </c>
      <c r="AB47" s="51"/>
      <c r="AC47" s="52">
        <f>AA47</f>
        <v>4</v>
      </c>
      <c r="AD47" s="51"/>
      <c r="AE47" s="52">
        <f>AA47</f>
        <v>4</v>
      </c>
      <c r="AG47" s="45">
        <f>IFERROR(INT((AO48-LOOKUP(AO48,DATE(YEAR(AO48)+{-1;0;1},1,3)-WEEKDAY(DATE(YEAR(AO48)+{-1;0;1},1,3))+2))/7)+1,INT(((AO51-7)-LOOKUP((AO51-7),DATE(YEAR((AO51-7))+{-1;0;1},1,3)-WEEKDAY(DATE(YEAR((AO51-7))+{-1;0;1},1,3))+2))/7)+1)</f>
        <v>36</v>
      </c>
      <c r="AH47" s="51"/>
      <c r="AI47" s="52">
        <f>IF(S63="",IF(EOMONTH(Q45,0)+1&lt;&gt;DATE(An_ref,MONTH(AG45),1),S59,IF(AE59=1,4,IF(AE59=2,3,IF(AE59=3,1,2)))),S62)</f>
        <v>2</v>
      </c>
      <c r="AJ47" s="51"/>
      <c r="AK47" s="52">
        <f>AI47</f>
        <v>2</v>
      </c>
      <c r="AL47" s="51"/>
      <c r="AM47" s="52">
        <f>AI47</f>
        <v>2</v>
      </c>
      <c r="AN47" s="51" t="str">
        <f>IF((DATE(An_ref,1,0)-MOD(DATE(An_ref,1,0)+2,7)+7),"PAIE")</f>
        <v>PAIE</v>
      </c>
      <c r="AO47" s="52">
        <f>AI47</f>
        <v>2</v>
      </c>
      <c r="AP47" s="51"/>
      <c r="AQ47" s="52">
        <f>IF(AO47=2,1,IF(AO47=1,2,IF(AO47=3,4,3)))</f>
        <v>1</v>
      </c>
      <c r="AR47" s="51"/>
      <c r="AS47" s="52">
        <f>AQ47</f>
        <v>1</v>
      </c>
      <c r="AT47" s="51"/>
      <c r="AU47" s="52">
        <f>AQ47</f>
        <v>1</v>
      </c>
    </row>
    <row r="48" spans="1:47" ht="39.950000000000003" customHeight="1" x14ac:dyDescent="0.2">
      <c r="A48" s="46"/>
      <c r="B48" s="53" t="str">
        <f>IF(ISNA(VLOOKUP(C48,Tab_feri,2,FALSE)),"",VLOOKUP(C48,Tab_feri,2,FALSE))</f>
        <v/>
      </c>
      <c r="C48" s="54" t="str">
        <f>IF(WEEKDAY(A45)=2,A45,"")</f>
        <v/>
      </c>
      <c r="D48" s="53" t="str">
        <f>IF(ISNA(VLOOKUP(E48,Tab_feri,2,FALSE)),"",VLOOKUP(E48,Tab_feri,2,FALSE))</f>
        <v>Fête nationale du Canada</v>
      </c>
      <c r="E48" s="54">
        <f>IF(C48&lt;&gt;"",C48+1,IF(WEEKDAY(A45)=3,A45,""))</f>
        <v>48030</v>
      </c>
      <c r="F48" s="53" t="str">
        <f>IF(ISNA(VLOOKUP(G48,Tab_feri,2,FALSE)),"",VLOOKUP(G48,Tab_feri,2,FALSE))</f>
        <v/>
      </c>
      <c r="G48" s="54">
        <f>IF(E48&lt;&gt;"",E48+1,IF(WEEKDAY(A45)=4,A45,""))</f>
        <v>48031</v>
      </c>
      <c r="H48" s="53" t="str">
        <f>IF(ISNA(VLOOKUP(I48,Tab_feri,2,FALSE)),"",VLOOKUP(I48,Tab_feri,2,FALSE))</f>
        <v/>
      </c>
      <c r="I48" s="54">
        <f>IF(G48&lt;&gt;"",G48+1,IF(WEEKDAY(A45)=5,A45,""))</f>
        <v>48032</v>
      </c>
      <c r="J48" s="53" t="str">
        <f>IF(ISNA(VLOOKUP(K48,Tab_feri,2,FALSE)),"",VLOOKUP(K48,Tab_feri,2,FALSE))</f>
        <v/>
      </c>
      <c r="K48" s="54">
        <f>IF(I48&lt;&gt;"",I48+1,IF(WEEKDAY(A45)=6,A45,""))</f>
        <v>48033</v>
      </c>
      <c r="L48" s="53" t="str">
        <f>IF(ISNA(VLOOKUP(M48,Tab_feri,2,FALSE)),"",VLOOKUP(M48,Tab_feri,2,FALSE))</f>
        <v/>
      </c>
      <c r="M48" s="54">
        <f>IF(K48&lt;&gt;"",K48+1,IF(WEEKDAY(A45)=7,A45,""))</f>
        <v>48034</v>
      </c>
      <c r="N48" s="53" t="str">
        <f>IF(ISNA(VLOOKUP(O48,Tab_feri,2,FALSE)),"",VLOOKUP(O48,Tab_feri,2,FALSE))</f>
        <v/>
      </c>
      <c r="O48" s="54">
        <f>IF(M48&lt;&gt;"",M48+1,IF(WEEKDAY(A45)=1,A45,""))</f>
        <v>48035</v>
      </c>
      <c r="Q48" s="46"/>
      <c r="R48" s="53" t="str">
        <f>IF(ISNA(VLOOKUP(S48,Tab_feri,2,FALSE)),"",VLOOKUP(S48,Tab_feri,2,FALSE))</f>
        <v/>
      </c>
      <c r="S48" s="54" t="str">
        <f>IF(WEEKDAY(Q45)=2,Q45,"")</f>
        <v/>
      </c>
      <c r="T48" s="53" t="str">
        <f>IF(ISNA(VLOOKUP(U48,Tab_feri,2,FALSE)),"",VLOOKUP(U48,Tab_feri,2,FALSE))</f>
        <v/>
      </c>
      <c r="U48" s="54" t="str">
        <f>IF(S48&lt;&gt;"",S48+1,IF(WEEKDAY(Q45)=3,Q45,""))</f>
        <v/>
      </c>
      <c r="V48" s="53" t="str">
        <f>IF(ISNA(VLOOKUP(W48,Tab_feri,2,FALSE)),"",VLOOKUP(W48,Tab_feri,2,FALSE))</f>
        <v/>
      </c>
      <c r="W48" s="54" t="str">
        <f>IF(U48&lt;&gt;"",U48+1,IF(WEEKDAY(Q45)=4,Q45,""))</f>
        <v/>
      </c>
      <c r="X48" s="53" t="str">
        <f>IF(ISNA(VLOOKUP(Y48,Tab_feri,2,FALSE)),"",VLOOKUP(Y48,Tab_feri,2,FALSE))</f>
        <v/>
      </c>
      <c r="Y48" s="54" t="str">
        <f>IF(W48&lt;&gt;"",W48+1,IF(WEEKDAY(Q45)=5,Q45,""))</f>
        <v/>
      </c>
      <c r="Z48" s="53" t="str">
        <f>IF(ISNA(VLOOKUP(AA48,Tab_feri,2,FALSE)),"",VLOOKUP(AA48,Tab_feri,2,FALSE))</f>
        <v/>
      </c>
      <c r="AA48" s="54">
        <f>IF(Y48&lt;&gt;"",Y48+1,IF(WEEKDAY(Q45)=6,Q45,""))</f>
        <v>48061</v>
      </c>
      <c r="AB48" s="53" t="str">
        <f>IF(ISNA(VLOOKUP(AC48,Tab_feri,2,FALSE)),"",VLOOKUP(AC48,Tab_feri,2,FALSE))</f>
        <v/>
      </c>
      <c r="AC48" s="54">
        <f>IF(AA48&lt;&gt;"",AA48+1,IF(WEEKDAY(Q45)=7,Q45,""))</f>
        <v>48062</v>
      </c>
      <c r="AD48" s="53" t="str">
        <f>IF(ISNA(VLOOKUP(AE48,Tab_feri,2,FALSE)),"",VLOOKUP(AE48,Tab_feri,2,FALSE))</f>
        <v/>
      </c>
      <c r="AE48" s="54">
        <f>IF(AC48&lt;&gt;"",AC48+1,IF(WEEKDAY(Q45)=1,Q45,""))</f>
        <v>48063</v>
      </c>
      <c r="AG48" s="46"/>
      <c r="AH48" s="53" t="str">
        <f>IF(ISNA(VLOOKUP(AI48,Tab_feri,2,FALSE)),"",VLOOKUP(AI48,Tab_feri,2,FALSE))</f>
        <v>Fête du travail</v>
      </c>
      <c r="AI48" s="54">
        <f>IF(WEEKDAY(AG45)=2,AG45,"")</f>
        <v>48092</v>
      </c>
      <c r="AJ48" s="53" t="str">
        <f>IF(ISNA(VLOOKUP(AK48,Tab_feri,2,FALSE)),"",VLOOKUP(AK48,Tab_feri,2,FALSE))</f>
        <v/>
      </c>
      <c r="AK48" s="54">
        <f>IF(AI48&lt;&gt;"",AI48+1,IF(WEEKDAY(AG45)=3,AG45,""))</f>
        <v>48093</v>
      </c>
      <c r="AL48" s="53" t="str">
        <f>IF(ISNA(VLOOKUP(AM48,Tab_feri,2,FALSE)),"",VLOOKUP(AM48,Tab_feri,2,FALSE))</f>
        <v/>
      </c>
      <c r="AM48" s="54">
        <f>IF(AK48&lt;&gt;"",AK48+1,IF(WEEKDAY(AG45)=4,AG45,""))</f>
        <v>48094</v>
      </c>
      <c r="AN48" s="53" t="str">
        <f>IF(ISNA(VLOOKUP(AO48,Tab_feri,2,FALSE)),"",VLOOKUP(AO48,Tab_feri,2,FALSE))</f>
        <v/>
      </c>
      <c r="AO48" s="54">
        <f>IF(AM48&lt;&gt;"",AM48+1,IF(WEEKDAY(AG45)=5,AG45,""))</f>
        <v>48095</v>
      </c>
      <c r="AP48" s="53" t="str">
        <f>IF(ISNA(VLOOKUP(AQ48,Tab_feri,2,FALSE)),"",VLOOKUP(AQ48,Tab_feri,2,FALSE))</f>
        <v/>
      </c>
      <c r="AQ48" s="54">
        <f>IF(AO48&lt;&gt;"",AO48+1,IF(WEEKDAY(AG45)=6,AG45,""))</f>
        <v>48096</v>
      </c>
      <c r="AR48" s="53" t="str">
        <f>IF(ISNA(VLOOKUP(AS48,Tab_feri,2,FALSE)),"",VLOOKUP(AS48,Tab_feri,2,FALSE))</f>
        <v/>
      </c>
      <c r="AS48" s="54">
        <f>IF(AQ48&lt;&gt;"",AQ48+1,IF(WEEKDAY(AG45)=7,AG45,""))</f>
        <v>48097</v>
      </c>
      <c r="AT48" s="53" t="str">
        <f>IF(ISNA(VLOOKUP(AU48,Tab_feri,2,FALSE)),"",VLOOKUP(AU48,Tab_feri,2,FALSE))</f>
        <v/>
      </c>
      <c r="AU48" s="54">
        <f>IF(AS48&lt;&gt;"",AS48+1,IF(WEEKDAY(AG45)=1,AG45,""))</f>
        <v>48098</v>
      </c>
    </row>
    <row r="49" spans="1:47" ht="15" customHeight="1" x14ac:dyDescent="0.2">
      <c r="A49" s="47"/>
      <c r="B49" s="55"/>
      <c r="C49" s="56">
        <f>IF(C47=1,3,IF(C47=3,1,IF(C47=4,2,4)))</f>
        <v>3</v>
      </c>
      <c r="D49" s="55"/>
      <c r="E49" s="56">
        <f>C49</f>
        <v>3</v>
      </c>
      <c r="F49" s="55"/>
      <c r="G49" s="56">
        <f>C49</f>
        <v>3</v>
      </c>
      <c r="H49" s="55"/>
      <c r="I49" s="56">
        <f>IF(G49=3,4,IF(G49=4,3,IF(G49=1,2,1)))</f>
        <v>4</v>
      </c>
      <c r="J49" s="55"/>
      <c r="K49" s="56">
        <f>I49</f>
        <v>4</v>
      </c>
      <c r="L49" s="55"/>
      <c r="M49" s="56">
        <f>I49</f>
        <v>4</v>
      </c>
      <c r="N49" s="55"/>
      <c r="O49" s="56">
        <f>O47</f>
        <v>2</v>
      </c>
      <c r="Q49" s="47"/>
      <c r="R49" s="55"/>
      <c r="S49" s="56">
        <f>IF(S47=1,3,IF(S47=3,1,IF(S47=4,2,4)))</f>
        <v>1</v>
      </c>
      <c r="T49" s="55"/>
      <c r="U49" s="56">
        <f>S49</f>
        <v>1</v>
      </c>
      <c r="V49" s="55"/>
      <c r="W49" s="56">
        <f>S49</f>
        <v>1</v>
      </c>
      <c r="X49" s="55"/>
      <c r="Y49" s="56">
        <f>IF(W49=3,4,IF(W49=4,3,IF(W49=1,2,1)))</f>
        <v>2</v>
      </c>
      <c r="Z49" s="55"/>
      <c r="AA49" s="56">
        <f>Y49</f>
        <v>2</v>
      </c>
      <c r="AB49" s="55"/>
      <c r="AC49" s="56">
        <f>Y49</f>
        <v>2</v>
      </c>
      <c r="AD49" s="55"/>
      <c r="AE49" s="56">
        <f>AE47</f>
        <v>4</v>
      </c>
      <c r="AG49" s="47"/>
      <c r="AH49" s="55"/>
      <c r="AI49" s="56">
        <f>IF(AI47=1,3,IF(AI47=3,1,IF(AI47=4,2,4)))</f>
        <v>4</v>
      </c>
      <c r="AJ49" s="55"/>
      <c r="AK49" s="56">
        <f>AI49</f>
        <v>4</v>
      </c>
      <c r="AL49" s="55"/>
      <c r="AM49" s="56">
        <f>AI49</f>
        <v>4</v>
      </c>
      <c r="AN49" s="55"/>
      <c r="AO49" s="56">
        <f>IF(AM49=3,4,IF(AM49=4,3,IF(AM49=1,2,1)))</f>
        <v>3</v>
      </c>
      <c r="AP49" s="55"/>
      <c r="AQ49" s="56">
        <f>AO49</f>
        <v>3</v>
      </c>
      <c r="AR49" s="55"/>
      <c r="AS49" s="56">
        <f>AO49</f>
        <v>3</v>
      </c>
      <c r="AT49" s="55"/>
      <c r="AU49" s="56">
        <f>AU47</f>
        <v>1</v>
      </c>
    </row>
    <row r="50" spans="1:47" ht="15" customHeight="1" x14ac:dyDescent="0.2">
      <c r="A50" s="45">
        <f>IFERROR(INT((I51-LOOKUP(I51,DATE(YEAR(I51)+{-1;0;1},1,3)-WEEKDAY(DATE(YEAR(I51)+{-1;0;1},1,3))+2))/7)+1,INT(((I54-7)-LOOKUP((I54-7),DATE(YEAR((I54-7))+{-1;0;1},1,3)-WEEKDAY(DATE(YEAR((I54-7))+{-1;0;1},1,3))+2))/7)+1)</f>
        <v>28</v>
      </c>
      <c r="B50" s="51"/>
      <c r="C50" s="52">
        <f>IF(O47=1,4,IF(O47=2,3,IF(O47=3,1,2)))</f>
        <v>3</v>
      </c>
      <c r="D50" s="51"/>
      <c r="E50" s="52">
        <f>C50</f>
        <v>3</v>
      </c>
      <c r="F50" s="51"/>
      <c r="G50" s="52">
        <f>C50</f>
        <v>3</v>
      </c>
      <c r="H50" s="51"/>
      <c r="I50" s="52">
        <f>C50</f>
        <v>3</v>
      </c>
      <c r="J50" s="51"/>
      <c r="K50" s="52">
        <f>IF(I50=3,4,IF(I50=4,3,IF(I50=1,2,1)))</f>
        <v>4</v>
      </c>
      <c r="L50" s="51"/>
      <c r="M50" s="52">
        <f>K50</f>
        <v>4</v>
      </c>
      <c r="N50" s="51"/>
      <c r="O50" s="52">
        <f>K50</f>
        <v>4</v>
      </c>
      <c r="Q50" s="45">
        <f>IFERROR(INT((Y51-LOOKUP(Y51,DATE(YEAR(Y51)+{-1;0;1},1,3)-WEEKDAY(DATE(YEAR(Y51)+{-1;0;1},1,3))+2))/7)+1,INT(((Y54-7)-LOOKUP((Y54-7),DATE(YEAR((Y54-7))+{-1;0;1},1,3)-WEEKDAY(DATE(YEAR((Y54-7))+{-1;0;1},1,3))+2))/7)+1)</f>
        <v>32</v>
      </c>
      <c r="R50" s="51"/>
      <c r="S50" s="52">
        <f>IF(AE47=1,4,IF(AE47=2,3,IF(AE47=3,1,2)))</f>
        <v>2</v>
      </c>
      <c r="T50" s="51"/>
      <c r="U50" s="52">
        <f>S50</f>
        <v>2</v>
      </c>
      <c r="V50" s="51"/>
      <c r="W50" s="52">
        <f>S50</f>
        <v>2</v>
      </c>
      <c r="X50" s="51"/>
      <c r="Y50" s="52">
        <f>S50</f>
        <v>2</v>
      </c>
      <c r="Z50" s="51"/>
      <c r="AA50" s="52">
        <f>IF(Y50=3,4,IF(Y50=4,3,IF(Y50=1,2,1)))</f>
        <v>1</v>
      </c>
      <c r="AB50" s="51"/>
      <c r="AC50" s="52">
        <f>AA50</f>
        <v>1</v>
      </c>
      <c r="AD50" s="51"/>
      <c r="AE50" s="52">
        <f>AA50</f>
        <v>1</v>
      </c>
      <c r="AG50" s="45">
        <f>IFERROR(INT((AO51-LOOKUP(AO51,DATE(YEAR(AO51)+{-1;0;1},1,3)-WEEKDAY(DATE(YEAR(AO51)+{-1;0;1},1,3))+2))/7)+1,INT(((AO54-7)-LOOKUP((AO54-7),DATE(YEAR((AO54-7))+{-1;0;1},1,3)-WEEKDAY(DATE(YEAR((AO54-7))+{-1;0;1},1,3))+2))/7)+1)</f>
        <v>37</v>
      </c>
      <c r="AH50" s="51"/>
      <c r="AI50" s="52">
        <f>IF(AU47=1,4,IF(AU47=2,3,IF(AU47=3,1,2)))</f>
        <v>4</v>
      </c>
      <c r="AJ50" s="51"/>
      <c r="AK50" s="52">
        <f>AI50</f>
        <v>4</v>
      </c>
      <c r="AL50" s="51"/>
      <c r="AM50" s="52">
        <f>AI50</f>
        <v>4</v>
      </c>
      <c r="AN50" s="51"/>
      <c r="AO50" s="52">
        <f>AI50</f>
        <v>4</v>
      </c>
      <c r="AP50" s="51"/>
      <c r="AQ50" s="52">
        <f>IF(AO50=3,4,IF(AO50=4,3,IF(AO50=1,2,1)))</f>
        <v>3</v>
      </c>
      <c r="AR50" s="51"/>
      <c r="AS50" s="52">
        <f>AQ50</f>
        <v>3</v>
      </c>
      <c r="AT50" s="51"/>
      <c r="AU50" s="52">
        <f>AQ50</f>
        <v>3</v>
      </c>
    </row>
    <row r="51" spans="1:47" ht="39.950000000000003" customHeight="1" x14ac:dyDescent="0.2">
      <c r="A51" s="46"/>
      <c r="B51" s="53" t="str">
        <f>IF(ISNA(VLOOKUP(C51,Tab_feri,2,FALSE)),"",VLOOKUP(C51,Tab_feri,2,FALSE))</f>
        <v/>
      </c>
      <c r="C51" s="54">
        <f>O48+1</f>
        <v>48036</v>
      </c>
      <c r="D51" s="53" t="str">
        <f>IF(ISNA(VLOOKUP(E51,Tab_feri,2,FALSE)),"",VLOOKUP(E51,Tab_feri,2,FALSE))</f>
        <v/>
      </c>
      <c r="E51" s="54">
        <f>C51+1</f>
        <v>48037</v>
      </c>
      <c r="F51" s="53" t="str">
        <f>IF(ISNA(VLOOKUP(G51,Tab_feri,2,FALSE)),"",VLOOKUP(G51,Tab_feri,2,FALSE))</f>
        <v/>
      </c>
      <c r="G51" s="54">
        <f>E51+1</f>
        <v>48038</v>
      </c>
      <c r="H51" s="53" t="str">
        <f>IF(ISNA(VLOOKUP(I51,Tab_feri,2,FALSE)),"",VLOOKUP(I51,Tab_feri,2,FALSE))</f>
        <v/>
      </c>
      <c r="I51" s="54">
        <f>G51+1</f>
        <v>48039</v>
      </c>
      <c r="J51" s="53" t="str">
        <f>IF(ISNA(VLOOKUP(K51,Tab_feri,2,FALSE)),"",VLOOKUP(K51,Tab_feri,2,FALSE))</f>
        <v/>
      </c>
      <c r="K51" s="54">
        <f>I51+1</f>
        <v>48040</v>
      </c>
      <c r="L51" s="53" t="str">
        <f>IF(ISNA(VLOOKUP(M51,Tab_feri,2,FALSE)),"",VLOOKUP(M51,Tab_feri,2,FALSE))</f>
        <v/>
      </c>
      <c r="M51" s="54">
        <f>K51+1</f>
        <v>48041</v>
      </c>
      <c r="N51" s="53" t="str">
        <f>IF(ISNA(VLOOKUP(O51,Tab_feri,2,FALSE)),"",VLOOKUP(O51,Tab_feri,2,FALSE))</f>
        <v/>
      </c>
      <c r="O51" s="54">
        <f>M51+1</f>
        <v>48042</v>
      </c>
      <c r="Q51" s="46"/>
      <c r="R51" s="53" t="str">
        <f>IF(ISNA(VLOOKUP(S51,Tab_feri,2,FALSE)),"",VLOOKUP(S51,Tab_feri,2,FALSE))</f>
        <v/>
      </c>
      <c r="S51" s="54">
        <f>AE48+1</f>
        <v>48064</v>
      </c>
      <c r="T51" s="53" t="str">
        <f>IF(ISNA(VLOOKUP(U51,Tab_feri,2,FALSE)),"",VLOOKUP(U51,Tab_feri,2,FALSE))</f>
        <v/>
      </c>
      <c r="U51" s="54">
        <f>S51+1</f>
        <v>48065</v>
      </c>
      <c r="V51" s="53" t="str">
        <f>IF(ISNA(VLOOKUP(W51,Tab_feri,2,FALSE)),"",VLOOKUP(W51,Tab_feri,2,FALSE))</f>
        <v/>
      </c>
      <c r="W51" s="54">
        <f>U51+1</f>
        <v>48066</v>
      </c>
      <c r="X51" s="53" t="str">
        <f>IF(ISNA(VLOOKUP(Y51,Tab_feri,2,FALSE)),"",VLOOKUP(Y51,Tab_feri,2,FALSE))</f>
        <v/>
      </c>
      <c r="Y51" s="54">
        <f>W51+1</f>
        <v>48067</v>
      </c>
      <c r="Z51" s="53" t="str">
        <f>IF(ISNA(VLOOKUP(AA51,Tab_feri,2,FALSE)),"",VLOOKUP(AA51,Tab_feri,2,FALSE))</f>
        <v/>
      </c>
      <c r="AA51" s="54">
        <f>Y51+1</f>
        <v>48068</v>
      </c>
      <c r="AB51" s="53" t="str">
        <f>IF(ISNA(VLOOKUP(AC51,Tab_feri,2,FALSE)),"",VLOOKUP(AC51,Tab_feri,2,FALSE))</f>
        <v/>
      </c>
      <c r="AC51" s="54">
        <f>AA51+1</f>
        <v>48069</v>
      </c>
      <c r="AD51" s="53" t="str">
        <f>IF(ISNA(VLOOKUP(AE51,Tab_feri,2,FALSE)),"",VLOOKUP(AE51,Tab_feri,2,FALSE))</f>
        <v/>
      </c>
      <c r="AE51" s="54">
        <f>AC51+1</f>
        <v>48070</v>
      </c>
      <c r="AG51" s="46"/>
      <c r="AH51" s="53" t="str">
        <f>IF(ISNA(VLOOKUP(AI51,Tab_feri,2,FALSE)),"",VLOOKUP(AI51,Tab_feri,2,FALSE))</f>
        <v/>
      </c>
      <c r="AI51" s="54">
        <f>AU48+1</f>
        <v>48099</v>
      </c>
      <c r="AJ51" s="53" t="str">
        <f>IF(ISNA(VLOOKUP(AK51,Tab_feri,2,FALSE)),"",VLOOKUP(AK51,Tab_feri,2,FALSE))</f>
        <v/>
      </c>
      <c r="AK51" s="54">
        <f>AI51+1</f>
        <v>48100</v>
      </c>
      <c r="AL51" s="53" t="str">
        <f>IF(ISNA(VLOOKUP(AM51,Tab_feri,2,FALSE)),"",VLOOKUP(AM51,Tab_feri,2,FALSE))</f>
        <v/>
      </c>
      <c r="AM51" s="54">
        <f>AK51+1</f>
        <v>48101</v>
      </c>
      <c r="AN51" s="53" t="str">
        <f>IF(ISNA(VLOOKUP(AO51,Tab_feri,2,FALSE)),"",VLOOKUP(AO51,Tab_feri,2,FALSE))</f>
        <v/>
      </c>
      <c r="AO51" s="54">
        <f>AM51+1</f>
        <v>48102</v>
      </c>
      <c r="AP51" s="53" t="str">
        <f>IF(ISNA(VLOOKUP(AQ51,Tab_feri,2,FALSE)),"",VLOOKUP(AQ51,Tab_feri,2,FALSE))</f>
        <v/>
      </c>
      <c r="AQ51" s="54">
        <f>AO51+1</f>
        <v>48103</v>
      </c>
      <c r="AR51" s="53" t="str">
        <f>IF(ISNA(VLOOKUP(AS51,Tab_feri,2,FALSE)),"",VLOOKUP(AS51,Tab_feri,2,FALSE))</f>
        <v/>
      </c>
      <c r="AS51" s="54">
        <f>AQ51+1</f>
        <v>48104</v>
      </c>
      <c r="AT51" s="53" t="str">
        <f>IF(ISNA(VLOOKUP(AU51,Tab_feri,2,FALSE)),"",VLOOKUP(AU51,Tab_feri,2,FALSE))</f>
        <v/>
      </c>
      <c r="AU51" s="54">
        <f>AS51+1</f>
        <v>48105</v>
      </c>
    </row>
    <row r="52" spans="1:47" ht="15" customHeight="1" x14ac:dyDescent="0.2">
      <c r="A52" s="47"/>
      <c r="B52" s="55"/>
      <c r="C52" s="56">
        <f>IF(C50=1,3,IF(C50=3,1,IF(C50=4,2,4)))</f>
        <v>1</v>
      </c>
      <c r="D52" s="55"/>
      <c r="E52" s="56">
        <f>C52</f>
        <v>1</v>
      </c>
      <c r="F52" s="55"/>
      <c r="G52" s="56">
        <f>C52</f>
        <v>1</v>
      </c>
      <c r="H52" s="55"/>
      <c r="I52" s="56">
        <f>IF(G52=3,4,IF(G52=4,3,IF(G52=1,2,1)))</f>
        <v>2</v>
      </c>
      <c r="J52" s="55"/>
      <c r="K52" s="56">
        <f>I52</f>
        <v>2</v>
      </c>
      <c r="L52" s="55"/>
      <c r="M52" s="56">
        <f>I52</f>
        <v>2</v>
      </c>
      <c r="N52" s="55"/>
      <c r="O52" s="56">
        <f>O50</f>
        <v>4</v>
      </c>
      <c r="Q52" s="47"/>
      <c r="R52" s="55"/>
      <c r="S52" s="56">
        <f>IF(S50=1,3,IF(S50=3,1,IF(S50=4,2,4)))</f>
        <v>4</v>
      </c>
      <c r="T52" s="55"/>
      <c r="U52" s="56">
        <f>S52</f>
        <v>4</v>
      </c>
      <c r="V52" s="55"/>
      <c r="W52" s="56">
        <f>S52</f>
        <v>4</v>
      </c>
      <c r="X52" s="55"/>
      <c r="Y52" s="56">
        <f>IF(W52=3,4,IF(W52=4,3,IF(W52=1,2,1)))</f>
        <v>3</v>
      </c>
      <c r="Z52" s="55"/>
      <c r="AA52" s="56">
        <f>Y52</f>
        <v>3</v>
      </c>
      <c r="AB52" s="55"/>
      <c r="AC52" s="56">
        <f>Y52</f>
        <v>3</v>
      </c>
      <c r="AD52" s="55"/>
      <c r="AE52" s="56">
        <f>AE50</f>
        <v>1</v>
      </c>
      <c r="AG52" s="47"/>
      <c r="AH52" s="55"/>
      <c r="AI52" s="56">
        <f>IF(AI50=1,3,IF(AI50=3,1,IF(AI50=4,2,4)))</f>
        <v>2</v>
      </c>
      <c r="AJ52" s="55"/>
      <c r="AK52" s="56">
        <f>AI52</f>
        <v>2</v>
      </c>
      <c r="AL52" s="55"/>
      <c r="AM52" s="56">
        <f>AI52</f>
        <v>2</v>
      </c>
      <c r="AN52" s="55"/>
      <c r="AO52" s="56">
        <f>IF(AM52=3,4,IF(AM52=4,3,IF(AM52=1,2,1)))</f>
        <v>1</v>
      </c>
      <c r="AP52" s="55"/>
      <c r="AQ52" s="56">
        <f>AO52</f>
        <v>1</v>
      </c>
      <c r="AR52" s="55"/>
      <c r="AS52" s="56">
        <f>AO52</f>
        <v>1</v>
      </c>
      <c r="AT52" s="55"/>
      <c r="AU52" s="56">
        <f>AU50</f>
        <v>3</v>
      </c>
    </row>
    <row r="53" spans="1:47" ht="15" customHeight="1" x14ac:dyDescent="0.2">
      <c r="A53" s="45">
        <f>IFERROR(INT((I54-LOOKUP(I54,DATE(YEAR(I54)+{-1;0;1},1,3)-WEEKDAY(DATE(YEAR(I54)+{-1;0;1},1,3))+2))/7)+1,INT(((I57-7)-LOOKUP((I57-7),DATE(YEAR((I57-7))+{-1;0;1},1,3)-WEEKDAY(DATE(YEAR((I57-7))+{-1;0;1},1,3))+2))/7)+1)</f>
        <v>29</v>
      </c>
      <c r="B53" s="51"/>
      <c r="C53" s="52">
        <f>IF(O50=1,4,IF(O50=2,3,IF(O50=3,1,2)))</f>
        <v>2</v>
      </c>
      <c r="D53" s="51"/>
      <c r="E53" s="52">
        <f>C53</f>
        <v>2</v>
      </c>
      <c r="F53" s="51"/>
      <c r="G53" s="52">
        <f>C53</f>
        <v>2</v>
      </c>
      <c r="H53" s="51"/>
      <c r="I53" s="52">
        <f>C53</f>
        <v>2</v>
      </c>
      <c r="J53" s="51"/>
      <c r="K53" s="52">
        <f>IF(I53=2,1,IF(I53=1,2,IF(I53=3,4,3)))</f>
        <v>1</v>
      </c>
      <c r="L53" s="51"/>
      <c r="M53" s="52">
        <f>K53</f>
        <v>1</v>
      </c>
      <c r="N53" s="51"/>
      <c r="O53" s="52">
        <f>K53</f>
        <v>1</v>
      </c>
      <c r="Q53" s="45">
        <f>IFERROR(INT((Y54-LOOKUP(Y54,DATE(YEAR(Y54)+{-1;0;1},1,3)-WEEKDAY(DATE(YEAR(Y54)+{-1;0;1},1,3))+2))/7)+1,INT(((Y57-7)-LOOKUP((Y57-7),DATE(YEAR((Y57-7))+{-1;0;1},1,3)-WEEKDAY(DATE(YEAR((Y57-7))+{-1;0;1},1,3))+2))/7)+1)</f>
        <v>33</v>
      </c>
      <c r="R53" s="51"/>
      <c r="S53" s="52">
        <f>IF(AE50=1,4,IF(AE50=2,3,IF(AE50=3,1,2)))</f>
        <v>4</v>
      </c>
      <c r="T53" s="51"/>
      <c r="U53" s="52">
        <f>S53</f>
        <v>4</v>
      </c>
      <c r="V53" s="51"/>
      <c r="W53" s="52">
        <f>S53</f>
        <v>4</v>
      </c>
      <c r="X53" s="51"/>
      <c r="Y53" s="52">
        <f>S53</f>
        <v>4</v>
      </c>
      <c r="Z53" s="51"/>
      <c r="AA53" s="52">
        <f>IF(Y53=2,1,IF(Y53=1,2,IF(Y53=3,4,3)))</f>
        <v>3</v>
      </c>
      <c r="AB53" s="51"/>
      <c r="AC53" s="52">
        <f>AA53</f>
        <v>3</v>
      </c>
      <c r="AD53" s="51"/>
      <c r="AE53" s="52">
        <f>AA53</f>
        <v>3</v>
      </c>
      <c r="AG53" s="45">
        <f>IFERROR(INT((AO54-LOOKUP(AO54,DATE(YEAR(AO54)+{-1;0;1},1,3)-WEEKDAY(DATE(YEAR(AO54)+{-1;0;1},1,3))+2))/7)+1,INT(((AO57-7)-LOOKUP((AO57-7),DATE(YEAR((AO57-7))+{-1;0;1},1,3)-WEEKDAY(DATE(YEAR((AO57-7))+{-1;0;1},1,3))+2))/7)+1)</f>
        <v>38</v>
      </c>
      <c r="AH53" s="51"/>
      <c r="AI53" s="52">
        <f>IF(AU50=1,4,IF(AU50=2,3,IF(AU50=3,1,2)))</f>
        <v>1</v>
      </c>
      <c r="AJ53" s="51"/>
      <c r="AK53" s="52">
        <f>AI53</f>
        <v>1</v>
      </c>
      <c r="AL53" s="51"/>
      <c r="AM53" s="52">
        <f>AI53</f>
        <v>1</v>
      </c>
      <c r="AN53" s="51"/>
      <c r="AO53" s="52">
        <f>AI53</f>
        <v>1</v>
      </c>
      <c r="AP53" s="51"/>
      <c r="AQ53" s="52">
        <f>IF(AO53=2,1,IF(AO53=1,2,IF(AO53=3,4,3)))</f>
        <v>2</v>
      </c>
      <c r="AR53" s="51"/>
      <c r="AS53" s="52">
        <f>AQ53</f>
        <v>2</v>
      </c>
      <c r="AT53" s="51"/>
      <c r="AU53" s="52">
        <f>AQ53</f>
        <v>2</v>
      </c>
    </row>
    <row r="54" spans="1:47" ht="39.950000000000003" customHeight="1" x14ac:dyDescent="0.2">
      <c r="A54" s="46"/>
      <c r="B54" s="53" t="str">
        <f>IF(ISNA(VLOOKUP(C54,Tab_feri,2,FALSE)),"",VLOOKUP(C54,Tab_feri,2,FALSE))</f>
        <v/>
      </c>
      <c r="C54" s="54">
        <f>O51+1</f>
        <v>48043</v>
      </c>
      <c r="D54" s="53" t="str">
        <f>IF(ISNA(VLOOKUP(E54,Tab_feri,2,FALSE)),"",VLOOKUP(E54,Tab_feri,2,FALSE))</f>
        <v/>
      </c>
      <c r="E54" s="54">
        <f>C54+1</f>
        <v>48044</v>
      </c>
      <c r="F54" s="53" t="str">
        <f>IF(ISNA(VLOOKUP(G54,Tab_feri,2,FALSE)),"",VLOOKUP(G54,Tab_feri,2,FALSE))</f>
        <v/>
      </c>
      <c r="G54" s="54">
        <f>E54+1</f>
        <v>48045</v>
      </c>
      <c r="H54" s="53" t="str">
        <f>IF(ISNA(VLOOKUP(I54,Tab_feri,2,FALSE)),"",VLOOKUP(I54,Tab_feri,2,FALSE))</f>
        <v/>
      </c>
      <c r="I54" s="54">
        <f>G54+1</f>
        <v>48046</v>
      </c>
      <c r="J54" s="53" t="str">
        <f>IF(ISNA(VLOOKUP(K54,Tab_feri,2,FALSE)),"",VLOOKUP(K54,Tab_feri,2,FALSE))</f>
        <v/>
      </c>
      <c r="K54" s="54">
        <f>I54+1</f>
        <v>48047</v>
      </c>
      <c r="L54" s="53" t="str">
        <f>IF(ISNA(VLOOKUP(M54,Tab_feri,2,FALSE)),"",VLOOKUP(M54,Tab_feri,2,FALSE))</f>
        <v/>
      </c>
      <c r="M54" s="54">
        <f>K54+1</f>
        <v>48048</v>
      </c>
      <c r="N54" s="53" t="str">
        <f>IF(ISNA(VLOOKUP(O54,Tab_feri,2,FALSE)),"",VLOOKUP(O54,Tab_feri,2,FALSE))</f>
        <v/>
      </c>
      <c r="O54" s="54">
        <f>M54+1</f>
        <v>48049</v>
      </c>
      <c r="Q54" s="46"/>
      <c r="R54" s="53" t="str">
        <f>IF(ISNA(VLOOKUP(S54,Tab_feri,2,FALSE)),"",VLOOKUP(S54,Tab_feri,2,FALSE))</f>
        <v/>
      </c>
      <c r="S54" s="54">
        <f>AE51+1</f>
        <v>48071</v>
      </c>
      <c r="T54" s="53" t="str">
        <f>IF(ISNA(VLOOKUP(U54,Tab_feri,2,FALSE)),"",VLOOKUP(U54,Tab_feri,2,FALSE))</f>
        <v/>
      </c>
      <c r="U54" s="54">
        <f>S54+1</f>
        <v>48072</v>
      </c>
      <c r="V54" s="53" t="str">
        <f>IF(ISNA(VLOOKUP(W54,Tab_feri,2,FALSE)),"",VLOOKUP(W54,Tab_feri,2,FALSE))</f>
        <v/>
      </c>
      <c r="W54" s="54">
        <f>U54+1</f>
        <v>48073</v>
      </c>
      <c r="X54" s="53" t="str">
        <f>IF(ISNA(VLOOKUP(Y54,Tab_feri,2,FALSE)),"",VLOOKUP(Y54,Tab_feri,2,FALSE))</f>
        <v/>
      </c>
      <c r="Y54" s="54">
        <f>W54+1</f>
        <v>48074</v>
      </c>
      <c r="Z54" s="53" t="str">
        <f>IF(ISNA(VLOOKUP(AA54,Tab_feri,2,FALSE)),"",VLOOKUP(AA54,Tab_feri,2,FALSE))</f>
        <v/>
      </c>
      <c r="AA54" s="54">
        <f>Y54+1</f>
        <v>48075</v>
      </c>
      <c r="AB54" s="53" t="str">
        <f>IF(ISNA(VLOOKUP(AC54,Tab_feri,2,FALSE)),"",VLOOKUP(AC54,Tab_feri,2,FALSE))</f>
        <v/>
      </c>
      <c r="AC54" s="54">
        <f>AA54+1</f>
        <v>48076</v>
      </c>
      <c r="AD54" s="53" t="str">
        <f>IF(ISNA(VLOOKUP(AE54,Tab_feri,2,FALSE)),"",VLOOKUP(AE54,Tab_feri,2,FALSE))</f>
        <v/>
      </c>
      <c r="AE54" s="54">
        <f>AC54+1</f>
        <v>48077</v>
      </c>
      <c r="AG54" s="46"/>
      <c r="AH54" s="53" t="str">
        <f>IF(ISNA(VLOOKUP(AI54,Tab_feri,2,FALSE)),"",VLOOKUP(AI54,Tab_feri,2,FALSE))</f>
        <v/>
      </c>
      <c r="AI54" s="54">
        <f>AU51+1</f>
        <v>48106</v>
      </c>
      <c r="AJ54" s="53" t="str">
        <f>IF(ISNA(VLOOKUP(AK54,Tab_feri,2,FALSE)),"",VLOOKUP(AK54,Tab_feri,2,FALSE))</f>
        <v/>
      </c>
      <c r="AK54" s="54">
        <f>AI54+1</f>
        <v>48107</v>
      </c>
      <c r="AL54" s="53" t="str">
        <f>IF(ISNA(VLOOKUP(AM54,Tab_feri,2,FALSE)),"",VLOOKUP(AM54,Tab_feri,2,FALSE))</f>
        <v/>
      </c>
      <c r="AM54" s="54">
        <f>AK54+1</f>
        <v>48108</v>
      </c>
      <c r="AN54" s="53" t="str">
        <f>IF(ISNA(VLOOKUP(AO54,Tab_feri,2,FALSE)),"",VLOOKUP(AO54,Tab_feri,2,FALSE))</f>
        <v/>
      </c>
      <c r="AO54" s="54">
        <f>AM54+1</f>
        <v>48109</v>
      </c>
      <c r="AP54" s="53" t="str">
        <f>IF(ISNA(VLOOKUP(AQ54,Tab_feri,2,FALSE)),"",VLOOKUP(AQ54,Tab_feri,2,FALSE))</f>
        <v/>
      </c>
      <c r="AQ54" s="54">
        <f>AO54+1</f>
        <v>48110</v>
      </c>
      <c r="AR54" s="53" t="str">
        <f>IF(ISNA(VLOOKUP(AS54,Tab_feri,2,FALSE)),"",VLOOKUP(AS54,Tab_feri,2,FALSE))</f>
        <v/>
      </c>
      <c r="AS54" s="54">
        <f>AQ54+1</f>
        <v>48111</v>
      </c>
      <c r="AT54" s="53" t="str">
        <f>IF(ISNA(VLOOKUP(AU54,Tab_feri,2,FALSE)),"",VLOOKUP(AU54,Tab_feri,2,FALSE))</f>
        <v/>
      </c>
      <c r="AU54" s="54">
        <f>AS54+1</f>
        <v>48112</v>
      </c>
    </row>
    <row r="55" spans="1:47" ht="15" customHeight="1" x14ac:dyDescent="0.2">
      <c r="A55" s="47"/>
      <c r="B55" s="55"/>
      <c r="C55" s="56">
        <f>IF(C53=1,3,IF(C53=3,1,IF(C53=4,2,4)))</f>
        <v>4</v>
      </c>
      <c r="D55" s="55"/>
      <c r="E55" s="56">
        <f>C55</f>
        <v>4</v>
      </c>
      <c r="F55" s="55"/>
      <c r="G55" s="56">
        <f>C55</f>
        <v>4</v>
      </c>
      <c r="H55" s="55"/>
      <c r="I55" s="56">
        <f>IF(G55=3,4,IF(G55=4,3,IF(G55=1,2,1)))</f>
        <v>3</v>
      </c>
      <c r="J55" s="55"/>
      <c r="K55" s="56">
        <f>I55</f>
        <v>3</v>
      </c>
      <c r="L55" s="55"/>
      <c r="M55" s="56">
        <f>I55</f>
        <v>3</v>
      </c>
      <c r="N55" s="55"/>
      <c r="O55" s="56">
        <f>O53</f>
        <v>1</v>
      </c>
      <c r="Q55" s="47"/>
      <c r="R55" s="55"/>
      <c r="S55" s="56">
        <f>IF(S53=1,3,IF(S53=3,1,IF(S53=4,2,4)))</f>
        <v>2</v>
      </c>
      <c r="T55" s="55"/>
      <c r="U55" s="56">
        <f>S55</f>
        <v>2</v>
      </c>
      <c r="V55" s="55"/>
      <c r="W55" s="56">
        <f>S55</f>
        <v>2</v>
      </c>
      <c r="X55" s="55"/>
      <c r="Y55" s="56">
        <f>IF(W55=3,4,IF(W55=4,3,IF(W55=1,2,1)))</f>
        <v>1</v>
      </c>
      <c r="Z55" s="55"/>
      <c r="AA55" s="56">
        <f>Y55</f>
        <v>1</v>
      </c>
      <c r="AB55" s="55"/>
      <c r="AC55" s="56">
        <f>Y55</f>
        <v>1</v>
      </c>
      <c r="AD55" s="55"/>
      <c r="AE55" s="56">
        <f>AE53</f>
        <v>3</v>
      </c>
      <c r="AG55" s="47"/>
      <c r="AH55" s="55"/>
      <c r="AI55" s="56">
        <f>IF(AI53=1,3,IF(AI53=3,1,IF(AI53=4,2,4)))</f>
        <v>3</v>
      </c>
      <c r="AJ55" s="55"/>
      <c r="AK55" s="56">
        <f>AI55</f>
        <v>3</v>
      </c>
      <c r="AL55" s="55"/>
      <c r="AM55" s="56">
        <f>AI55</f>
        <v>3</v>
      </c>
      <c r="AN55" s="55"/>
      <c r="AO55" s="56">
        <f>IF(AM55=3,4,IF(AM55=4,3,IF(AM55=1,2,1)))</f>
        <v>4</v>
      </c>
      <c r="AP55" s="55"/>
      <c r="AQ55" s="56">
        <f>AO55</f>
        <v>4</v>
      </c>
      <c r="AR55" s="55"/>
      <c r="AS55" s="56">
        <f>AO55</f>
        <v>4</v>
      </c>
      <c r="AT55" s="55"/>
      <c r="AU55" s="56">
        <f>AU53</f>
        <v>2</v>
      </c>
    </row>
    <row r="56" spans="1:47" ht="15" customHeight="1" x14ac:dyDescent="0.2">
      <c r="A56" s="45">
        <f>IFERROR(INT((I57-LOOKUP(I57,DATE(YEAR(I57)+{-1;0;1},1,3)-WEEKDAY(DATE(YEAR(I57)+{-1;0;1},1,3))+2))/7)+1,INT(((I60-7)-LOOKUP((I60-7),DATE(YEAR((I60-7))+{-1;0;1},1,3)-WEEKDAY(DATE(YEAR((I60-7))+{-1;0;1},1,3))+2))/7)+1)</f>
        <v>30</v>
      </c>
      <c r="B56" s="51"/>
      <c r="C56" s="52">
        <f>IF(O53=1,4,IF(O53=2,3,IF(O53=3,1,2)))</f>
        <v>4</v>
      </c>
      <c r="D56" s="51"/>
      <c r="E56" s="52">
        <f>C56</f>
        <v>4</v>
      </c>
      <c r="F56" s="51"/>
      <c r="G56" s="52">
        <f>C56</f>
        <v>4</v>
      </c>
      <c r="H56" s="51"/>
      <c r="I56" s="52">
        <f>C56</f>
        <v>4</v>
      </c>
      <c r="J56" s="51"/>
      <c r="K56" s="52">
        <f>IF(I56=3,4,IF(I56=4,3,IF(I56=1,2,1)))</f>
        <v>3</v>
      </c>
      <c r="L56" s="51"/>
      <c r="M56" s="52">
        <f>K56</f>
        <v>3</v>
      </c>
      <c r="N56" s="51"/>
      <c r="O56" s="52">
        <f>K56</f>
        <v>3</v>
      </c>
      <c r="Q56" s="45">
        <f>IFERROR(INT((Y57-LOOKUP(Y57,DATE(YEAR(Y57)+{-1;0;1},1,3)-WEEKDAY(DATE(YEAR(Y57)+{-1;0;1},1,3))+2))/7)+1,INT(((Y60-7)-LOOKUP((Y60-7),DATE(YEAR((Y60-7))+{-1;0;1},1,3)-WEEKDAY(DATE(YEAR((Y60-7))+{-1;0;1},1,3))+2))/7)+1)</f>
        <v>34</v>
      </c>
      <c r="R56" s="51"/>
      <c r="S56" s="52">
        <f>IF(AE53=1,4,IF(AE53=2,3,IF(AE53=3,1,2)))</f>
        <v>1</v>
      </c>
      <c r="T56" s="51"/>
      <c r="U56" s="52">
        <f>S56</f>
        <v>1</v>
      </c>
      <c r="V56" s="51"/>
      <c r="W56" s="52">
        <f>S56</f>
        <v>1</v>
      </c>
      <c r="X56" s="51"/>
      <c r="Y56" s="52">
        <f>S56</f>
        <v>1</v>
      </c>
      <c r="Z56" s="51"/>
      <c r="AA56" s="52">
        <f>IF(Y56=3,4,IF(Y56=4,3,IF(Y56=1,2,1)))</f>
        <v>2</v>
      </c>
      <c r="AB56" s="51"/>
      <c r="AC56" s="52">
        <f>AA56</f>
        <v>2</v>
      </c>
      <c r="AD56" s="51"/>
      <c r="AE56" s="52">
        <f>AA56</f>
        <v>2</v>
      </c>
      <c r="AG56" s="45">
        <f>IFERROR(INT((AO57-LOOKUP(AO57,DATE(YEAR(AO57)+{-1;0;1},1,3)-WEEKDAY(DATE(YEAR(AO57)+{-1;0;1},1,3))+2))/7)+1,INT(((AO60-7)-LOOKUP((AO60-7),DATE(YEAR((AO60-7))+{-1;0;1},1,3)-WEEKDAY(DATE(YEAR((AO60-7))+{-1;0;1},1,3))+2))/7)+1)</f>
        <v>39</v>
      </c>
      <c r="AH56" s="51"/>
      <c r="AI56" s="52">
        <f>IF(AU53=1,4,IF(AU53=2,3,IF(AU53=3,1,2)))</f>
        <v>3</v>
      </c>
      <c r="AJ56" s="51"/>
      <c r="AK56" s="52">
        <f>AI56</f>
        <v>3</v>
      </c>
      <c r="AL56" s="51"/>
      <c r="AM56" s="52">
        <f>AI56</f>
        <v>3</v>
      </c>
      <c r="AN56" s="51"/>
      <c r="AO56" s="52">
        <f>AI56</f>
        <v>3</v>
      </c>
      <c r="AP56" s="51"/>
      <c r="AQ56" s="52">
        <f>IF(AO56=3,4,IF(AO56=4,3,IF(AO56=1,2,1)))</f>
        <v>4</v>
      </c>
      <c r="AR56" s="51"/>
      <c r="AS56" s="52">
        <f>AQ56</f>
        <v>4</v>
      </c>
      <c r="AT56" s="51"/>
      <c r="AU56" s="52">
        <f>AQ56</f>
        <v>4</v>
      </c>
    </row>
    <row r="57" spans="1:47" ht="39.950000000000003" customHeight="1" x14ac:dyDescent="0.2">
      <c r="A57" s="46"/>
      <c r="B57" s="53" t="str">
        <f>IF(ISNA(VLOOKUP(C57,Tab_feri,2,FALSE)),"",VLOOKUP(C57,Tab_feri,2,FALSE))</f>
        <v/>
      </c>
      <c r="C57" s="54">
        <f>O54+1</f>
        <v>48050</v>
      </c>
      <c r="D57" s="53" t="str">
        <f>IF(ISNA(VLOOKUP(E57,Tab_feri,2,FALSE)),"",VLOOKUP(E57,Tab_feri,2,FALSE))</f>
        <v/>
      </c>
      <c r="E57" s="54">
        <f>C57+1</f>
        <v>48051</v>
      </c>
      <c r="F57" s="53" t="str">
        <f>IF(ISNA(VLOOKUP(G57,Tab_feri,2,FALSE)),"",VLOOKUP(G57,Tab_feri,2,FALSE))</f>
        <v/>
      </c>
      <c r="G57" s="54">
        <f>E57+1</f>
        <v>48052</v>
      </c>
      <c r="H57" s="53" t="str">
        <f>IF(ISNA(VLOOKUP(I57,Tab_feri,2,FALSE)),"",VLOOKUP(I57,Tab_feri,2,FALSE))</f>
        <v/>
      </c>
      <c r="I57" s="54">
        <f>G57+1</f>
        <v>48053</v>
      </c>
      <c r="J57" s="53" t="str">
        <f>IF(ISNA(VLOOKUP(K57,Tab_feri,2,FALSE)),"",VLOOKUP(K57,Tab_feri,2,FALSE))</f>
        <v/>
      </c>
      <c r="K57" s="54">
        <f>I57+1</f>
        <v>48054</v>
      </c>
      <c r="L57" s="53" t="str">
        <f>IF(ISNA(VLOOKUP(M57,Tab_feri,2,FALSE)),"",VLOOKUP(M57,Tab_feri,2,FALSE))</f>
        <v/>
      </c>
      <c r="M57" s="54">
        <f>K57+1</f>
        <v>48055</v>
      </c>
      <c r="N57" s="53" t="str">
        <f>IF(ISNA(VLOOKUP(O57,Tab_feri,2,FALSE)),"",VLOOKUP(O57,Tab_feri,2,FALSE))</f>
        <v/>
      </c>
      <c r="O57" s="54">
        <f>M57+1</f>
        <v>48056</v>
      </c>
      <c r="Q57" s="46"/>
      <c r="R57" s="53" t="str">
        <f>IF(ISNA(VLOOKUP(S57,Tab_feri,2,FALSE)),"",VLOOKUP(S57,Tab_feri,2,FALSE))</f>
        <v/>
      </c>
      <c r="S57" s="54">
        <f>AE54+1</f>
        <v>48078</v>
      </c>
      <c r="T57" s="53" t="str">
        <f>IF(ISNA(VLOOKUP(U57,Tab_feri,2,FALSE)),"",VLOOKUP(U57,Tab_feri,2,FALSE))</f>
        <v/>
      </c>
      <c r="U57" s="54">
        <f>S57+1</f>
        <v>48079</v>
      </c>
      <c r="V57" s="53" t="str">
        <f>IF(ISNA(VLOOKUP(W57,Tab_feri,2,FALSE)),"",VLOOKUP(W57,Tab_feri,2,FALSE))</f>
        <v/>
      </c>
      <c r="W57" s="54">
        <f>U57+1</f>
        <v>48080</v>
      </c>
      <c r="X57" s="53" t="str">
        <f>IF(ISNA(VLOOKUP(Y57,Tab_feri,2,FALSE)),"",VLOOKUP(Y57,Tab_feri,2,FALSE))</f>
        <v/>
      </c>
      <c r="Y57" s="54">
        <f>W57+1</f>
        <v>48081</v>
      </c>
      <c r="Z57" s="53" t="str">
        <f>IF(ISNA(VLOOKUP(AA57,Tab_feri,2,FALSE)),"",VLOOKUP(AA57,Tab_feri,2,FALSE))</f>
        <v/>
      </c>
      <c r="AA57" s="54">
        <f>Y57+1</f>
        <v>48082</v>
      </c>
      <c r="AB57" s="53" t="str">
        <f>IF(ISNA(VLOOKUP(AC57,Tab_feri,2,FALSE)),"",VLOOKUP(AC57,Tab_feri,2,FALSE))</f>
        <v/>
      </c>
      <c r="AC57" s="54">
        <f>AA57+1</f>
        <v>48083</v>
      </c>
      <c r="AD57" s="53" t="str">
        <f>IF(ISNA(VLOOKUP(AE57,Tab_feri,2,FALSE)),"",VLOOKUP(AE57,Tab_feri,2,FALSE))</f>
        <v/>
      </c>
      <c r="AE57" s="54">
        <f>AC57+1</f>
        <v>48084</v>
      </c>
      <c r="AG57" s="46"/>
      <c r="AH57" s="53" t="str">
        <f>IF(ISNA(VLOOKUP(AI57,Tab_feri,2,FALSE)),"",VLOOKUP(AI57,Tab_feri,2,FALSE))</f>
        <v/>
      </c>
      <c r="AI57" s="54">
        <f>AU54+1</f>
        <v>48113</v>
      </c>
      <c r="AJ57" s="53" t="str">
        <f>IF(ISNA(VLOOKUP(AK57,Tab_feri,2,FALSE)),"",VLOOKUP(AK57,Tab_feri,2,FALSE))</f>
        <v/>
      </c>
      <c r="AK57" s="54">
        <f>AI57+1</f>
        <v>48114</v>
      </c>
      <c r="AL57" s="53" t="str">
        <f>IF(ISNA(VLOOKUP(AM57,Tab_feri,2,FALSE)),"",VLOOKUP(AM57,Tab_feri,2,FALSE))</f>
        <v/>
      </c>
      <c r="AM57" s="54">
        <f>AK57+1</f>
        <v>48115</v>
      </c>
      <c r="AN57" s="53" t="str">
        <f>IF(ISNA(VLOOKUP(AO57,Tab_feri,2,FALSE)),"",VLOOKUP(AO57,Tab_feri,2,FALSE))</f>
        <v/>
      </c>
      <c r="AO57" s="54">
        <f>AM57+1</f>
        <v>48116</v>
      </c>
      <c r="AP57" s="53" t="str">
        <f>IF(ISNA(VLOOKUP(AQ57,Tab_feri,2,FALSE)),"",VLOOKUP(AQ57,Tab_feri,2,FALSE))</f>
        <v/>
      </c>
      <c r="AQ57" s="54">
        <f>AO57+1</f>
        <v>48117</v>
      </c>
      <c r="AR57" s="53" t="str">
        <f>IF(ISNA(VLOOKUP(AS57,Tab_feri,2,FALSE)),"",VLOOKUP(AS57,Tab_feri,2,FALSE))</f>
        <v/>
      </c>
      <c r="AS57" s="54">
        <f>AQ57+1</f>
        <v>48118</v>
      </c>
      <c r="AT57" s="53" t="str">
        <f>IF(ISNA(VLOOKUP(AU57,Tab_feri,2,FALSE)),"",VLOOKUP(AU57,Tab_feri,2,FALSE))</f>
        <v/>
      </c>
      <c r="AU57" s="54">
        <f>AS57+1</f>
        <v>48119</v>
      </c>
    </row>
    <row r="58" spans="1:47" ht="15" customHeight="1" x14ac:dyDescent="0.2">
      <c r="A58" s="47"/>
      <c r="B58" s="55"/>
      <c r="C58" s="56">
        <f>IF(C56=1,3,IF(C56=3,1,IF(C56=4,2,4)))</f>
        <v>2</v>
      </c>
      <c r="D58" s="55"/>
      <c r="E58" s="56">
        <f>C58</f>
        <v>2</v>
      </c>
      <c r="F58" s="55"/>
      <c r="G58" s="56">
        <f>C58</f>
        <v>2</v>
      </c>
      <c r="H58" s="55"/>
      <c r="I58" s="56">
        <f>IF(G58=3,4,IF(G58=4,3,IF(G58=1,2,1)))</f>
        <v>1</v>
      </c>
      <c r="J58" s="55"/>
      <c r="K58" s="56">
        <f>I58</f>
        <v>1</v>
      </c>
      <c r="L58" s="55"/>
      <c r="M58" s="56">
        <f>I58</f>
        <v>1</v>
      </c>
      <c r="N58" s="55"/>
      <c r="O58" s="56">
        <f>O56</f>
        <v>3</v>
      </c>
      <c r="Q58" s="47"/>
      <c r="R58" s="55"/>
      <c r="S58" s="56">
        <f>IF(S56=1,3,IF(S56=3,1,IF(S56=4,2,4)))</f>
        <v>3</v>
      </c>
      <c r="T58" s="55"/>
      <c r="U58" s="56">
        <f>S58</f>
        <v>3</v>
      </c>
      <c r="V58" s="55"/>
      <c r="W58" s="56">
        <f>S58</f>
        <v>3</v>
      </c>
      <c r="X58" s="55"/>
      <c r="Y58" s="56">
        <f>IF(W58=3,4,IF(W58=4,3,IF(W58=1,2,1)))</f>
        <v>4</v>
      </c>
      <c r="Z58" s="55"/>
      <c r="AA58" s="56">
        <f>Y58</f>
        <v>4</v>
      </c>
      <c r="AB58" s="55"/>
      <c r="AC58" s="56">
        <f>Y58</f>
        <v>4</v>
      </c>
      <c r="AD58" s="55"/>
      <c r="AE58" s="56">
        <f>AE56</f>
        <v>2</v>
      </c>
      <c r="AG58" s="47"/>
      <c r="AH58" s="55"/>
      <c r="AI58" s="56">
        <f>IF(AI56=1,3,IF(AI56=3,1,IF(AI56=4,2,4)))</f>
        <v>1</v>
      </c>
      <c r="AJ58" s="55"/>
      <c r="AK58" s="56">
        <f>AI58</f>
        <v>1</v>
      </c>
      <c r="AL58" s="55"/>
      <c r="AM58" s="56">
        <f>AI58</f>
        <v>1</v>
      </c>
      <c r="AN58" s="55"/>
      <c r="AO58" s="56">
        <f>IF(AM58=3,4,IF(AM58=4,3,IF(AM58=1,2,1)))</f>
        <v>2</v>
      </c>
      <c r="AP58" s="55"/>
      <c r="AQ58" s="56">
        <f>AO58</f>
        <v>2</v>
      </c>
      <c r="AR58" s="55"/>
      <c r="AS58" s="56">
        <f>AO58</f>
        <v>2</v>
      </c>
      <c r="AT58" s="55"/>
      <c r="AU58" s="56">
        <f>AU56</f>
        <v>4</v>
      </c>
    </row>
    <row r="59" spans="1:47" ht="15" customHeight="1" x14ac:dyDescent="0.2">
      <c r="A59" s="45">
        <f>IFERROR(INT((I60-LOOKUP(I60,DATE(YEAR(I60)+{-1;0;1},1,3)-WEEKDAY(DATE(YEAR(I60)+{-1;0;1},1,3))+2))/7)+1,INT(((I57+7)-LOOKUP((I57+7),DATE(YEAR((I57+7))+{-1;0;1},1,3)-WEEKDAY(DATE(YEAR((I57+7))+{-1;0;1},1,3))+2))/7)+1)</f>
        <v>31</v>
      </c>
      <c r="B59" s="51"/>
      <c r="C59" s="52">
        <f>IF(O56=1,4,IF(O56=2,3,IF(O56=3,1,2)))</f>
        <v>1</v>
      </c>
      <c r="D59" s="51"/>
      <c r="E59" s="52">
        <f>C59</f>
        <v>1</v>
      </c>
      <c r="F59" s="51"/>
      <c r="G59" s="52">
        <f>C59</f>
        <v>1</v>
      </c>
      <c r="H59" s="51"/>
      <c r="I59" s="52">
        <f>C59</f>
        <v>1</v>
      </c>
      <c r="J59" s="51"/>
      <c r="K59" s="52">
        <f>IF(I59=2,1,IF(I59=1,2,IF(I59=3,4,3)))</f>
        <v>2</v>
      </c>
      <c r="L59" s="51"/>
      <c r="M59" s="52">
        <f>K59</f>
        <v>2</v>
      </c>
      <c r="N59" s="51"/>
      <c r="O59" s="52">
        <f>K59</f>
        <v>2</v>
      </c>
      <c r="Q59" s="45">
        <f>IFERROR(INT((Y60-LOOKUP(Y60,DATE(YEAR(Y60)+{-1;0;1},1,3)-WEEKDAY(DATE(YEAR(Y60)+{-1;0;1},1,3))+2))/7)+1,INT(((Y57+7)-LOOKUP((Y57+7),DATE(YEAR((Y57+7))+{-1;0;1},1,3)-WEEKDAY(DATE(YEAR((Y57+7))+{-1;0;1},1,3))+2))/7)+1)</f>
        <v>35</v>
      </c>
      <c r="R59" s="51"/>
      <c r="S59" s="52">
        <f>IF(AE56=1,4,IF(AE56=2,3,IF(AE56=3,1,2)))</f>
        <v>3</v>
      </c>
      <c r="T59" s="51"/>
      <c r="U59" s="52">
        <f>S59</f>
        <v>3</v>
      </c>
      <c r="V59" s="51"/>
      <c r="W59" s="52">
        <f>S59</f>
        <v>3</v>
      </c>
      <c r="X59" s="51"/>
      <c r="Y59" s="52">
        <f>S59</f>
        <v>3</v>
      </c>
      <c r="Z59" s="51"/>
      <c r="AA59" s="52">
        <f>IF(Y59=2,1,IF(Y59=1,2,IF(Y59=3,4,3)))</f>
        <v>4</v>
      </c>
      <c r="AB59" s="51"/>
      <c r="AC59" s="52">
        <f>AA59</f>
        <v>4</v>
      </c>
      <c r="AD59" s="51"/>
      <c r="AE59" s="52">
        <f>AA59</f>
        <v>4</v>
      </c>
      <c r="AG59" s="45">
        <f>IFERROR(INT((AO60-LOOKUP(AO60,DATE(YEAR(AO60)+{-1;0;1},1,3)-WEEKDAY(DATE(YEAR(AO60)+{-1;0;1},1,3))+2))/7)+1,INT(((AO57+7)-LOOKUP((AO57+7),DATE(YEAR((AO57+7))+{-1;0;1},1,3)-WEEKDAY(DATE(YEAR((AO57+7))+{-1;0;1},1,3))+2))/7)+1)</f>
        <v>40</v>
      </c>
      <c r="AH59" s="51"/>
      <c r="AI59" s="52">
        <f>IF(AU56=1,4,IF(AU56=2,3,IF(AU56=3,1,2)))</f>
        <v>2</v>
      </c>
      <c r="AJ59" s="51"/>
      <c r="AK59" s="52">
        <f>AI59</f>
        <v>2</v>
      </c>
      <c r="AL59" s="51"/>
      <c r="AM59" s="52">
        <f>AI59</f>
        <v>2</v>
      </c>
      <c r="AN59" s="51"/>
      <c r="AO59" s="52">
        <f>AI59</f>
        <v>2</v>
      </c>
      <c r="AP59" s="51"/>
      <c r="AQ59" s="52">
        <f>IF(AO59=2,1,IF(AO59=1,2,IF(AO59=3,4,3)))</f>
        <v>1</v>
      </c>
      <c r="AR59" s="51"/>
      <c r="AS59" s="52">
        <f>AQ59</f>
        <v>1</v>
      </c>
      <c r="AT59" s="51"/>
      <c r="AU59" s="52">
        <f>AQ59</f>
        <v>1</v>
      </c>
    </row>
    <row r="60" spans="1:47" ht="39.950000000000003" customHeight="1" x14ac:dyDescent="0.2">
      <c r="A60" s="46"/>
      <c r="B60" s="53" t="str">
        <f>IF(ISNA(VLOOKUP(C60,Tab_feri,2,FALSE)),"",VLOOKUP(C60,Tab_feri,2,FALSE))</f>
        <v/>
      </c>
      <c r="C60" s="54">
        <f>IF(O57&lt;EOMONTH(A45,0),O57+1,"")</f>
        <v>48057</v>
      </c>
      <c r="D60" s="53" t="str">
        <f>IF(ISNA(VLOOKUP(E60,Tab_feri,2,FALSE)),"",VLOOKUP(E60,Tab_feri,2,FALSE))</f>
        <v/>
      </c>
      <c r="E60" s="54">
        <f>IF(C60&lt;EOMONTH(A45,0),C60+1,"")</f>
        <v>48058</v>
      </c>
      <c r="F60" s="53" t="str">
        <f>IF(ISNA(VLOOKUP(G60,Tab_feri,2,FALSE)),"",VLOOKUP(G60,Tab_feri,2,FALSE))</f>
        <v/>
      </c>
      <c r="G60" s="54">
        <f>IF(E60&lt;EOMONTH(A45,0),E60+1,"")</f>
        <v>48059</v>
      </c>
      <c r="H60" s="53" t="str">
        <f>IF(ISNA(VLOOKUP(I60,Tab_feri,2,FALSE)),"",VLOOKUP(I60,Tab_feri,2,FALSE))</f>
        <v/>
      </c>
      <c r="I60" s="54">
        <f>IF(G60&lt;EOMONTH(A45,0),G60+1,"")</f>
        <v>48060</v>
      </c>
      <c r="J60" s="53" t="str">
        <f>IF(ISNA(VLOOKUP(K60,Tab_feri,2,FALSE)),"",VLOOKUP(K60,Tab_feri,2,FALSE))</f>
        <v/>
      </c>
      <c r="K60" s="54" t="str">
        <f>IF(I60&lt;EOMONTH(A45,0),I60+1,"")</f>
        <v/>
      </c>
      <c r="L60" s="53" t="str">
        <f>IF(ISNA(VLOOKUP(M60,Tab_feri,2,FALSE)),"",VLOOKUP(M60,Tab_feri,2,FALSE))</f>
        <v/>
      </c>
      <c r="M60" s="54" t="str">
        <f>IF(K60&lt;EOMONTH(A45,0),K60+1,"")</f>
        <v/>
      </c>
      <c r="N60" s="53" t="str">
        <f>IF(ISNA(VLOOKUP(O60,Tab_feri,2,FALSE)),"",VLOOKUP(O60,Tab_feri,2,FALSE))</f>
        <v/>
      </c>
      <c r="O60" s="54" t="str">
        <f>IF(M60&lt;EOMONTH(A45,0),M60+1,"")</f>
        <v/>
      </c>
      <c r="Q60" s="46"/>
      <c r="R60" s="53" t="str">
        <f>IF(ISNA(VLOOKUP(S60,Tab_feri,2,FALSE)),"",VLOOKUP(S60,Tab_feri,2,FALSE))</f>
        <v/>
      </c>
      <c r="S60" s="54">
        <f>IF(AE57&lt;EOMONTH(Q45,0),AE57+1,"")</f>
        <v>48085</v>
      </c>
      <c r="T60" s="53" t="str">
        <f>IF(ISNA(VLOOKUP(U60,Tab_feri,2,FALSE)),"",VLOOKUP(U60,Tab_feri,2,FALSE))</f>
        <v/>
      </c>
      <c r="U60" s="54">
        <f>IF(S60&lt;EOMONTH(Q45,0),S60+1,"")</f>
        <v>48086</v>
      </c>
      <c r="V60" s="53" t="str">
        <f>IF(ISNA(VLOOKUP(W60,Tab_feri,2,FALSE)),"",VLOOKUP(W60,Tab_feri,2,FALSE))</f>
        <v/>
      </c>
      <c r="W60" s="54">
        <f>IF(U60&lt;EOMONTH(Q45,0),U60+1,"")</f>
        <v>48087</v>
      </c>
      <c r="X60" s="53" t="str">
        <f>IF(ISNA(VLOOKUP(Y60,Tab_feri,2,FALSE)),"",VLOOKUP(Y60,Tab_feri,2,FALSE))</f>
        <v/>
      </c>
      <c r="Y60" s="54">
        <f>IF(W60&lt;EOMONTH(Q45,0),W60+1,"")</f>
        <v>48088</v>
      </c>
      <c r="Z60" s="53" t="str">
        <f>IF(ISNA(VLOOKUP(AA60,Tab_feri,2,FALSE)),"",VLOOKUP(AA60,Tab_feri,2,FALSE))</f>
        <v/>
      </c>
      <c r="AA60" s="54">
        <f>IF(Y60&lt;EOMONTH(Q45,0),Y60+1,"")</f>
        <v>48089</v>
      </c>
      <c r="AB60" s="53" t="str">
        <f>IF(ISNA(VLOOKUP(AC60,Tab_feri,2,FALSE)),"",VLOOKUP(AC60,Tab_feri,2,FALSE))</f>
        <v/>
      </c>
      <c r="AC60" s="54">
        <f>IF(AA60&lt;EOMONTH(Q45,0),AA60+1,"")</f>
        <v>48090</v>
      </c>
      <c r="AD60" s="53" t="str">
        <f>IF(ISNA(VLOOKUP(AE60,Tab_feri,2,FALSE)),"",VLOOKUP(AE60,Tab_feri,2,FALSE))</f>
        <v/>
      </c>
      <c r="AE60" s="54">
        <f>IF(AC60&lt;EOMONTH(Q45,0),AC60+1,"")</f>
        <v>48091</v>
      </c>
      <c r="AG60" s="46"/>
      <c r="AH60" s="53" t="str">
        <f>IF(ISNA(VLOOKUP(AI60,Tab_feri,2,FALSE)),"",VLOOKUP(AI60,Tab_feri,2,FALSE))</f>
        <v/>
      </c>
      <c r="AI60" s="54">
        <f>IF(AU57&lt;EOMONTH(AG45,0),AU57+1,"")</f>
        <v>48120</v>
      </c>
      <c r="AJ60" s="53" t="str">
        <f>IF(ISNA(VLOOKUP(AK60,Tab_feri,2,FALSE)),"",VLOOKUP(AK60,Tab_feri,2,FALSE))</f>
        <v/>
      </c>
      <c r="AK60" s="54">
        <f>IF(AI60&lt;EOMONTH(AG45,0),AI60+1,"")</f>
        <v>48121</v>
      </c>
      <c r="AL60" s="53" t="str">
        <f>IF(ISNA(VLOOKUP(AM60,Tab_feri,2,FALSE)),"",VLOOKUP(AM60,Tab_feri,2,FALSE))</f>
        <v/>
      </c>
      <c r="AM60" s="54" t="str">
        <f>IF(AK60&lt;EOMONTH(AG45,0),AK60+1,"")</f>
        <v/>
      </c>
      <c r="AN60" s="53" t="str">
        <f>IF(ISNA(VLOOKUP(AO60,Tab_feri,2,FALSE)),"",VLOOKUP(AO60,Tab_feri,2,FALSE))</f>
        <v/>
      </c>
      <c r="AO60" s="54" t="str">
        <f>IF(AM60&lt;EOMONTH(AG45,0),AM60+1,"")</f>
        <v/>
      </c>
      <c r="AP60" s="53" t="str">
        <f>IF(ISNA(VLOOKUP(AQ60,Tab_feri,2,FALSE)),"",VLOOKUP(AQ60,Tab_feri,2,FALSE))</f>
        <v/>
      </c>
      <c r="AQ60" s="54" t="str">
        <f>IF(AO60&lt;EOMONTH(AG45,0),AO60+1,"")</f>
        <v/>
      </c>
      <c r="AR60" s="53" t="str">
        <f>IF(ISNA(VLOOKUP(AS60,Tab_feri,2,FALSE)),"",VLOOKUP(AS60,Tab_feri,2,FALSE))</f>
        <v/>
      </c>
      <c r="AS60" s="54" t="str">
        <f>IF(AQ60&lt;EOMONTH(AG45,0),AQ60+1,"")</f>
        <v/>
      </c>
      <c r="AT60" s="53" t="str">
        <f>IF(ISNA(VLOOKUP(AU60,Tab_feri,2,FALSE)),"",VLOOKUP(AU60,Tab_feri,2,FALSE))</f>
        <v/>
      </c>
      <c r="AU60" s="54" t="str">
        <f>IF(AS60&lt;EOMONTH(AG45,0),AS60+1,"")</f>
        <v/>
      </c>
    </row>
    <row r="61" spans="1:47" ht="15" customHeight="1" x14ac:dyDescent="0.2">
      <c r="A61" s="47"/>
      <c r="B61" s="55"/>
      <c r="C61" s="56">
        <f>IF(C59=1,3,IF(C59=3,1,IF(C59=4,2,4)))</f>
        <v>3</v>
      </c>
      <c r="D61" s="55"/>
      <c r="E61" s="56">
        <f>C61</f>
        <v>3</v>
      </c>
      <c r="F61" s="55"/>
      <c r="G61" s="56">
        <f>C61</f>
        <v>3</v>
      </c>
      <c r="H61" s="55"/>
      <c r="I61" s="56">
        <f>IF(G61=3,4,IF(G61=4,3,IF(G61=1,2,1)))</f>
        <v>4</v>
      </c>
      <c r="J61" s="55"/>
      <c r="K61" s="56">
        <f>I61</f>
        <v>4</v>
      </c>
      <c r="L61" s="55"/>
      <c r="M61" s="56">
        <f>I61</f>
        <v>4</v>
      </c>
      <c r="N61" s="55"/>
      <c r="O61" s="56">
        <f>O59</f>
        <v>2</v>
      </c>
      <c r="Q61" s="47"/>
      <c r="R61" s="55"/>
      <c r="S61" s="56">
        <f>IF(S59=1,3,IF(S59=3,1,IF(S59=4,2,4)))</f>
        <v>1</v>
      </c>
      <c r="T61" s="55"/>
      <c r="U61" s="56">
        <f>S61</f>
        <v>1</v>
      </c>
      <c r="V61" s="55"/>
      <c r="W61" s="56">
        <f>S61</f>
        <v>1</v>
      </c>
      <c r="X61" s="55"/>
      <c r="Y61" s="56">
        <f>IF(W61=3,4,IF(W61=4,3,IF(W61=1,2,1)))</f>
        <v>2</v>
      </c>
      <c r="Z61" s="55"/>
      <c r="AA61" s="56">
        <f>Y61</f>
        <v>2</v>
      </c>
      <c r="AB61" s="55"/>
      <c r="AC61" s="56">
        <f>Y61</f>
        <v>2</v>
      </c>
      <c r="AD61" s="55"/>
      <c r="AE61" s="56">
        <f>AE59</f>
        <v>4</v>
      </c>
      <c r="AG61" s="47"/>
      <c r="AH61" s="55"/>
      <c r="AI61" s="56">
        <f>IF(AI59=1,3,IF(AI59=3,1,IF(AI59=4,2,4)))</f>
        <v>4</v>
      </c>
      <c r="AJ61" s="55"/>
      <c r="AK61" s="56">
        <f>AI61</f>
        <v>4</v>
      </c>
      <c r="AL61" s="55"/>
      <c r="AM61" s="56">
        <f>AI61</f>
        <v>4</v>
      </c>
      <c r="AN61" s="55"/>
      <c r="AO61" s="56">
        <f>IF(AM61=3,4,IF(AM61=4,3,IF(AM61=1,2,1)))</f>
        <v>3</v>
      </c>
      <c r="AP61" s="55"/>
      <c r="AQ61" s="56">
        <f>AO61</f>
        <v>3</v>
      </c>
      <c r="AR61" s="55"/>
      <c r="AS61" s="56">
        <f>AO61</f>
        <v>3</v>
      </c>
      <c r="AT61" s="55"/>
      <c r="AU61" s="56">
        <f>AU59</f>
        <v>1</v>
      </c>
    </row>
    <row r="62" spans="1:47" ht="15" customHeight="1" x14ac:dyDescent="0.2">
      <c r="A62" s="45" t="str">
        <f>IF(C63="","",IFERROR(INT((I63-LOOKUP(I63,DATE(YEAR(I63)+{-1;0;1},1,3)-WEEKDAY(DATE(YEAR(I63)+{-1;0;1},1,3))+2))/7)+1,INT(((I57+14)-LOOKUP((I57+14),DATE(YEAR((I57+14))+{-1;0;1},1,3)-WEEKDAY(DATE(YEAR((I57+14))+{-1;0;1},1,3))+2))/7)+1))</f>
        <v/>
      </c>
      <c r="B62" s="51"/>
      <c r="C62" s="52">
        <f>IF(O59=1,4,IF(O59=2,3,IF(O59=3,1,2)))</f>
        <v>3</v>
      </c>
      <c r="D62" s="51"/>
      <c r="E62" s="52">
        <f>C62</f>
        <v>3</v>
      </c>
      <c r="F62" s="51"/>
      <c r="G62" s="52">
        <f>C62</f>
        <v>3</v>
      </c>
      <c r="H62" s="51"/>
      <c r="I62" s="52">
        <f>C62</f>
        <v>3</v>
      </c>
      <c r="J62" s="51"/>
      <c r="K62" s="52">
        <f>IF(I62=3,4,IF(I62=4,3,IF(I62=1,2,1)))</f>
        <v>4</v>
      </c>
      <c r="L62" s="51"/>
      <c r="M62" s="52">
        <f>K62</f>
        <v>4</v>
      </c>
      <c r="N62" s="51"/>
      <c r="O62" s="52">
        <f>K62</f>
        <v>4</v>
      </c>
      <c r="Q62" s="45" t="str">
        <f>IF(S63="","",IFERROR(INT((Y63-LOOKUP(Y63,DATE(YEAR(Y63)+{-1;0;1},1,3)-WEEKDAY(DATE(YEAR(Y63)+{-1;0;1},1,3))+2))/7)+1,INT(((Y57+14)-LOOKUP((Y57+14),DATE(YEAR((Y57+14))+{-1;0;1},1,3)-WEEKDAY(DATE(YEAR((Y57+14))+{-1;0;1},1,3))+2))/7)+1))</f>
        <v/>
      </c>
      <c r="R62" s="51"/>
      <c r="S62" s="52">
        <f>IF(AE59=1,4,IF(AE59=2,3,IF(AE59=3,1,2)))</f>
        <v>2</v>
      </c>
      <c r="T62" s="51"/>
      <c r="U62" s="52">
        <f>S62</f>
        <v>2</v>
      </c>
      <c r="V62" s="51"/>
      <c r="W62" s="52">
        <f>S62</f>
        <v>2</v>
      </c>
      <c r="X62" s="51"/>
      <c r="Y62" s="52">
        <f>S62</f>
        <v>2</v>
      </c>
      <c r="Z62" s="51"/>
      <c r="AA62" s="52">
        <f>IF(Y62=3,4,IF(Y62=4,3,IF(Y62=1,2,1)))</f>
        <v>1</v>
      </c>
      <c r="AB62" s="51"/>
      <c r="AC62" s="52">
        <f>AA62</f>
        <v>1</v>
      </c>
      <c r="AD62" s="51"/>
      <c r="AE62" s="52">
        <f>AA62</f>
        <v>1</v>
      </c>
      <c r="AG62" s="45" t="str">
        <f>IF(AI63="","",IFERROR(INT((AO63-LOOKUP(AO63,DATE(YEAR(AO63)+{-1;0;1},1,3)-WEEKDAY(DATE(YEAR(AO63)+{-1;0;1},1,3))+2))/7)+1,INT(((AO57+14)-LOOKUP((AO57+14),DATE(YEAR((AO57+14))+{-1;0;1},1,3)-WEEKDAY(DATE(YEAR((AO57+14))+{-1;0;1},1,3))+2))/7)+1))</f>
        <v/>
      </c>
      <c r="AH62" s="51"/>
      <c r="AI62" s="52">
        <f>IF(AU59=1,4,IF(AU59=2,3,IF(AU59=3,1,2)))</f>
        <v>4</v>
      </c>
      <c r="AJ62" s="51"/>
      <c r="AK62" s="52">
        <f>AI62</f>
        <v>4</v>
      </c>
      <c r="AL62" s="51"/>
      <c r="AM62" s="52">
        <f>AI62</f>
        <v>4</v>
      </c>
      <c r="AN62" s="51"/>
      <c r="AO62" s="52">
        <f>AI62</f>
        <v>4</v>
      </c>
      <c r="AP62" s="51"/>
      <c r="AQ62" s="52">
        <f>IF(AO62=3,4,IF(AO62=4,3,IF(AO62=1,2,1)))</f>
        <v>3</v>
      </c>
      <c r="AR62" s="51"/>
      <c r="AS62" s="52">
        <f>AQ62</f>
        <v>3</v>
      </c>
      <c r="AT62" s="51"/>
      <c r="AU62" s="52">
        <f>AQ62</f>
        <v>3</v>
      </c>
    </row>
    <row r="63" spans="1:47" ht="39.950000000000003" customHeight="1" x14ac:dyDescent="0.2">
      <c r="A63" s="46"/>
      <c r="B63" s="53" t="str">
        <f>IF(ISNA(VLOOKUP(C63,Tab_feri,2,FALSE)),"",VLOOKUP(C63,Tab_feri,2,FALSE))</f>
        <v/>
      </c>
      <c r="C63" s="54" t="str">
        <f>IF(O60&lt;EOMONTH(A45,0),O60+1,"")</f>
        <v/>
      </c>
      <c r="D63" s="53" t="str">
        <f>IF(ISNA(VLOOKUP(E63,Tab_feri,2,FALSE)),"",VLOOKUP(E63,Tab_feri,2,FALSE))</f>
        <v/>
      </c>
      <c r="E63" s="54" t="str">
        <f>IF(C63&lt;EOMONTH(A45,0),C63+1,"")</f>
        <v/>
      </c>
      <c r="F63" s="53" t="str">
        <f>IF(ISNA(VLOOKUP(G63,Tab_feri,2,FALSE)),"",VLOOKUP(G63,Tab_feri,2,FALSE))</f>
        <v/>
      </c>
      <c r="G63" s="54" t="str">
        <f>IF(E63&lt;EOMONTH(A45,0),E63+1,"")</f>
        <v/>
      </c>
      <c r="H63" s="53" t="str">
        <f>IF(ISNA(VLOOKUP(I63,Tab_feri,2,FALSE)),"",VLOOKUP(I63,Tab_feri,2,FALSE))</f>
        <v/>
      </c>
      <c r="I63" s="54" t="str">
        <f>IF(G63&lt;EOMONTH(A45,0),G63+1,"")</f>
        <v/>
      </c>
      <c r="J63" s="53" t="str">
        <f>IF(ISNA(VLOOKUP(K63,Tab_feri,2,FALSE)),"",VLOOKUP(K63,Tab_feri,2,FALSE))</f>
        <v/>
      </c>
      <c r="K63" s="54" t="str">
        <f>IF(I63&lt;EOMONTH(A45,0),I63+1,"")</f>
        <v/>
      </c>
      <c r="L63" s="53" t="str">
        <f>IF(ISNA(VLOOKUP(M63,Tab_feri,2,FALSE)),"",VLOOKUP(M63,Tab_feri,2,FALSE))</f>
        <v/>
      </c>
      <c r="M63" s="54" t="str">
        <f>IF(K63&lt;EOMONTH(A45,0),K63+1,"")</f>
        <v/>
      </c>
      <c r="N63" s="53" t="str">
        <f>IF(ISNA(VLOOKUP(O63,Tab_feri,2,FALSE)),"",VLOOKUP(O63,Tab_feri,2,FALSE))</f>
        <v/>
      </c>
      <c r="O63" s="54" t="str">
        <f>IF(M63&lt;EOMONTH(A45,0),M63+1,"")</f>
        <v/>
      </c>
      <c r="Q63" s="46"/>
      <c r="R63" s="53" t="str">
        <f>IF(ISNA(VLOOKUP(S63,Tab_feri,2,FALSE)),"",VLOOKUP(S63,Tab_feri,2,FALSE))</f>
        <v/>
      </c>
      <c r="S63" s="54" t="str">
        <f>IF(AE60&lt;EOMONTH(Q45,0),AE60+1,"")</f>
        <v/>
      </c>
      <c r="T63" s="53" t="str">
        <f>IF(ISNA(VLOOKUP(U63,Tab_feri,2,FALSE)),"",VLOOKUP(U63,Tab_feri,2,FALSE))</f>
        <v/>
      </c>
      <c r="U63" s="54" t="str">
        <f>IF(S63&lt;EOMONTH(Q45,0),S63+1,"")</f>
        <v/>
      </c>
      <c r="V63" s="53" t="str">
        <f>IF(ISNA(VLOOKUP(W63,Tab_feri,2,FALSE)),"",VLOOKUP(W63,Tab_feri,2,FALSE))</f>
        <v/>
      </c>
      <c r="W63" s="54" t="str">
        <f>IF(U63&lt;EOMONTH(Q45,0),U63+1,"")</f>
        <v/>
      </c>
      <c r="X63" s="53" t="str">
        <f>IF(ISNA(VLOOKUP(Y63,Tab_feri,2,FALSE)),"",VLOOKUP(Y63,Tab_feri,2,FALSE))</f>
        <v/>
      </c>
      <c r="Y63" s="54" t="str">
        <f>IF(W63&lt;EOMONTH(Q45,0),W63+1,"")</f>
        <v/>
      </c>
      <c r="Z63" s="53" t="str">
        <f>IF(ISNA(VLOOKUP(AA63,Tab_feri,2,FALSE)),"",VLOOKUP(AA63,Tab_feri,2,FALSE))</f>
        <v/>
      </c>
      <c r="AA63" s="54" t="str">
        <f>IF(Y63&lt;EOMONTH(Q45,0),Y63+1,"")</f>
        <v/>
      </c>
      <c r="AB63" s="53" t="str">
        <f>IF(ISNA(VLOOKUP(AC63,Tab_feri,2,FALSE)),"",VLOOKUP(AC63,Tab_feri,2,FALSE))</f>
        <v/>
      </c>
      <c r="AC63" s="54" t="str">
        <f>IF(AA63&lt;EOMONTH(Q45,0),AA63+1,"")</f>
        <v/>
      </c>
      <c r="AD63" s="53" t="str">
        <f>IF(ISNA(VLOOKUP(AE63,Tab_feri,2,FALSE)),"",VLOOKUP(AE63,Tab_feri,2,FALSE))</f>
        <v/>
      </c>
      <c r="AE63" s="54" t="str">
        <f>IF(AC63&lt;EOMONTH(Q45,0),AC63+1,"")</f>
        <v/>
      </c>
      <c r="AG63" s="46"/>
      <c r="AH63" s="53" t="str">
        <f>IF(ISNA(VLOOKUP(AI63,Tab_feri,2,FALSE)),"",VLOOKUP(AI63,Tab_feri,2,FALSE))</f>
        <v/>
      </c>
      <c r="AI63" s="54" t="str">
        <f>IF(AU60&lt;EOMONTH(AG45,0),AU60+1,"")</f>
        <v/>
      </c>
      <c r="AJ63" s="53" t="str">
        <f>IF(ISNA(VLOOKUP(AK63,Tab_feri,2,FALSE)),"",VLOOKUP(AK63,Tab_feri,2,FALSE))</f>
        <v/>
      </c>
      <c r="AK63" s="54" t="str">
        <f>IF(AI63&lt;EOMONTH(AG45,0),AI63+1,"")</f>
        <v/>
      </c>
      <c r="AL63" s="53" t="str">
        <f>IF(ISNA(VLOOKUP(AM63,Tab_feri,2,FALSE)),"",VLOOKUP(AM63,Tab_feri,2,FALSE))</f>
        <v/>
      </c>
      <c r="AM63" s="54" t="str">
        <f>IF(AK63&lt;EOMONTH(AG45,0),AK63+1,"")</f>
        <v/>
      </c>
      <c r="AN63" s="53" t="str">
        <f>IF(ISNA(VLOOKUP(AO63,Tab_feri,2,FALSE)),"",VLOOKUP(AO63,Tab_feri,2,FALSE))</f>
        <v/>
      </c>
      <c r="AO63" s="54" t="str">
        <f>IF(AM63&lt;EOMONTH(AG45,0),AM63+1,"")</f>
        <v/>
      </c>
      <c r="AP63" s="53" t="str">
        <f>IF(ISNA(VLOOKUP(AQ63,Tab_feri,2,FALSE)),"",VLOOKUP(AQ63,Tab_feri,2,FALSE))</f>
        <v/>
      </c>
      <c r="AQ63" s="54" t="str">
        <f>IF(AO63&lt;EOMONTH(AG45,0),AO63+1,"")</f>
        <v/>
      </c>
      <c r="AR63" s="53" t="str">
        <f>IF(ISNA(VLOOKUP(AS63,Tab_feri,2,FALSE)),"",VLOOKUP(AS63,Tab_feri,2,FALSE))</f>
        <v/>
      </c>
      <c r="AS63" s="54" t="str">
        <f>IF(AQ63&lt;EOMONTH(AG45,0),AQ63+1,"")</f>
        <v/>
      </c>
      <c r="AT63" s="53" t="str">
        <f>IF(ISNA(VLOOKUP(AU63,Tab_feri,2,FALSE)),"",VLOOKUP(AU63,Tab_feri,2,FALSE))</f>
        <v/>
      </c>
      <c r="AU63" s="54" t="str">
        <f>IF(AS63&lt;EOMONTH(AG45,0),AS63+1,"")</f>
        <v/>
      </c>
    </row>
    <row r="64" spans="1:47" x14ac:dyDescent="0.2">
      <c r="A64" s="47"/>
      <c r="B64" s="55"/>
      <c r="C64" s="56">
        <f>IF(C62=1,3,IF(C62=3,1,IF(C62=4,2,4)))</f>
        <v>1</v>
      </c>
      <c r="D64" s="55"/>
      <c r="E64" s="56">
        <f>C64</f>
        <v>1</v>
      </c>
      <c r="F64" s="55"/>
      <c r="G64" s="56">
        <f>C64</f>
        <v>1</v>
      </c>
      <c r="H64" s="55"/>
      <c r="I64" s="56">
        <f>IF(G64=3,4,IF(G64=4,3,IF(G64=1,2,1)))</f>
        <v>2</v>
      </c>
      <c r="J64" s="55"/>
      <c r="K64" s="56">
        <f>I64</f>
        <v>2</v>
      </c>
      <c r="L64" s="55"/>
      <c r="M64" s="56">
        <f>I64</f>
        <v>2</v>
      </c>
      <c r="N64" s="55"/>
      <c r="O64" s="56">
        <f>O62</f>
        <v>4</v>
      </c>
      <c r="Q64" s="47"/>
      <c r="R64" s="55"/>
      <c r="S64" s="56">
        <f>IF(S62=1,3,IF(S62=3,1,IF(S62=4,2,4)))</f>
        <v>4</v>
      </c>
      <c r="T64" s="55"/>
      <c r="U64" s="56">
        <f>S64</f>
        <v>4</v>
      </c>
      <c r="V64" s="55"/>
      <c r="W64" s="56">
        <f>S64</f>
        <v>4</v>
      </c>
      <c r="X64" s="55"/>
      <c r="Y64" s="56">
        <f>IF(W64=3,4,IF(W64=4,3,IF(W64=1,2,1)))</f>
        <v>3</v>
      </c>
      <c r="Z64" s="55"/>
      <c r="AA64" s="56">
        <f>Y64</f>
        <v>3</v>
      </c>
      <c r="AB64" s="55"/>
      <c r="AC64" s="56">
        <f>Y64</f>
        <v>3</v>
      </c>
      <c r="AD64" s="55"/>
      <c r="AE64" s="56">
        <f>AE62</f>
        <v>1</v>
      </c>
      <c r="AG64" s="47"/>
      <c r="AH64" s="55"/>
      <c r="AI64" s="56">
        <f>IF(AI62=1,3,IF(AI62=3,1,IF(AI62=4,2,4)))</f>
        <v>2</v>
      </c>
      <c r="AJ64" s="55"/>
      <c r="AK64" s="56">
        <f>AI64</f>
        <v>2</v>
      </c>
      <c r="AL64" s="55"/>
      <c r="AM64" s="56">
        <f>AI64</f>
        <v>2</v>
      </c>
      <c r="AN64" s="55"/>
      <c r="AO64" s="56">
        <f>IF(AM64=3,4,IF(AM64=4,3,IF(AM64=1,2,1)))</f>
        <v>1</v>
      </c>
      <c r="AP64" s="55"/>
      <c r="AQ64" s="56">
        <f>AO64</f>
        <v>1</v>
      </c>
      <c r="AR64" s="55"/>
      <c r="AS64" s="56">
        <f>AO64</f>
        <v>1</v>
      </c>
      <c r="AT64" s="55"/>
      <c r="AU64" s="56">
        <f>AU62</f>
        <v>3</v>
      </c>
    </row>
    <row r="65" spans="1:47" ht="12" customHeight="1" x14ac:dyDescent="0.2"/>
    <row r="66" spans="1:47" ht="36.950000000000003" customHeight="1" x14ac:dyDescent="0.2">
      <c r="A66" s="48">
        <f>EDATE(DATE(An_ref,1,1),9)</f>
        <v>48122</v>
      </c>
      <c r="B66" s="49"/>
      <c r="C66" s="49"/>
      <c r="D66" s="49"/>
      <c r="E66" s="49"/>
      <c r="F66" s="49"/>
      <c r="G66" s="49"/>
      <c r="H66" s="49"/>
      <c r="I66" s="49"/>
      <c r="J66" s="49"/>
      <c r="K66" s="49"/>
      <c r="L66" s="49"/>
      <c r="M66" s="49"/>
      <c r="N66" s="49"/>
      <c r="O66" s="49"/>
      <c r="Q66" s="48">
        <f>EDATE(DATE(An_ref,1,1),10)</f>
        <v>48153</v>
      </c>
      <c r="R66" s="49"/>
      <c r="S66" s="49"/>
      <c r="T66" s="49"/>
      <c r="U66" s="49"/>
      <c r="V66" s="49"/>
      <c r="W66" s="49"/>
      <c r="X66" s="49"/>
      <c r="Y66" s="49"/>
      <c r="Z66" s="49"/>
      <c r="AA66" s="49"/>
      <c r="AB66" s="49"/>
      <c r="AC66" s="49"/>
      <c r="AD66" s="49"/>
      <c r="AE66" s="49"/>
      <c r="AG66" s="48">
        <f>EDATE(DATE(An_ref,1,1),11)</f>
        <v>48183</v>
      </c>
      <c r="AH66" s="49"/>
      <c r="AI66" s="49"/>
      <c r="AJ66" s="49"/>
      <c r="AK66" s="49"/>
      <c r="AL66" s="49"/>
      <c r="AM66" s="49"/>
      <c r="AN66" s="49"/>
      <c r="AO66" s="49"/>
      <c r="AP66" s="49"/>
      <c r="AQ66" s="49"/>
      <c r="AR66" s="49"/>
      <c r="AS66" s="49"/>
      <c r="AT66" s="49"/>
      <c r="AU66" s="49"/>
    </row>
    <row r="67" spans="1:47" s="22" customFormat="1" ht="22.5" customHeight="1" x14ac:dyDescent="0.2">
      <c r="A67" s="12"/>
      <c r="B67" s="50" t="str">
        <f>UPPER(TEXT(C72,"jjjj"))</f>
        <v>LUNDI</v>
      </c>
      <c r="C67" s="50"/>
      <c r="D67" s="50" t="str">
        <f>UPPER(TEXT(E72,"jjjj"))</f>
        <v>MARDI</v>
      </c>
      <c r="E67" s="50"/>
      <c r="F67" s="50" t="str">
        <f>UPPER(TEXT(G72,"jjjj"))</f>
        <v>MERCREDI</v>
      </c>
      <c r="G67" s="50"/>
      <c r="H67" s="50" t="str">
        <f>UPPER(TEXT(I72,"jjjj"))</f>
        <v>JEUDI</v>
      </c>
      <c r="I67" s="50"/>
      <c r="J67" s="50" t="str">
        <f>UPPER(TEXT(K72,"jjjj"))</f>
        <v>VENDREDI</v>
      </c>
      <c r="K67" s="50"/>
      <c r="L67" s="50" t="str">
        <f>UPPER(TEXT(M72,"jjjj"))</f>
        <v>SAMEDI</v>
      </c>
      <c r="M67" s="50"/>
      <c r="N67" s="50" t="str">
        <f>UPPER(TEXT(O72,"jjjj"))</f>
        <v>DIMANCHE</v>
      </c>
      <c r="O67" s="50"/>
      <c r="Q67" s="12"/>
      <c r="R67" s="50" t="str">
        <f>UPPER(TEXT(S72,"jjjj"))</f>
        <v>LUNDI</v>
      </c>
      <c r="S67" s="50"/>
      <c r="T67" s="50" t="str">
        <f>UPPER(TEXT(U72,"jjjj"))</f>
        <v>MARDI</v>
      </c>
      <c r="U67" s="50"/>
      <c r="V67" s="50" t="str">
        <f>UPPER(TEXT(W72,"jjjj"))</f>
        <v>MERCREDI</v>
      </c>
      <c r="W67" s="50"/>
      <c r="X67" s="50" t="str">
        <f>UPPER(TEXT(Y72,"jjjj"))</f>
        <v>JEUDI</v>
      </c>
      <c r="Y67" s="50"/>
      <c r="Z67" s="50" t="str">
        <f>UPPER(TEXT(AA72,"jjjj"))</f>
        <v>VENDREDI</v>
      </c>
      <c r="AA67" s="50"/>
      <c r="AB67" s="50" t="str">
        <f>UPPER(TEXT(AC72,"jjjj"))</f>
        <v>SAMEDI</v>
      </c>
      <c r="AC67" s="50"/>
      <c r="AD67" s="50" t="str">
        <f>UPPER(TEXT(AE72,"jjjj"))</f>
        <v>DIMANCHE</v>
      </c>
      <c r="AE67" s="50"/>
      <c r="AG67" s="12"/>
      <c r="AH67" s="50" t="str">
        <f>UPPER(TEXT(AI72,"jjjj"))</f>
        <v>LUNDI</v>
      </c>
      <c r="AI67" s="50"/>
      <c r="AJ67" s="50" t="str">
        <f>UPPER(TEXT(AK72,"jjjj"))</f>
        <v>MARDI</v>
      </c>
      <c r="AK67" s="50"/>
      <c r="AL67" s="50" t="str">
        <f>UPPER(TEXT(AM72,"jjjj"))</f>
        <v>MERCREDI</v>
      </c>
      <c r="AM67" s="50"/>
      <c r="AN67" s="50" t="str">
        <f>UPPER(TEXT(AO72,"jjjj"))</f>
        <v>JEUDI</v>
      </c>
      <c r="AO67" s="50"/>
      <c r="AP67" s="50" t="str">
        <f>UPPER(TEXT(AQ72,"jjjj"))</f>
        <v>VENDREDI</v>
      </c>
      <c r="AQ67" s="50"/>
      <c r="AR67" s="50" t="str">
        <f>UPPER(TEXT(AS72,"jjjj"))</f>
        <v>SAMEDI</v>
      </c>
      <c r="AS67" s="50"/>
      <c r="AT67" s="50" t="str">
        <f>UPPER(TEXT(AU72,"jjjj"))</f>
        <v>DIMANCHE</v>
      </c>
      <c r="AU67" s="50"/>
    </row>
    <row r="68" spans="1:47" ht="15" customHeight="1" x14ac:dyDescent="0.2">
      <c r="A68" s="45">
        <f>IFERROR(INT((I69-LOOKUP(I69,DATE(YEAR(I69)+{-1;0;1},1,3)-WEEKDAY(DATE(YEAR(I69)+{-1;0;1},1,3))+2))/7)+1,INT(((I72-7)-LOOKUP((I72-7),DATE(YEAR((I72-7))+{-1;0;1},1,3)-WEEKDAY(DATE(YEAR((I72-7))+{-1;0;1},1,3))+2))/7)+1)</f>
        <v>40</v>
      </c>
      <c r="B68" s="51"/>
      <c r="C68" s="52">
        <f>IF(C69="",IF(EOMONTH(AG45,0)+1&lt;&gt;DATE(An_ref,MONTH(A66),1),AI62,IF(AU59=1,4,IF(AU59=2,3,IF(AU59=3,1,2)))),AI62)</f>
        <v>4</v>
      </c>
      <c r="D68" s="51"/>
      <c r="E68" s="52">
        <f>C68</f>
        <v>4</v>
      </c>
      <c r="F68" s="51"/>
      <c r="G68" s="52">
        <f>C68</f>
        <v>4</v>
      </c>
      <c r="H68" s="51" t="str">
        <f>IF((DATE(An_ref,1,0)-MOD(DATE(An_ref,1,0)+2,7)+7),"PAIE")</f>
        <v>PAIE</v>
      </c>
      <c r="I68" s="52">
        <f>C68</f>
        <v>4</v>
      </c>
      <c r="J68" s="51"/>
      <c r="K68" s="52">
        <f>IF(I68=2,1,IF(I68=1,2,IF(I68=3,4,3)))</f>
        <v>3</v>
      </c>
      <c r="L68" s="51"/>
      <c r="M68" s="52">
        <f>K68</f>
        <v>3</v>
      </c>
      <c r="N68" s="51"/>
      <c r="O68" s="52">
        <f>K68</f>
        <v>3</v>
      </c>
      <c r="Q68" s="45">
        <f>IFERROR(INT((Y69-LOOKUP(Y69,DATE(YEAR(Y69)+{-1;0;1},1,3)-WEEKDAY(DATE(YEAR(Y69)+{-1;0;1},1,3))+2))/7)+1,INT(((Y72-7)-LOOKUP((Y72-7),DATE(YEAR((Y72-7))+{-1;0;1},1,3)-WEEKDAY(DATE(YEAR((Y72-7))+{-1;0;1},1,3))+2))/7)+1)</f>
        <v>44</v>
      </c>
      <c r="R68" s="51"/>
      <c r="S68" s="52">
        <f>IF(C84="",IF(EOMONTH(A66,0)+1&lt;&gt;DATE(An_ref,MONTH(Q66),1),C80,IF(O80=1,4,IF(O80=2,3,IF(O80=3,1,2)))),C83)</f>
        <v>1</v>
      </c>
      <c r="T68" s="51"/>
      <c r="U68" s="52">
        <f>S68</f>
        <v>1</v>
      </c>
      <c r="V68" s="51"/>
      <c r="W68" s="52">
        <f>S68</f>
        <v>1</v>
      </c>
      <c r="X68" s="51" t="str">
        <f>IF((DATE(An_ref,1,0)-MOD(DATE(An_ref,1,0)+2,7)+7),"PAIE")</f>
        <v>PAIE</v>
      </c>
      <c r="Y68" s="52">
        <f>S68</f>
        <v>1</v>
      </c>
      <c r="Z68" s="51"/>
      <c r="AA68" s="52">
        <f>IF(Y68=2,1,IF(Y68=1,2,IF(Y68=3,4,3)))</f>
        <v>2</v>
      </c>
      <c r="AB68" s="51"/>
      <c r="AC68" s="52">
        <f>AA68</f>
        <v>2</v>
      </c>
      <c r="AD68" s="51"/>
      <c r="AE68" s="52">
        <f>AA68</f>
        <v>2</v>
      </c>
      <c r="AG68" s="45">
        <f>IFERROR(INT((AO69-LOOKUP(AO69,DATE(YEAR(AO69)+{-1;0;1},1,3)-WEEKDAY(DATE(YEAR(AO69)+{-1;0;1},1,3))+2))/7)+1,INT(((AO72-7)-LOOKUP((AO72-7),DATE(YEAR((AO72-7))+{-1;0;1},1,3)-WEEKDAY(DATE(YEAR((AO72-7))+{-1;0;1},1,3))+2))/7)+1)</f>
        <v>49</v>
      </c>
      <c r="AH68" s="51"/>
      <c r="AI68" s="52">
        <f>IF(S84="",IF(EOMONTH(Q66,0)+1&lt;&gt;DATE(An_ref,MONTH(AG66),1),S80,IF(AE80=1,4,IF(AE80=2,3,IF(AE80=3,1,2)))),S83)</f>
        <v>3</v>
      </c>
      <c r="AJ68" s="51"/>
      <c r="AK68" s="52">
        <f>AI68</f>
        <v>3</v>
      </c>
      <c r="AL68" s="51"/>
      <c r="AM68" s="52">
        <f>AI68</f>
        <v>3</v>
      </c>
      <c r="AN68" s="51" t="str">
        <f>IF((DATE(An_ref,1,0)-MOD(DATE(An_ref,1,0)+2,7)+7),"PAIE")</f>
        <v>PAIE</v>
      </c>
      <c r="AO68" s="52">
        <f>AI68</f>
        <v>3</v>
      </c>
      <c r="AP68" s="51"/>
      <c r="AQ68" s="52">
        <f>IF(AO68=2,1,IF(AO68=1,2,IF(AO68=3,4,3)))</f>
        <v>4</v>
      </c>
      <c r="AR68" s="51"/>
      <c r="AS68" s="52">
        <f>AQ68</f>
        <v>4</v>
      </c>
      <c r="AT68" s="51"/>
      <c r="AU68" s="52">
        <f>AQ68</f>
        <v>4</v>
      </c>
    </row>
    <row r="69" spans="1:47" ht="39.950000000000003" customHeight="1" x14ac:dyDescent="0.2">
      <c r="A69" s="46"/>
      <c r="B69" s="53" t="str">
        <f>IF(ISNA(VLOOKUP(C69,Tab_feri,2,FALSE)),"",VLOOKUP(C69,Tab_feri,2,FALSE))</f>
        <v/>
      </c>
      <c r="C69" s="54" t="str">
        <f>IF(WEEKDAY(A66)=2,A66,"")</f>
        <v/>
      </c>
      <c r="D69" s="53" t="str">
        <f>IF(ISNA(VLOOKUP(E69,Tab_feri,2,FALSE)),"",VLOOKUP(E69,Tab_feri,2,FALSE))</f>
        <v/>
      </c>
      <c r="E69" s="54" t="str">
        <f>IF(C69&lt;&gt;"",C69+1,IF(WEEKDAY(A66)=3,A66,""))</f>
        <v/>
      </c>
      <c r="F69" s="53" t="str">
        <f>IF(ISNA(VLOOKUP(G69,Tab_feri,2,FALSE)),"",VLOOKUP(G69,Tab_feri,2,FALSE))</f>
        <v/>
      </c>
      <c r="G69" s="54">
        <f>IF(E69&lt;&gt;"",E69+1,IF(WEEKDAY(A66)=4,A66,""))</f>
        <v>48122</v>
      </c>
      <c r="H69" s="53" t="str">
        <f>IF(ISNA(VLOOKUP(I69,Tab_feri,2,FALSE)),"",VLOOKUP(I69,Tab_feri,2,FALSE))</f>
        <v/>
      </c>
      <c r="I69" s="54">
        <f>IF(G69&lt;&gt;"",G69+1,IF(WEEKDAY(A66)=5,A66,""))</f>
        <v>48123</v>
      </c>
      <c r="J69" s="53" t="str">
        <f>IF(ISNA(VLOOKUP(K69,Tab_feri,2,FALSE)),"",VLOOKUP(K69,Tab_feri,2,FALSE))</f>
        <v/>
      </c>
      <c r="K69" s="54">
        <f>IF(I69&lt;&gt;"",I69+1,IF(WEEKDAY(A66)=6,A66,""))</f>
        <v>48124</v>
      </c>
      <c r="L69" s="53" t="str">
        <f>IF(ISNA(VLOOKUP(M69,Tab_feri,2,FALSE)),"",VLOOKUP(M69,Tab_feri,2,FALSE))</f>
        <v/>
      </c>
      <c r="M69" s="54">
        <f>IF(K69&lt;&gt;"",K69+1,IF(WEEKDAY(A66)=7,A66,""))</f>
        <v>48125</v>
      </c>
      <c r="N69" s="53" t="str">
        <f>IF(ISNA(VLOOKUP(O69,Tab_feri,2,FALSE)),"",VLOOKUP(O69,Tab_feri,2,FALSE))</f>
        <v/>
      </c>
      <c r="O69" s="54">
        <f>IF(M69&lt;&gt;"",M69+1,IF(WEEKDAY(A66)=1,A66,""))</f>
        <v>48126</v>
      </c>
      <c r="Q69" s="46"/>
      <c r="R69" s="53" t="str">
        <f>IF(ISNA(VLOOKUP(S69,Tab_feri,2,FALSE)),"",VLOOKUP(S69,Tab_feri,2,FALSE))</f>
        <v/>
      </c>
      <c r="S69" s="54" t="str">
        <f>IF(WEEKDAY(Q66)=2,Q66,"")</f>
        <v/>
      </c>
      <c r="T69" s="53" t="str">
        <f>IF(ISNA(VLOOKUP(U69,Tab_feri,2,FALSE)),"",VLOOKUP(U69,Tab_feri,2,FALSE))</f>
        <v/>
      </c>
      <c r="U69" s="54" t="str">
        <f>IF(S69&lt;&gt;"",S69+1,IF(WEEKDAY(Q66)=3,Q66,""))</f>
        <v/>
      </c>
      <c r="V69" s="53" t="str">
        <f>IF(ISNA(VLOOKUP(W69,Tab_feri,2,FALSE)),"",VLOOKUP(W69,Tab_feri,2,FALSE))</f>
        <v/>
      </c>
      <c r="W69" s="54" t="str">
        <f>IF(U69&lt;&gt;"",U69+1,IF(WEEKDAY(Q66)=4,Q66,""))</f>
        <v/>
      </c>
      <c r="X69" s="53" t="str">
        <f>IF(ISNA(VLOOKUP(Y69,Tab_feri,2,FALSE)),"",VLOOKUP(Y69,Tab_feri,2,FALSE))</f>
        <v/>
      </c>
      <c r="Y69" s="54" t="str">
        <f>IF(W69&lt;&gt;"",W69+1,IF(WEEKDAY(Q66)=5,Q66,""))</f>
        <v/>
      </c>
      <c r="Z69" s="53" t="str">
        <f>IF(ISNA(VLOOKUP(AA69,Tab_feri,2,FALSE)),"",VLOOKUP(AA69,Tab_feri,2,FALSE))</f>
        <v/>
      </c>
      <c r="AA69" s="54" t="str">
        <f>IF(Y69&lt;&gt;"",Y69+1,IF(WEEKDAY(Q66)=6,Q66,""))</f>
        <v/>
      </c>
      <c r="AB69" s="53" t="str">
        <f>IF(ISNA(VLOOKUP(AC69,Tab_feri,2,FALSE)),"",VLOOKUP(AC69,Tab_feri,2,FALSE))</f>
        <v/>
      </c>
      <c r="AC69" s="54">
        <f>IF(AA69&lt;&gt;"",AA69+1,IF(WEEKDAY(Q66)=7,Q66,""))</f>
        <v>48153</v>
      </c>
      <c r="AD69" s="53" t="str">
        <f>IF(ISNA(VLOOKUP(AE69,Tab_feri,2,FALSE)),"",VLOOKUP(AE69,Tab_feri,2,FALSE))</f>
        <v/>
      </c>
      <c r="AE69" s="54">
        <f>IF(AC69&lt;&gt;"",AC69+1,IF(WEEKDAY(Q66)=1,Q66,""))</f>
        <v>48154</v>
      </c>
      <c r="AG69" s="46"/>
      <c r="AH69" s="53" t="str">
        <f>IF(ISNA(VLOOKUP(AI69,Tab_feri,2,FALSE)),"",VLOOKUP(AI69,Tab_feri,2,FALSE))</f>
        <v/>
      </c>
      <c r="AI69" s="54">
        <f>IF(WEEKDAY(AG66)=2,AG66,"")</f>
        <v>48183</v>
      </c>
      <c r="AJ69" s="53" t="str">
        <f>IF(ISNA(VLOOKUP(AK69,Tab_feri,2,FALSE)),"",VLOOKUP(AK69,Tab_feri,2,FALSE))</f>
        <v/>
      </c>
      <c r="AK69" s="54">
        <f>IF(AI69&lt;&gt;"",AI69+1,IF(WEEKDAY(AG66)=3,AG66,""))</f>
        <v>48184</v>
      </c>
      <c r="AL69" s="53" t="str">
        <f>IF(ISNA(VLOOKUP(AM69,Tab_feri,2,FALSE)),"",VLOOKUP(AM69,Tab_feri,2,FALSE))</f>
        <v/>
      </c>
      <c r="AM69" s="54">
        <f>IF(AK69&lt;&gt;"",AK69+1,IF(WEEKDAY(AG66)=4,AG66,""))</f>
        <v>48185</v>
      </c>
      <c r="AN69" s="53" t="str">
        <f>IF(ISNA(VLOOKUP(AO69,Tab_feri,2,FALSE)),"",VLOOKUP(AO69,Tab_feri,2,FALSE))</f>
        <v/>
      </c>
      <c r="AO69" s="54">
        <f>IF(AM69&lt;&gt;"",AM69+1,IF(WEEKDAY(AG66)=5,AG66,""))</f>
        <v>48186</v>
      </c>
      <c r="AP69" s="53" t="str">
        <f>IF(ISNA(VLOOKUP(AQ69,Tab_feri,2,FALSE)),"",VLOOKUP(AQ69,Tab_feri,2,FALSE))</f>
        <v/>
      </c>
      <c r="AQ69" s="54">
        <f>IF(AO69&lt;&gt;"",AO69+1,IF(WEEKDAY(AG66)=6,AG66,""))</f>
        <v>48187</v>
      </c>
      <c r="AR69" s="53" t="str">
        <f>IF(ISNA(VLOOKUP(AS69,Tab_feri,2,FALSE)),"",VLOOKUP(AS69,Tab_feri,2,FALSE))</f>
        <v/>
      </c>
      <c r="AS69" s="54">
        <f>IF(AQ69&lt;&gt;"",AQ69+1,IF(WEEKDAY(AG66)=7,AG66,""))</f>
        <v>48188</v>
      </c>
      <c r="AT69" s="53" t="str">
        <f>IF(ISNA(VLOOKUP(AU69,Tab_feri,2,FALSE)),"",VLOOKUP(AU69,Tab_feri,2,FALSE))</f>
        <v/>
      </c>
      <c r="AU69" s="54">
        <f>IF(AS69&lt;&gt;"",AS69+1,IF(WEEKDAY(AG66)=1,AG66,""))</f>
        <v>48189</v>
      </c>
    </row>
    <row r="70" spans="1:47" ht="15" customHeight="1" x14ac:dyDescent="0.2">
      <c r="A70" s="47"/>
      <c r="B70" s="55"/>
      <c r="C70" s="56">
        <f>IF(C68=1,3,IF(C68=3,1,IF(C68=4,2,4)))</f>
        <v>2</v>
      </c>
      <c r="D70" s="55"/>
      <c r="E70" s="56">
        <f>C70</f>
        <v>2</v>
      </c>
      <c r="F70" s="55"/>
      <c r="G70" s="56">
        <f>C70</f>
        <v>2</v>
      </c>
      <c r="H70" s="55"/>
      <c r="I70" s="56">
        <f>IF(G70=3,4,IF(G70=4,3,IF(G70=1,2,1)))</f>
        <v>1</v>
      </c>
      <c r="J70" s="55"/>
      <c r="K70" s="56">
        <f>I70</f>
        <v>1</v>
      </c>
      <c r="L70" s="55"/>
      <c r="M70" s="56">
        <f>I70</f>
        <v>1</v>
      </c>
      <c r="N70" s="55"/>
      <c r="O70" s="56">
        <f>O68</f>
        <v>3</v>
      </c>
      <c r="Q70" s="47"/>
      <c r="R70" s="55"/>
      <c r="S70" s="56">
        <f>IF(S68=1,3,IF(S68=3,1,IF(S68=4,2,4)))</f>
        <v>3</v>
      </c>
      <c r="T70" s="55"/>
      <c r="U70" s="56">
        <f>S70</f>
        <v>3</v>
      </c>
      <c r="V70" s="55"/>
      <c r="W70" s="56">
        <f>S70</f>
        <v>3</v>
      </c>
      <c r="X70" s="55"/>
      <c r="Y70" s="56">
        <f>IF(W70=3,4,IF(W70=4,3,IF(W70=1,2,1)))</f>
        <v>4</v>
      </c>
      <c r="Z70" s="55"/>
      <c r="AA70" s="56">
        <f>Y70</f>
        <v>4</v>
      </c>
      <c r="AB70" s="55"/>
      <c r="AC70" s="56">
        <f>Y70</f>
        <v>4</v>
      </c>
      <c r="AD70" s="55"/>
      <c r="AE70" s="56">
        <f>AE68</f>
        <v>2</v>
      </c>
      <c r="AG70" s="47"/>
      <c r="AH70" s="55"/>
      <c r="AI70" s="56">
        <f>IF(AI68=1,3,IF(AI68=3,1,IF(AI68=4,2,4)))</f>
        <v>1</v>
      </c>
      <c r="AJ70" s="55"/>
      <c r="AK70" s="56">
        <f>AI70</f>
        <v>1</v>
      </c>
      <c r="AL70" s="55"/>
      <c r="AM70" s="56">
        <f>AI70</f>
        <v>1</v>
      </c>
      <c r="AN70" s="55"/>
      <c r="AO70" s="56">
        <f>IF(AM70=3,4,IF(AM70=4,3,IF(AM70=1,2,1)))</f>
        <v>2</v>
      </c>
      <c r="AP70" s="55"/>
      <c r="AQ70" s="56">
        <f>AO70</f>
        <v>2</v>
      </c>
      <c r="AR70" s="55"/>
      <c r="AS70" s="56">
        <f>AO70</f>
        <v>2</v>
      </c>
      <c r="AT70" s="55"/>
      <c r="AU70" s="56">
        <f>AU68</f>
        <v>4</v>
      </c>
    </row>
    <row r="71" spans="1:47" ht="15" customHeight="1" x14ac:dyDescent="0.2">
      <c r="A71" s="45">
        <f>IFERROR(INT((I72-LOOKUP(I72,DATE(YEAR(I72)+{-1;0;1},1,3)-WEEKDAY(DATE(YEAR(I72)+{-1;0;1},1,3))+2))/7)+1,INT(((I75-7)-LOOKUP((I75-7),DATE(YEAR((I75-7))+{-1;0;1},1,3)-WEEKDAY(DATE(YEAR((I75-7))+{-1;0;1},1,3))+2))/7)+1)</f>
        <v>41</v>
      </c>
      <c r="B71" s="51"/>
      <c r="C71" s="52">
        <f>IF(O68=1,4,IF(O68=2,3,IF(O68=3,1,2)))</f>
        <v>1</v>
      </c>
      <c r="D71" s="51"/>
      <c r="E71" s="52">
        <f>C71</f>
        <v>1</v>
      </c>
      <c r="F71" s="51"/>
      <c r="G71" s="52">
        <f>C71</f>
        <v>1</v>
      </c>
      <c r="H71" s="51"/>
      <c r="I71" s="52">
        <f>C71</f>
        <v>1</v>
      </c>
      <c r="J71" s="51"/>
      <c r="K71" s="52">
        <f>IF(I71=3,4,IF(I71=4,3,IF(I71=1,2,1)))</f>
        <v>2</v>
      </c>
      <c r="L71" s="51"/>
      <c r="M71" s="52">
        <f>K71</f>
        <v>2</v>
      </c>
      <c r="N71" s="51"/>
      <c r="O71" s="52">
        <f>K71</f>
        <v>2</v>
      </c>
      <c r="Q71" s="45">
        <f>IFERROR(INT((Y72-LOOKUP(Y72,DATE(YEAR(Y72)+{-1;0;1},1,3)-WEEKDAY(DATE(YEAR(Y72)+{-1;0;1},1,3))+2))/7)+1,INT(((Y75-7)-LOOKUP((Y75-7),DATE(YEAR((Y75-7))+{-1;0;1},1,3)-WEEKDAY(DATE(YEAR((Y75-7))+{-1;0;1},1,3))+2))/7)+1)</f>
        <v>45</v>
      </c>
      <c r="R71" s="51"/>
      <c r="S71" s="52">
        <f>IF(AE68=1,4,IF(AE68=2,3,IF(AE68=3,1,2)))</f>
        <v>3</v>
      </c>
      <c r="T71" s="51"/>
      <c r="U71" s="52">
        <f>S71</f>
        <v>3</v>
      </c>
      <c r="V71" s="51"/>
      <c r="W71" s="52">
        <f>S71</f>
        <v>3</v>
      </c>
      <c r="X71" s="51"/>
      <c r="Y71" s="52">
        <f>S71</f>
        <v>3</v>
      </c>
      <c r="Z71" s="51"/>
      <c r="AA71" s="52">
        <f>IF(Y71=3,4,IF(Y71=4,3,IF(Y71=1,2,1)))</f>
        <v>4</v>
      </c>
      <c r="AB71" s="51"/>
      <c r="AC71" s="52">
        <f>AA71</f>
        <v>4</v>
      </c>
      <c r="AD71" s="51"/>
      <c r="AE71" s="52">
        <f>AA71</f>
        <v>4</v>
      </c>
      <c r="AG71" s="45">
        <f>IFERROR(INT((AO72-LOOKUP(AO72,DATE(YEAR(AO72)+{-1;0;1},1,3)-WEEKDAY(DATE(YEAR(AO72)+{-1;0;1},1,3))+2))/7)+1,INT(((AO75-7)-LOOKUP((AO75-7),DATE(YEAR((AO75-7))+{-1;0;1},1,3)-WEEKDAY(DATE(YEAR((AO75-7))+{-1;0;1},1,3))+2))/7)+1)</f>
        <v>50</v>
      </c>
      <c r="AH71" s="51"/>
      <c r="AI71" s="52">
        <f>IF(AU68=1,4,IF(AU68=2,3,IF(AU68=3,1,2)))</f>
        <v>2</v>
      </c>
      <c r="AJ71" s="51"/>
      <c r="AK71" s="52">
        <f>AI71</f>
        <v>2</v>
      </c>
      <c r="AL71" s="51"/>
      <c r="AM71" s="52">
        <f>AI71</f>
        <v>2</v>
      </c>
      <c r="AN71" s="51"/>
      <c r="AO71" s="52">
        <f>AI71</f>
        <v>2</v>
      </c>
      <c r="AP71" s="51"/>
      <c r="AQ71" s="52">
        <f>IF(AO71=3,4,IF(AO71=4,3,IF(AO71=1,2,1)))</f>
        <v>1</v>
      </c>
      <c r="AR71" s="51"/>
      <c r="AS71" s="52">
        <f>AQ71</f>
        <v>1</v>
      </c>
      <c r="AT71" s="51"/>
      <c r="AU71" s="52">
        <f>AQ71</f>
        <v>1</v>
      </c>
    </row>
    <row r="72" spans="1:47" ht="39.950000000000003" customHeight="1" x14ac:dyDescent="0.2">
      <c r="A72" s="46"/>
      <c r="B72" s="53" t="str">
        <f>IF(ISNA(VLOOKUP(C72,Tab_feri,2,FALSE)),"",VLOOKUP(C72,Tab_feri,2,FALSE))</f>
        <v/>
      </c>
      <c r="C72" s="54">
        <f>O69+1</f>
        <v>48127</v>
      </c>
      <c r="D72" s="53" t="str">
        <f>IF(ISNA(VLOOKUP(E72,Tab_feri,2,FALSE)),"",VLOOKUP(E72,Tab_feri,2,FALSE))</f>
        <v/>
      </c>
      <c r="E72" s="54">
        <f>C72+1</f>
        <v>48128</v>
      </c>
      <c r="F72" s="53" t="str">
        <f>IF(ISNA(VLOOKUP(G72,Tab_feri,2,FALSE)),"",VLOOKUP(G72,Tab_feri,2,FALSE))</f>
        <v/>
      </c>
      <c r="G72" s="54">
        <f>E72+1</f>
        <v>48129</v>
      </c>
      <c r="H72" s="53" t="str">
        <f>IF(ISNA(VLOOKUP(I72,Tab_feri,2,FALSE)),"",VLOOKUP(I72,Tab_feri,2,FALSE))</f>
        <v/>
      </c>
      <c r="I72" s="54">
        <f>G72+1</f>
        <v>48130</v>
      </c>
      <c r="J72" s="53" t="str">
        <f>IF(ISNA(VLOOKUP(K72,Tab_feri,2,FALSE)),"",VLOOKUP(K72,Tab_feri,2,FALSE))</f>
        <v/>
      </c>
      <c r="K72" s="54">
        <f>I72+1</f>
        <v>48131</v>
      </c>
      <c r="L72" s="53" t="str">
        <f>IF(ISNA(VLOOKUP(M72,Tab_feri,2,FALSE)),"",VLOOKUP(M72,Tab_feri,2,FALSE))</f>
        <v/>
      </c>
      <c r="M72" s="54">
        <f>K72+1</f>
        <v>48132</v>
      </c>
      <c r="N72" s="53" t="str">
        <f>IF(ISNA(VLOOKUP(O72,Tab_feri,2,FALSE)),"",VLOOKUP(O72,Tab_feri,2,FALSE))</f>
        <v/>
      </c>
      <c r="O72" s="54">
        <f>M72+1</f>
        <v>48133</v>
      </c>
      <c r="Q72" s="46"/>
      <c r="R72" s="53" t="str">
        <f>IF(ISNA(VLOOKUP(S72,Tab_feri,2,FALSE)),"",VLOOKUP(S72,Tab_feri,2,FALSE))</f>
        <v/>
      </c>
      <c r="S72" s="54">
        <f>AE69+1</f>
        <v>48155</v>
      </c>
      <c r="T72" s="53" t="str">
        <f>IF(ISNA(VLOOKUP(U72,Tab_feri,2,FALSE)),"",VLOOKUP(U72,Tab_feri,2,FALSE))</f>
        <v/>
      </c>
      <c r="U72" s="54">
        <f>S72+1</f>
        <v>48156</v>
      </c>
      <c r="V72" s="53" t="str">
        <f>IF(ISNA(VLOOKUP(W72,Tab_feri,2,FALSE)),"",VLOOKUP(W72,Tab_feri,2,FALSE))</f>
        <v/>
      </c>
      <c r="W72" s="54">
        <f>U72+1</f>
        <v>48157</v>
      </c>
      <c r="X72" s="53" t="str">
        <f>IF(ISNA(VLOOKUP(Y72,Tab_feri,2,FALSE)),"",VLOOKUP(Y72,Tab_feri,2,FALSE))</f>
        <v/>
      </c>
      <c r="Y72" s="54">
        <f>W72+1</f>
        <v>48158</v>
      </c>
      <c r="Z72" s="53" t="str">
        <f>IF(ISNA(VLOOKUP(AA72,Tab_feri,2,FALSE)),"",VLOOKUP(AA72,Tab_feri,2,FALSE))</f>
        <v/>
      </c>
      <c r="AA72" s="54">
        <f>Y72+1</f>
        <v>48159</v>
      </c>
      <c r="AB72" s="53" t="str">
        <f>IF(ISNA(VLOOKUP(AC72,Tab_feri,2,FALSE)),"",VLOOKUP(AC72,Tab_feri,2,FALSE))</f>
        <v/>
      </c>
      <c r="AC72" s="54">
        <f>AA72+1</f>
        <v>48160</v>
      </c>
      <c r="AD72" s="53" t="str">
        <f>IF(ISNA(VLOOKUP(AE72,Tab_feri,2,FALSE)),"",VLOOKUP(AE72,Tab_feri,2,FALSE))</f>
        <v/>
      </c>
      <c r="AE72" s="54">
        <f>AC72+1</f>
        <v>48161</v>
      </c>
      <c r="AG72" s="46"/>
      <c r="AH72" s="53" t="str">
        <f>IF(ISNA(VLOOKUP(AI72,Tab_feri,2,FALSE)),"",VLOOKUP(AI72,Tab_feri,2,FALSE))</f>
        <v/>
      </c>
      <c r="AI72" s="54">
        <f>AU69+1</f>
        <v>48190</v>
      </c>
      <c r="AJ72" s="53" t="str">
        <f>IF(ISNA(VLOOKUP(AK72,Tab_feri,2,FALSE)),"",VLOOKUP(AK72,Tab_feri,2,FALSE))</f>
        <v/>
      </c>
      <c r="AK72" s="54">
        <f>AI72+1</f>
        <v>48191</v>
      </c>
      <c r="AL72" s="53" t="str">
        <f>IF(ISNA(VLOOKUP(AM72,Tab_feri,2,FALSE)),"",VLOOKUP(AM72,Tab_feri,2,FALSE))</f>
        <v/>
      </c>
      <c r="AM72" s="54">
        <f>AK72+1</f>
        <v>48192</v>
      </c>
      <c r="AN72" s="53" t="str">
        <f>IF(ISNA(VLOOKUP(AO72,Tab_feri,2,FALSE)),"",VLOOKUP(AO72,Tab_feri,2,FALSE))</f>
        <v/>
      </c>
      <c r="AO72" s="54">
        <f>AM72+1</f>
        <v>48193</v>
      </c>
      <c r="AP72" s="53" t="str">
        <f>IF(ISNA(VLOOKUP(AQ72,Tab_feri,2,FALSE)),"",VLOOKUP(AQ72,Tab_feri,2,FALSE))</f>
        <v/>
      </c>
      <c r="AQ72" s="54">
        <f>AO72+1</f>
        <v>48194</v>
      </c>
      <c r="AR72" s="53" t="str">
        <f>IF(ISNA(VLOOKUP(AS72,Tab_feri,2,FALSE)),"",VLOOKUP(AS72,Tab_feri,2,FALSE))</f>
        <v/>
      </c>
      <c r="AS72" s="54">
        <f>AQ72+1</f>
        <v>48195</v>
      </c>
      <c r="AT72" s="53" t="str">
        <f>IF(ISNA(VLOOKUP(AU72,Tab_feri,2,FALSE)),"",VLOOKUP(AU72,Tab_feri,2,FALSE))</f>
        <v/>
      </c>
      <c r="AU72" s="54">
        <f>AS72+1</f>
        <v>48196</v>
      </c>
    </row>
    <row r="73" spans="1:47" ht="15" customHeight="1" x14ac:dyDescent="0.2">
      <c r="A73" s="47"/>
      <c r="B73" s="55"/>
      <c r="C73" s="56">
        <f>IF(C71=1,3,IF(C71=3,1,IF(C71=4,2,4)))</f>
        <v>3</v>
      </c>
      <c r="D73" s="55"/>
      <c r="E73" s="56">
        <f>C73</f>
        <v>3</v>
      </c>
      <c r="F73" s="55"/>
      <c r="G73" s="56">
        <f>C73</f>
        <v>3</v>
      </c>
      <c r="H73" s="55"/>
      <c r="I73" s="56">
        <f>IF(G73=3,4,IF(G73=4,3,IF(G73=1,2,1)))</f>
        <v>4</v>
      </c>
      <c r="J73" s="55"/>
      <c r="K73" s="56">
        <f>I73</f>
        <v>4</v>
      </c>
      <c r="L73" s="55"/>
      <c r="M73" s="56">
        <f>I73</f>
        <v>4</v>
      </c>
      <c r="N73" s="55"/>
      <c r="O73" s="56">
        <f>O71</f>
        <v>2</v>
      </c>
      <c r="Q73" s="47"/>
      <c r="R73" s="55"/>
      <c r="S73" s="56">
        <f>IF(S71=1,3,IF(S71=3,1,IF(S71=4,2,4)))</f>
        <v>1</v>
      </c>
      <c r="T73" s="55"/>
      <c r="U73" s="56">
        <f>S73</f>
        <v>1</v>
      </c>
      <c r="V73" s="55"/>
      <c r="W73" s="56">
        <f>S73</f>
        <v>1</v>
      </c>
      <c r="X73" s="55"/>
      <c r="Y73" s="56">
        <f>IF(W73=3,4,IF(W73=4,3,IF(W73=1,2,1)))</f>
        <v>2</v>
      </c>
      <c r="Z73" s="55"/>
      <c r="AA73" s="56">
        <f>Y73</f>
        <v>2</v>
      </c>
      <c r="AB73" s="55"/>
      <c r="AC73" s="56">
        <f>Y73</f>
        <v>2</v>
      </c>
      <c r="AD73" s="55"/>
      <c r="AE73" s="56">
        <f>AE71</f>
        <v>4</v>
      </c>
      <c r="AG73" s="47"/>
      <c r="AH73" s="55"/>
      <c r="AI73" s="56">
        <f>IF(AI71=1,3,IF(AI71=3,1,IF(AI71=4,2,4)))</f>
        <v>4</v>
      </c>
      <c r="AJ73" s="55"/>
      <c r="AK73" s="56">
        <f>AI73</f>
        <v>4</v>
      </c>
      <c r="AL73" s="55"/>
      <c r="AM73" s="56">
        <f>AI73</f>
        <v>4</v>
      </c>
      <c r="AN73" s="55"/>
      <c r="AO73" s="56">
        <f>IF(AM73=3,4,IF(AM73=4,3,IF(AM73=1,2,1)))</f>
        <v>3</v>
      </c>
      <c r="AP73" s="55"/>
      <c r="AQ73" s="56">
        <f>AO73</f>
        <v>3</v>
      </c>
      <c r="AR73" s="55"/>
      <c r="AS73" s="56">
        <f>AO73</f>
        <v>3</v>
      </c>
      <c r="AT73" s="55"/>
      <c r="AU73" s="56">
        <f>AU71</f>
        <v>1</v>
      </c>
    </row>
    <row r="74" spans="1:47" ht="15" customHeight="1" x14ac:dyDescent="0.2">
      <c r="A74" s="45">
        <f>IFERROR(INT((I75-LOOKUP(I75,DATE(YEAR(I75)+{-1;0;1},1,3)-WEEKDAY(DATE(YEAR(I75)+{-1;0;1},1,3))+2))/7)+1,INT(((I78-7)-LOOKUP((I78-7),DATE(YEAR((I78-7))+{-1;0;1},1,3)-WEEKDAY(DATE(YEAR((I78-7))+{-1;0;1},1,3))+2))/7)+1)</f>
        <v>42</v>
      </c>
      <c r="B74" s="51"/>
      <c r="C74" s="52">
        <f>IF(O71=1,4,IF(O71=2,3,IF(O71=3,1,2)))</f>
        <v>3</v>
      </c>
      <c r="D74" s="51"/>
      <c r="E74" s="52">
        <f>C74</f>
        <v>3</v>
      </c>
      <c r="F74" s="51"/>
      <c r="G74" s="52">
        <f>C74</f>
        <v>3</v>
      </c>
      <c r="H74" s="51"/>
      <c r="I74" s="52">
        <f>C74</f>
        <v>3</v>
      </c>
      <c r="J74" s="51"/>
      <c r="K74" s="52">
        <f>IF(I74=2,1,IF(I74=1,2,IF(I74=3,4,3)))</f>
        <v>4</v>
      </c>
      <c r="L74" s="51"/>
      <c r="M74" s="52">
        <f>K74</f>
        <v>4</v>
      </c>
      <c r="N74" s="51"/>
      <c r="O74" s="52">
        <f>K74</f>
        <v>4</v>
      </c>
      <c r="Q74" s="45">
        <f>IFERROR(INT((Y75-LOOKUP(Y75,DATE(YEAR(Y75)+{-1;0;1},1,3)-WEEKDAY(DATE(YEAR(Y75)+{-1;0;1},1,3))+2))/7)+1,INT(((Y78-7)-LOOKUP((Y78-7),DATE(YEAR((Y78-7))+{-1;0;1},1,3)-WEEKDAY(DATE(YEAR((Y78-7))+{-1;0;1},1,3))+2))/7)+1)</f>
        <v>46</v>
      </c>
      <c r="R74" s="51"/>
      <c r="S74" s="52">
        <f>IF(AE71=1,4,IF(AE71=2,3,IF(AE71=3,1,2)))</f>
        <v>2</v>
      </c>
      <c r="T74" s="51"/>
      <c r="U74" s="52">
        <f>S74</f>
        <v>2</v>
      </c>
      <c r="V74" s="51"/>
      <c r="W74" s="52">
        <f>S74</f>
        <v>2</v>
      </c>
      <c r="X74" s="51"/>
      <c r="Y74" s="52">
        <f>S74</f>
        <v>2</v>
      </c>
      <c r="Z74" s="51"/>
      <c r="AA74" s="52">
        <f>IF(Y74=2,1,IF(Y74=1,2,IF(Y74=3,4,3)))</f>
        <v>1</v>
      </c>
      <c r="AB74" s="51"/>
      <c r="AC74" s="52">
        <f>AA74</f>
        <v>1</v>
      </c>
      <c r="AD74" s="51"/>
      <c r="AE74" s="52">
        <f>AA74</f>
        <v>1</v>
      </c>
      <c r="AG74" s="45">
        <f>IFERROR(INT((AO75-LOOKUP(AO75,DATE(YEAR(AO75)+{-1;0;1},1,3)-WEEKDAY(DATE(YEAR(AO75)+{-1;0;1},1,3))+2))/7)+1,INT(((AO78-7)-LOOKUP((AO78-7),DATE(YEAR((AO78-7))+{-1;0;1},1,3)-WEEKDAY(DATE(YEAR((AO78-7))+{-1;0;1},1,3))+2))/7)+1)</f>
        <v>51</v>
      </c>
      <c r="AH74" s="51"/>
      <c r="AI74" s="52">
        <f>IF(AU71=1,4,IF(AU71=2,3,IF(AU71=3,1,2)))</f>
        <v>4</v>
      </c>
      <c r="AJ74" s="51"/>
      <c r="AK74" s="52">
        <f>AI74</f>
        <v>4</v>
      </c>
      <c r="AL74" s="51"/>
      <c r="AM74" s="52">
        <f>AI74</f>
        <v>4</v>
      </c>
      <c r="AN74" s="51"/>
      <c r="AO74" s="52">
        <f>AI74</f>
        <v>4</v>
      </c>
      <c r="AP74" s="51"/>
      <c r="AQ74" s="52">
        <f>IF(AO74=2,1,IF(AO74=1,2,IF(AO74=3,4,3)))</f>
        <v>3</v>
      </c>
      <c r="AR74" s="51"/>
      <c r="AS74" s="52">
        <f>AQ74</f>
        <v>3</v>
      </c>
      <c r="AT74" s="51"/>
      <c r="AU74" s="52">
        <f>AQ74</f>
        <v>3</v>
      </c>
    </row>
    <row r="75" spans="1:47" ht="39.950000000000003" customHeight="1" x14ac:dyDescent="0.2">
      <c r="A75" s="46"/>
      <c r="B75" s="53" t="str">
        <f>IF(ISNA(VLOOKUP(C75,Tab_feri,2,FALSE)),"",VLOOKUP(C75,Tab_feri,2,FALSE))</f>
        <v>Action de grâces</v>
      </c>
      <c r="C75" s="54">
        <f>O72+1</f>
        <v>48134</v>
      </c>
      <c r="D75" s="53" t="str">
        <f>IF(ISNA(VLOOKUP(E75,Tab_feri,2,FALSE)),"",VLOOKUP(E75,Tab_feri,2,FALSE))</f>
        <v/>
      </c>
      <c r="E75" s="54">
        <f>C75+1</f>
        <v>48135</v>
      </c>
      <c r="F75" s="53" t="str">
        <f>IF(ISNA(VLOOKUP(G75,Tab_feri,2,FALSE)),"",VLOOKUP(G75,Tab_feri,2,FALSE))</f>
        <v/>
      </c>
      <c r="G75" s="54">
        <f>E75+1</f>
        <v>48136</v>
      </c>
      <c r="H75" s="53" t="str">
        <f>IF(ISNA(VLOOKUP(I75,Tab_feri,2,FALSE)),"",VLOOKUP(I75,Tab_feri,2,FALSE))</f>
        <v/>
      </c>
      <c r="I75" s="54">
        <f>G75+1</f>
        <v>48137</v>
      </c>
      <c r="J75" s="53" t="str">
        <f>IF(ISNA(VLOOKUP(K75,Tab_feri,2,FALSE)),"",VLOOKUP(K75,Tab_feri,2,FALSE))</f>
        <v/>
      </c>
      <c r="K75" s="54">
        <f>I75+1</f>
        <v>48138</v>
      </c>
      <c r="L75" s="53" t="str">
        <f>IF(ISNA(VLOOKUP(M75,Tab_feri,2,FALSE)),"",VLOOKUP(M75,Tab_feri,2,FALSE))</f>
        <v/>
      </c>
      <c r="M75" s="54">
        <f>K75+1</f>
        <v>48139</v>
      </c>
      <c r="N75" s="53" t="str">
        <f>IF(ISNA(VLOOKUP(O75,Tab_feri,2,FALSE)),"",VLOOKUP(O75,Tab_feri,2,FALSE))</f>
        <v/>
      </c>
      <c r="O75" s="54">
        <f>M75+1</f>
        <v>48140</v>
      </c>
      <c r="Q75" s="46"/>
      <c r="R75" s="53" t="str">
        <f>IF(ISNA(VLOOKUP(S75,Tab_feri,2,FALSE)),"",VLOOKUP(S75,Tab_feri,2,FALSE))</f>
        <v/>
      </c>
      <c r="S75" s="54">
        <f>AE72+1</f>
        <v>48162</v>
      </c>
      <c r="T75" s="53" t="str">
        <f>IF(ISNA(VLOOKUP(U75,Tab_feri,2,FALSE)),"",VLOOKUP(U75,Tab_feri,2,FALSE))</f>
        <v/>
      </c>
      <c r="U75" s="54">
        <f>S75+1</f>
        <v>48163</v>
      </c>
      <c r="V75" s="53" t="str">
        <f>IF(ISNA(VLOOKUP(W75,Tab_feri,2,FALSE)),"",VLOOKUP(W75,Tab_feri,2,FALSE))</f>
        <v/>
      </c>
      <c r="W75" s="54">
        <f>U75+1</f>
        <v>48164</v>
      </c>
      <c r="X75" s="53" t="str">
        <f>IF(ISNA(VLOOKUP(Y75,Tab_feri,2,FALSE)),"",VLOOKUP(Y75,Tab_feri,2,FALSE))</f>
        <v/>
      </c>
      <c r="Y75" s="54">
        <f>W75+1</f>
        <v>48165</v>
      </c>
      <c r="Z75" s="53" t="str">
        <f>IF(ISNA(VLOOKUP(AA75,Tab_feri,2,FALSE)),"",VLOOKUP(AA75,Tab_feri,2,FALSE))</f>
        <v/>
      </c>
      <c r="AA75" s="54">
        <f>Y75+1</f>
        <v>48166</v>
      </c>
      <c r="AB75" s="53" t="str">
        <f>IF(ISNA(VLOOKUP(AC75,Tab_feri,2,FALSE)),"",VLOOKUP(AC75,Tab_feri,2,FALSE))</f>
        <v/>
      </c>
      <c r="AC75" s="54">
        <f>AA75+1</f>
        <v>48167</v>
      </c>
      <c r="AD75" s="53" t="str">
        <f>IF(ISNA(VLOOKUP(AE75,Tab_feri,2,FALSE)),"",VLOOKUP(AE75,Tab_feri,2,FALSE))</f>
        <v/>
      </c>
      <c r="AE75" s="54">
        <f>AC75+1</f>
        <v>48168</v>
      </c>
      <c r="AG75" s="46"/>
      <c r="AH75" s="53" t="str">
        <f>IF(ISNA(VLOOKUP(AI75,Tab_feri,2,FALSE)),"",VLOOKUP(AI75,Tab_feri,2,FALSE))</f>
        <v/>
      </c>
      <c r="AI75" s="54">
        <f>AU72+1</f>
        <v>48197</v>
      </c>
      <c r="AJ75" s="53" t="str">
        <f>IF(ISNA(VLOOKUP(AK75,Tab_feri,2,FALSE)),"",VLOOKUP(AK75,Tab_feri,2,FALSE))</f>
        <v/>
      </c>
      <c r="AK75" s="54">
        <f>AI75+1</f>
        <v>48198</v>
      </c>
      <c r="AL75" s="53" t="str">
        <f>IF(ISNA(VLOOKUP(AM75,Tab_feri,2,FALSE)),"",VLOOKUP(AM75,Tab_feri,2,FALSE))</f>
        <v/>
      </c>
      <c r="AM75" s="54">
        <f>AK75+1</f>
        <v>48199</v>
      </c>
      <c r="AN75" s="53" t="str">
        <f>IF(ISNA(VLOOKUP(AO75,Tab_feri,2,FALSE)),"",VLOOKUP(AO75,Tab_feri,2,FALSE))</f>
        <v/>
      </c>
      <c r="AO75" s="54">
        <f>AM75+1</f>
        <v>48200</v>
      </c>
      <c r="AP75" s="53" t="str">
        <f>IF(ISNA(VLOOKUP(AQ75,Tab_feri,2,FALSE)),"",VLOOKUP(AQ75,Tab_feri,2,FALSE))</f>
        <v/>
      </c>
      <c r="AQ75" s="54">
        <f>AO75+1</f>
        <v>48201</v>
      </c>
      <c r="AR75" s="53" t="str">
        <f>IF(ISNA(VLOOKUP(AS75,Tab_feri,2,FALSE)),"",VLOOKUP(AS75,Tab_feri,2,FALSE))</f>
        <v/>
      </c>
      <c r="AS75" s="54">
        <f>AQ75+1</f>
        <v>48202</v>
      </c>
      <c r="AT75" s="53" t="str">
        <f>IF(ISNA(VLOOKUP(AU75,Tab_feri,2,FALSE)),"",VLOOKUP(AU75,Tab_feri,2,FALSE))</f>
        <v/>
      </c>
      <c r="AU75" s="54">
        <f>AS75+1</f>
        <v>48203</v>
      </c>
    </row>
    <row r="76" spans="1:47" ht="15" customHeight="1" x14ac:dyDescent="0.2">
      <c r="A76" s="47"/>
      <c r="B76" s="55"/>
      <c r="C76" s="56">
        <f>IF(C74=1,3,IF(C74=3,1,IF(C74=4,2,4)))</f>
        <v>1</v>
      </c>
      <c r="D76" s="55"/>
      <c r="E76" s="56">
        <f>C76</f>
        <v>1</v>
      </c>
      <c r="F76" s="55"/>
      <c r="G76" s="56">
        <f>C76</f>
        <v>1</v>
      </c>
      <c r="H76" s="55"/>
      <c r="I76" s="56">
        <f>IF(G76=3,4,IF(G76=4,3,IF(G76=1,2,1)))</f>
        <v>2</v>
      </c>
      <c r="J76" s="55"/>
      <c r="K76" s="56">
        <f>I76</f>
        <v>2</v>
      </c>
      <c r="L76" s="55"/>
      <c r="M76" s="56">
        <f>I76</f>
        <v>2</v>
      </c>
      <c r="N76" s="55"/>
      <c r="O76" s="56">
        <f>O74</f>
        <v>4</v>
      </c>
      <c r="Q76" s="47"/>
      <c r="R76" s="55"/>
      <c r="S76" s="56">
        <f>IF(S74=1,3,IF(S74=3,1,IF(S74=4,2,4)))</f>
        <v>4</v>
      </c>
      <c r="T76" s="55"/>
      <c r="U76" s="56">
        <f>S76</f>
        <v>4</v>
      </c>
      <c r="V76" s="55"/>
      <c r="W76" s="56">
        <f>S76</f>
        <v>4</v>
      </c>
      <c r="X76" s="55"/>
      <c r="Y76" s="56">
        <f>IF(W76=3,4,IF(W76=4,3,IF(W76=1,2,1)))</f>
        <v>3</v>
      </c>
      <c r="Z76" s="55"/>
      <c r="AA76" s="56">
        <f>Y76</f>
        <v>3</v>
      </c>
      <c r="AB76" s="55"/>
      <c r="AC76" s="56">
        <f>Y76</f>
        <v>3</v>
      </c>
      <c r="AD76" s="55"/>
      <c r="AE76" s="56">
        <f>AE74</f>
        <v>1</v>
      </c>
      <c r="AG76" s="47"/>
      <c r="AH76" s="55"/>
      <c r="AI76" s="56">
        <f>IF(AI74=1,3,IF(AI74=3,1,IF(AI74=4,2,4)))</f>
        <v>2</v>
      </c>
      <c r="AJ76" s="55"/>
      <c r="AK76" s="56">
        <f>AI76</f>
        <v>2</v>
      </c>
      <c r="AL76" s="55"/>
      <c r="AM76" s="56">
        <f>AI76</f>
        <v>2</v>
      </c>
      <c r="AN76" s="55"/>
      <c r="AO76" s="56">
        <f>IF(AM76=3,4,IF(AM76=4,3,IF(AM76=1,2,1)))</f>
        <v>1</v>
      </c>
      <c r="AP76" s="55"/>
      <c r="AQ76" s="56">
        <f>AO76</f>
        <v>1</v>
      </c>
      <c r="AR76" s="55"/>
      <c r="AS76" s="56">
        <f>AO76</f>
        <v>1</v>
      </c>
      <c r="AT76" s="55"/>
      <c r="AU76" s="56">
        <f>AU74</f>
        <v>3</v>
      </c>
    </row>
    <row r="77" spans="1:47" ht="15" customHeight="1" x14ac:dyDescent="0.2">
      <c r="A77" s="45">
        <f>IFERROR(INT((I78-LOOKUP(I78,DATE(YEAR(I78)+{-1;0;1},1,3)-WEEKDAY(DATE(YEAR(I78)+{-1;0;1},1,3))+2))/7)+1,INT(((I81-7)-LOOKUP((I81-7),DATE(YEAR((I81-7))+{-1;0;1},1,3)-WEEKDAY(DATE(YEAR((I81-7))+{-1;0;1},1,3))+2))/7)+1)</f>
        <v>43</v>
      </c>
      <c r="B77" s="51"/>
      <c r="C77" s="52">
        <f>IF(O74=1,4,IF(O74=2,3,IF(O74=3,1,2)))</f>
        <v>2</v>
      </c>
      <c r="D77" s="51"/>
      <c r="E77" s="52">
        <f>C77</f>
        <v>2</v>
      </c>
      <c r="F77" s="51"/>
      <c r="G77" s="52">
        <f>C77</f>
        <v>2</v>
      </c>
      <c r="H77" s="51"/>
      <c r="I77" s="52">
        <f>C77</f>
        <v>2</v>
      </c>
      <c r="J77" s="51"/>
      <c r="K77" s="52">
        <f>IF(I77=3,4,IF(I77=4,3,IF(I77=1,2,1)))</f>
        <v>1</v>
      </c>
      <c r="L77" s="51"/>
      <c r="M77" s="52">
        <f>K77</f>
        <v>1</v>
      </c>
      <c r="N77" s="51"/>
      <c r="O77" s="52">
        <f>K77</f>
        <v>1</v>
      </c>
      <c r="Q77" s="45">
        <f>IFERROR(INT((Y78-LOOKUP(Y78,DATE(YEAR(Y78)+{-1;0;1},1,3)-WEEKDAY(DATE(YEAR(Y78)+{-1;0;1},1,3))+2))/7)+1,INT(((Y81-7)-LOOKUP((Y81-7),DATE(YEAR((Y81-7))+{-1;0;1},1,3)-WEEKDAY(DATE(YEAR((Y81-7))+{-1;0;1},1,3))+2))/7)+1)</f>
        <v>47</v>
      </c>
      <c r="R77" s="51"/>
      <c r="S77" s="52">
        <f>IF(AE74=1,4,IF(AE74=2,3,IF(AE74=3,1,2)))</f>
        <v>4</v>
      </c>
      <c r="T77" s="51"/>
      <c r="U77" s="52">
        <f>S77</f>
        <v>4</v>
      </c>
      <c r="V77" s="51"/>
      <c r="W77" s="52">
        <f>S77</f>
        <v>4</v>
      </c>
      <c r="X77" s="51"/>
      <c r="Y77" s="52">
        <f>S77</f>
        <v>4</v>
      </c>
      <c r="Z77" s="51"/>
      <c r="AA77" s="52">
        <f>IF(Y77=3,4,IF(Y77=4,3,IF(Y77=1,2,1)))</f>
        <v>3</v>
      </c>
      <c r="AB77" s="51"/>
      <c r="AC77" s="52">
        <f>AA77</f>
        <v>3</v>
      </c>
      <c r="AD77" s="51"/>
      <c r="AE77" s="52">
        <f>AA77</f>
        <v>3</v>
      </c>
      <c r="AG77" s="45">
        <f>IFERROR(INT((AO78-LOOKUP(AO78,DATE(YEAR(AO78)+{-1;0;1},1,3)-WEEKDAY(DATE(YEAR(AO78)+{-1;0;1},1,3))+2))/7)+1,INT(((AO81-7)-LOOKUP((AO81-7),DATE(YEAR((AO81-7))+{-1;0;1},1,3)-WEEKDAY(DATE(YEAR((AO81-7))+{-1;0;1},1,3))+2))/7)+1)</f>
        <v>52</v>
      </c>
      <c r="AH77" s="51"/>
      <c r="AI77" s="52">
        <f>IF(AU74=1,4,IF(AU74=2,3,IF(AU74=3,1,2)))</f>
        <v>1</v>
      </c>
      <c r="AJ77" s="51"/>
      <c r="AK77" s="52">
        <f>AI77</f>
        <v>1</v>
      </c>
      <c r="AL77" s="51"/>
      <c r="AM77" s="52">
        <f>AI77</f>
        <v>1</v>
      </c>
      <c r="AN77" s="51"/>
      <c r="AO77" s="52">
        <f>AI77</f>
        <v>1</v>
      </c>
      <c r="AP77" s="51"/>
      <c r="AQ77" s="52">
        <f>IF(AO77=3,4,IF(AO77=4,3,IF(AO77=1,2,1)))</f>
        <v>2</v>
      </c>
      <c r="AR77" s="51"/>
      <c r="AS77" s="52">
        <f>AQ77</f>
        <v>2</v>
      </c>
      <c r="AT77" s="51"/>
      <c r="AU77" s="52">
        <f>AQ77</f>
        <v>2</v>
      </c>
    </row>
    <row r="78" spans="1:47" ht="39.950000000000003" customHeight="1" x14ac:dyDescent="0.2">
      <c r="A78" s="46"/>
      <c r="B78" s="53" t="str">
        <f>IF(ISNA(VLOOKUP(C78,Tab_feri,2,FALSE)),"",VLOOKUP(C78,Tab_feri,2,FALSE))</f>
        <v/>
      </c>
      <c r="C78" s="54">
        <f>O75+1</f>
        <v>48141</v>
      </c>
      <c r="D78" s="53" t="str">
        <f>IF(ISNA(VLOOKUP(E78,Tab_feri,2,FALSE)),"",VLOOKUP(E78,Tab_feri,2,FALSE))</f>
        <v/>
      </c>
      <c r="E78" s="54">
        <f>C78+1</f>
        <v>48142</v>
      </c>
      <c r="F78" s="53" t="str">
        <f>IF(ISNA(VLOOKUP(G78,Tab_feri,2,FALSE)),"",VLOOKUP(G78,Tab_feri,2,FALSE))</f>
        <v/>
      </c>
      <c r="G78" s="54">
        <f>E78+1</f>
        <v>48143</v>
      </c>
      <c r="H78" s="53" t="str">
        <f>IF(ISNA(VLOOKUP(I78,Tab_feri,2,FALSE)),"",VLOOKUP(I78,Tab_feri,2,FALSE))</f>
        <v/>
      </c>
      <c r="I78" s="54">
        <f>G78+1</f>
        <v>48144</v>
      </c>
      <c r="J78" s="53" t="str">
        <f>IF(ISNA(VLOOKUP(K78,Tab_feri,2,FALSE)),"",VLOOKUP(K78,Tab_feri,2,FALSE))</f>
        <v/>
      </c>
      <c r="K78" s="54">
        <f>I78+1</f>
        <v>48145</v>
      </c>
      <c r="L78" s="53" t="str">
        <f>IF(ISNA(VLOOKUP(M78,Tab_feri,2,FALSE)),"",VLOOKUP(M78,Tab_feri,2,FALSE))</f>
        <v/>
      </c>
      <c r="M78" s="54">
        <f>K78+1</f>
        <v>48146</v>
      </c>
      <c r="N78" s="53" t="str">
        <f>IF(ISNA(VLOOKUP(O78,Tab_feri,2,FALSE)),"",VLOOKUP(O78,Tab_feri,2,FALSE))</f>
        <v/>
      </c>
      <c r="O78" s="54">
        <f>M78+1</f>
        <v>48147</v>
      </c>
      <c r="Q78" s="46"/>
      <c r="R78" s="53" t="str">
        <f>IF(ISNA(VLOOKUP(S78,Tab_feri,2,FALSE)),"",VLOOKUP(S78,Tab_feri,2,FALSE))</f>
        <v/>
      </c>
      <c r="S78" s="54">
        <f>AE75+1</f>
        <v>48169</v>
      </c>
      <c r="T78" s="53" t="str">
        <f>IF(ISNA(VLOOKUP(U78,Tab_feri,2,FALSE)),"",VLOOKUP(U78,Tab_feri,2,FALSE))</f>
        <v/>
      </c>
      <c r="U78" s="54">
        <f>S78+1</f>
        <v>48170</v>
      </c>
      <c r="V78" s="53" t="str">
        <f>IF(ISNA(VLOOKUP(W78,Tab_feri,2,FALSE)),"",VLOOKUP(W78,Tab_feri,2,FALSE))</f>
        <v/>
      </c>
      <c r="W78" s="54">
        <f>U78+1</f>
        <v>48171</v>
      </c>
      <c r="X78" s="53" t="str">
        <f>IF(ISNA(VLOOKUP(Y78,Tab_feri,2,FALSE)),"",VLOOKUP(Y78,Tab_feri,2,FALSE))</f>
        <v/>
      </c>
      <c r="Y78" s="54">
        <f>W78+1</f>
        <v>48172</v>
      </c>
      <c r="Z78" s="53" t="str">
        <f>IF(ISNA(VLOOKUP(AA78,Tab_feri,2,FALSE)),"",VLOOKUP(AA78,Tab_feri,2,FALSE))</f>
        <v/>
      </c>
      <c r="AA78" s="54">
        <f>Y78+1</f>
        <v>48173</v>
      </c>
      <c r="AB78" s="53" t="str">
        <f>IF(ISNA(VLOOKUP(AC78,Tab_feri,2,FALSE)),"",VLOOKUP(AC78,Tab_feri,2,FALSE))</f>
        <v/>
      </c>
      <c r="AC78" s="54">
        <f>AA78+1</f>
        <v>48174</v>
      </c>
      <c r="AD78" s="53" t="str">
        <f>IF(ISNA(VLOOKUP(AE78,Tab_feri,2,FALSE)),"",VLOOKUP(AE78,Tab_feri,2,FALSE))</f>
        <v/>
      </c>
      <c r="AE78" s="54">
        <f>AC78+1</f>
        <v>48175</v>
      </c>
      <c r="AG78" s="46"/>
      <c r="AH78" s="53" t="str">
        <f>IF(ISNA(VLOOKUP(AI78,Tab_feri,2,FALSE)),"",VLOOKUP(AI78,Tab_feri,2,FALSE))</f>
        <v/>
      </c>
      <c r="AI78" s="54">
        <f>AU75+1</f>
        <v>48204</v>
      </c>
      <c r="AJ78" s="53" t="str">
        <f>IF(ISNA(VLOOKUP(AK78,Tab_feri,2,FALSE)),"",VLOOKUP(AK78,Tab_feri,2,FALSE))</f>
        <v>Veille de Noël</v>
      </c>
      <c r="AK78" s="54">
        <f>AI78+1</f>
        <v>48205</v>
      </c>
      <c r="AL78" s="53" t="str">
        <f>IF(ISNA(VLOOKUP(AM78,Tab_feri,2,FALSE)),"",VLOOKUP(AM78,Tab_feri,2,FALSE))</f>
        <v>Noël</v>
      </c>
      <c r="AM78" s="54">
        <f>AK78+1</f>
        <v>48206</v>
      </c>
      <c r="AN78" s="53" t="str">
        <f>IF(ISNA(VLOOKUP(AO78,Tab_feri,2,FALSE)),"",VLOOKUP(AO78,Tab_feri,2,FALSE))</f>
        <v>L'après Noël</v>
      </c>
      <c r="AO78" s="54">
        <f>AM78+1</f>
        <v>48207</v>
      </c>
      <c r="AP78" s="53" t="str">
        <f>IF(ISNA(VLOOKUP(AQ78,Tab_feri,2,FALSE)),"",VLOOKUP(AQ78,Tab_feri,2,FALSE))</f>
        <v/>
      </c>
      <c r="AQ78" s="54">
        <f>AO78+1</f>
        <v>48208</v>
      </c>
      <c r="AR78" s="53" t="str">
        <f>IF(ISNA(VLOOKUP(AS78,Tab_feri,2,FALSE)),"",VLOOKUP(AS78,Tab_feri,2,FALSE))</f>
        <v/>
      </c>
      <c r="AS78" s="54">
        <f>AQ78+1</f>
        <v>48209</v>
      </c>
      <c r="AT78" s="53" t="str">
        <f>IF(ISNA(VLOOKUP(AU78,Tab_feri,2,FALSE)),"",VLOOKUP(AU78,Tab_feri,2,FALSE))</f>
        <v/>
      </c>
      <c r="AU78" s="54">
        <f>AS78+1</f>
        <v>48210</v>
      </c>
    </row>
    <row r="79" spans="1:47" ht="15" customHeight="1" x14ac:dyDescent="0.2">
      <c r="A79" s="47"/>
      <c r="B79" s="55"/>
      <c r="C79" s="56">
        <f>IF(C77=1,3,IF(C77=3,1,IF(C77=4,2,4)))</f>
        <v>4</v>
      </c>
      <c r="D79" s="55"/>
      <c r="E79" s="56">
        <f>C79</f>
        <v>4</v>
      </c>
      <c r="F79" s="55"/>
      <c r="G79" s="56">
        <f>C79</f>
        <v>4</v>
      </c>
      <c r="H79" s="55"/>
      <c r="I79" s="56">
        <f>IF(G79=3,4,IF(G79=4,3,IF(G79=1,2,1)))</f>
        <v>3</v>
      </c>
      <c r="J79" s="55"/>
      <c r="K79" s="56">
        <f>I79</f>
        <v>3</v>
      </c>
      <c r="L79" s="55"/>
      <c r="M79" s="56">
        <f>I79</f>
        <v>3</v>
      </c>
      <c r="N79" s="55"/>
      <c r="O79" s="56">
        <f>O77</f>
        <v>1</v>
      </c>
      <c r="Q79" s="47"/>
      <c r="R79" s="55"/>
      <c r="S79" s="56">
        <f>IF(S77=1,3,IF(S77=3,1,IF(S77=4,2,4)))</f>
        <v>2</v>
      </c>
      <c r="T79" s="55"/>
      <c r="U79" s="56">
        <f>S79</f>
        <v>2</v>
      </c>
      <c r="V79" s="55"/>
      <c r="W79" s="56">
        <f>S79</f>
        <v>2</v>
      </c>
      <c r="X79" s="55"/>
      <c r="Y79" s="56">
        <f>IF(W79=3,4,IF(W79=4,3,IF(W79=1,2,1)))</f>
        <v>1</v>
      </c>
      <c r="Z79" s="55"/>
      <c r="AA79" s="56">
        <f>Y79</f>
        <v>1</v>
      </c>
      <c r="AB79" s="55"/>
      <c r="AC79" s="56">
        <f>Y79</f>
        <v>1</v>
      </c>
      <c r="AD79" s="55"/>
      <c r="AE79" s="56">
        <f>AE77</f>
        <v>3</v>
      </c>
      <c r="AG79" s="47"/>
      <c r="AH79" s="55"/>
      <c r="AI79" s="56">
        <f>IF(AI77=1,3,IF(AI77=3,1,IF(AI77=4,2,4)))</f>
        <v>3</v>
      </c>
      <c r="AJ79" s="55"/>
      <c r="AK79" s="56">
        <f>AI79</f>
        <v>3</v>
      </c>
      <c r="AL79" s="55"/>
      <c r="AM79" s="56">
        <f>AI79</f>
        <v>3</v>
      </c>
      <c r="AN79" s="55"/>
      <c r="AO79" s="56">
        <f>IF(AM79=3,4,IF(AM79=4,3,IF(AM79=1,2,1)))</f>
        <v>4</v>
      </c>
      <c r="AP79" s="55"/>
      <c r="AQ79" s="56">
        <f>AO79</f>
        <v>4</v>
      </c>
      <c r="AR79" s="55"/>
      <c r="AS79" s="56">
        <f>AO79</f>
        <v>4</v>
      </c>
      <c r="AT79" s="55"/>
      <c r="AU79" s="56">
        <f>AU77</f>
        <v>2</v>
      </c>
    </row>
    <row r="80" spans="1:47" ht="15" customHeight="1" x14ac:dyDescent="0.2">
      <c r="A80" s="45">
        <f>IFERROR(INT((I81-LOOKUP(I81,DATE(YEAR(I81)+{-1;0;1},1,3)-WEEKDAY(DATE(YEAR(I81)+{-1;0;1},1,3))+2))/7)+1,INT(((I78+7)-LOOKUP((I78+7),DATE(YEAR((I78+7))+{-1;0;1},1,3)-WEEKDAY(DATE(YEAR((I78+7))+{-1;0;1},1,3))+2))/7)+1)</f>
        <v>44</v>
      </c>
      <c r="B80" s="51"/>
      <c r="C80" s="52">
        <f>IF(O77=1,4,IF(O77=2,3,IF(O77=3,1,2)))</f>
        <v>4</v>
      </c>
      <c r="D80" s="51"/>
      <c r="E80" s="52">
        <f>C80</f>
        <v>4</v>
      </c>
      <c r="F80" s="51"/>
      <c r="G80" s="52">
        <f>C80</f>
        <v>4</v>
      </c>
      <c r="H80" s="51"/>
      <c r="I80" s="52">
        <f>C80</f>
        <v>4</v>
      </c>
      <c r="J80" s="51"/>
      <c r="K80" s="52">
        <f>IF(I80=2,1,IF(I80=1,2,IF(I80=3,4,3)))</f>
        <v>3</v>
      </c>
      <c r="L80" s="51"/>
      <c r="M80" s="52">
        <f>K80</f>
        <v>3</v>
      </c>
      <c r="N80" s="51"/>
      <c r="O80" s="52">
        <f>K80</f>
        <v>3</v>
      </c>
      <c r="Q80" s="45">
        <f>IFERROR(INT((Y81-LOOKUP(Y81,DATE(YEAR(Y81)+{-1;0;1},1,3)-WEEKDAY(DATE(YEAR(Y81)+{-1;0;1},1,3))+2))/7)+1,INT(((Y78+7)-LOOKUP((Y78+7),DATE(YEAR((Y78+7))+{-1;0;1},1,3)-WEEKDAY(DATE(YEAR((Y78+7))+{-1;0;1},1,3))+2))/7)+1)</f>
        <v>48</v>
      </c>
      <c r="R80" s="51"/>
      <c r="S80" s="52">
        <f>IF(AE77=1,4,IF(AE77=2,3,IF(AE77=3,1,2)))</f>
        <v>1</v>
      </c>
      <c r="T80" s="51"/>
      <c r="U80" s="52">
        <f>S80</f>
        <v>1</v>
      </c>
      <c r="V80" s="51"/>
      <c r="W80" s="52">
        <f>S80</f>
        <v>1</v>
      </c>
      <c r="X80" s="51"/>
      <c r="Y80" s="52">
        <f>S80</f>
        <v>1</v>
      </c>
      <c r="Z80" s="51"/>
      <c r="AA80" s="52">
        <f>IF(Y80=2,1,IF(Y80=1,2,IF(Y80=3,4,3)))</f>
        <v>2</v>
      </c>
      <c r="AB80" s="51"/>
      <c r="AC80" s="52">
        <f>AA80</f>
        <v>2</v>
      </c>
      <c r="AD80" s="51"/>
      <c r="AE80" s="52">
        <f>AA80</f>
        <v>2</v>
      </c>
      <c r="AG80" s="45">
        <f>IFERROR(INT((AO81-LOOKUP(AO81,DATE(YEAR(AO81)+{-1;0;1},1,3)-WEEKDAY(DATE(YEAR(AO81)+{-1;0;1},1,3))+2))/7)+1,INT(((AO78+7)-LOOKUP((AO78+7),DATE(YEAR((AO78+7))+{-1;0;1},1,3)-WEEKDAY(DATE(YEAR((AO78+7))+{-1;0;1},1,3))+2))/7)+1)</f>
        <v>1</v>
      </c>
      <c r="AH80" s="51"/>
      <c r="AI80" s="52">
        <f>IF(AU77=1,4,IF(AU77=2,3,IF(AU77=3,1,2)))</f>
        <v>3</v>
      </c>
      <c r="AJ80" s="51"/>
      <c r="AK80" s="52">
        <f>AI80</f>
        <v>3</v>
      </c>
      <c r="AL80" s="51"/>
      <c r="AM80" s="52">
        <f>AI80</f>
        <v>3</v>
      </c>
      <c r="AN80" s="51"/>
      <c r="AO80" s="52">
        <f>AI80</f>
        <v>3</v>
      </c>
      <c r="AP80" s="51"/>
      <c r="AQ80" s="52">
        <f>IF(AO80=2,1,IF(AO80=1,2,IF(AO80=3,4,3)))</f>
        <v>4</v>
      </c>
      <c r="AR80" s="51"/>
      <c r="AS80" s="52">
        <f>AQ80</f>
        <v>4</v>
      </c>
      <c r="AT80" s="51"/>
      <c r="AU80" s="52">
        <f>AQ80</f>
        <v>4</v>
      </c>
    </row>
    <row r="81" spans="1:47" ht="39.950000000000003" customHeight="1" x14ac:dyDescent="0.2">
      <c r="A81" s="46"/>
      <c r="B81" s="53" t="str">
        <f>IF(ISNA(VLOOKUP(C81,Tab_feri,2,FALSE)),"",VLOOKUP(C81,Tab_feri,2,FALSE))</f>
        <v/>
      </c>
      <c r="C81" s="54">
        <f>IF(O78&lt;EOMONTH(A66,0),O78+1,"")</f>
        <v>48148</v>
      </c>
      <c r="D81" s="53" t="str">
        <f>IF(ISNA(VLOOKUP(E81,Tab_feri,2,FALSE)),"",VLOOKUP(E81,Tab_feri,2,FALSE))</f>
        <v/>
      </c>
      <c r="E81" s="54">
        <f>IF(C81&lt;EOMONTH(A66,0),C81+1,"")</f>
        <v>48149</v>
      </c>
      <c r="F81" s="53" t="str">
        <f>IF(ISNA(VLOOKUP(G81,Tab_feri,2,FALSE)),"",VLOOKUP(G81,Tab_feri,2,FALSE))</f>
        <v/>
      </c>
      <c r="G81" s="54">
        <f>IF(E81&lt;EOMONTH(A66,0),E81+1,"")</f>
        <v>48150</v>
      </c>
      <c r="H81" s="53" t="str">
        <f>IF(ISNA(VLOOKUP(I81,Tab_feri,2,FALSE)),"",VLOOKUP(I81,Tab_feri,2,FALSE))</f>
        <v/>
      </c>
      <c r="I81" s="54">
        <f>IF(G81&lt;EOMONTH(A66,0),G81+1,"")</f>
        <v>48151</v>
      </c>
      <c r="J81" s="53" t="str">
        <f>IF(ISNA(VLOOKUP(K81,Tab_feri,2,FALSE)),"",VLOOKUP(K81,Tab_feri,2,FALSE))</f>
        <v/>
      </c>
      <c r="K81" s="54">
        <f>IF(I81&lt;EOMONTH(A66,0),I81+1,"")</f>
        <v>48152</v>
      </c>
      <c r="L81" s="53" t="str">
        <f>IF(ISNA(VLOOKUP(M81,Tab_feri,2,FALSE)),"",VLOOKUP(M81,Tab_feri,2,FALSE))</f>
        <v/>
      </c>
      <c r="M81" s="54" t="str">
        <f>IF(K81&lt;EOMONTH(A66,0),K81+1,"")</f>
        <v/>
      </c>
      <c r="N81" s="53" t="str">
        <f>IF(ISNA(VLOOKUP(O81,Tab_feri,2,FALSE)),"",VLOOKUP(O81,Tab_feri,2,FALSE))</f>
        <v/>
      </c>
      <c r="O81" s="54" t="str">
        <f>IF(M81&lt;EOMONTH(A66,0),M81+1,"")</f>
        <v/>
      </c>
      <c r="Q81" s="46"/>
      <c r="R81" s="53" t="str">
        <f>IF(ISNA(VLOOKUP(S81,Tab_feri,2,FALSE)),"",VLOOKUP(S81,Tab_feri,2,FALSE))</f>
        <v/>
      </c>
      <c r="S81" s="54">
        <f>IF(AE78&lt;EOMONTH(Q66,0),AE78+1,"")</f>
        <v>48176</v>
      </c>
      <c r="T81" s="53" t="str">
        <f>IF(ISNA(VLOOKUP(U81,Tab_feri,2,FALSE)),"",VLOOKUP(U81,Tab_feri,2,FALSE))</f>
        <v/>
      </c>
      <c r="U81" s="54">
        <f>IF(S81&lt;EOMONTH(Q66,0),S81+1,"")</f>
        <v>48177</v>
      </c>
      <c r="V81" s="53" t="str">
        <f>IF(ISNA(VLOOKUP(W81,Tab_feri,2,FALSE)),"",VLOOKUP(W81,Tab_feri,2,FALSE))</f>
        <v/>
      </c>
      <c r="W81" s="54">
        <f>IF(U81&lt;EOMONTH(Q66,0),U81+1,"")</f>
        <v>48178</v>
      </c>
      <c r="X81" s="53" t="str">
        <f>IF(ISNA(VLOOKUP(Y81,Tab_feri,2,FALSE)),"",VLOOKUP(Y81,Tab_feri,2,FALSE))</f>
        <v/>
      </c>
      <c r="Y81" s="54">
        <f>IF(W81&lt;EOMONTH(Q66,0),W81+1,"")</f>
        <v>48179</v>
      </c>
      <c r="Z81" s="53" t="str">
        <f>IF(ISNA(VLOOKUP(AA81,Tab_feri,2,FALSE)),"",VLOOKUP(AA81,Tab_feri,2,FALSE))</f>
        <v/>
      </c>
      <c r="AA81" s="54">
        <f>IF(Y81&lt;EOMONTH(Q66,0),Y81+1,"")</f>
        <v>48180</v>
      </c>
      <c r="AB81" s="53" t="str">
        <f>IF(ISNA(VLOOKUP(AC81,Tab_feri,2,FALSE)),"",VLOOKUP(AC81,Tab_feri,2,FALSE))</f>
        <v/>
      </c>
      <c r="AC81" s="54">
        <f>IF(AA81&lt;EOMONTH(Q66,0),AA81+1,"")</f>
        <v>48181</v>
      </c>
      <c r="AD81" s="53" t="str">
        <f>IF(ISNA(VLOOKUP(AE81,Tab_feri,2,FALSE)),"",VLOOKUP(AE81,Tab_feri,2,FALSE))</f>
        <v/>
      </c>
      <c r="AE81" s="54">
        <f>IF(AC81&lt;EOMONTH(Q66,0),AC81+1,"")</f>
        <v>48182</v>
      </c>
      <c r="AG81" s="46"/>
      <c r="AH81" s="53" t="str">
        <f>IF(ISNA(VLOOKUP(AI81,Tab_feri,2,FALSE)),"",VLOOKUP(AI81,Tab_feri,2,FALSE))</f>
        <v/>
      </c>
      <c r="AI81" s="54">
        <f>IF(AU78&lt;EOMONTH(AG66,0),AU78+1,"")</f>
        <v>48211</v>
      </c>
      <c r="AJ81" s="53" t="str">
        <f>IF(ISNA(VLOOKUP(AK81,Tab_feri,2,FALSE)),"",VLOOKUP(AK81,Tab_feri,2,FALSE))</f>
        <v/>
      </c>
      <c r="AK81" s="54">
        <f>IF(AI81&lt;EOMONTH(AG66,0),AI81+1,"")</f>
        <v>48212</v>
      </c>
      <c r="AL81" s="53" t="str">
        <f>IF(ISNA(VLOOKUP(AM81,Tab_feri,2,FALSE)),"",VLOOKUP(AM81,Tab_feri,2,FALSE))</f>
        <v>Veille du jour de l'An</v>
      </c>
      <c r="AM81" s="54">
        <f>IF(AK81&lt;EOMONTH(AG66,0),AK81+1,"")</f>
        <v>48213</v>
      </c>
      <c r="AN81" s="53" t="str">
        <f>IF(ISNA(VLOOKUP(AO81,Tab_feri,2,FALSE)),"",VLOOKUP(AO81,Tab_feri,2,FALSE))</f>
        <v/>
      </c>
      <c r="AO81" s="54" t="str">
        <f>IF(AM81&lt;EOMONTH(AG66,0),AM81+1,"")</f>
        <v/>
      </c>
      <c r="AP81" s="53" t="str">
        <f>IF(ISNA(VLOOKUP(AQ81,Tab_feri,2,FALSE)),"",VLOOKUP(AQ81,Tab_feri,2,FALSE))</f>
        <v/>
      </c>
      <c r="AQ81" s="54" t="str">
        <f>IF(AO81&lt;EOMONTH(AG66,0),AO81+1,"")</f>
        <v/>
      </c>
      <c r="AR81" s="53" t="str">
        <f>IF(ISNA(VLOOKUP(AS81,Tab_feri,2,FALSE)),"",VLOOKUP(AS81,Tab_feri,2,FALSE))</f>
        <v/>
      </c>
      <c r="AS81" s="54" t="str">
        <f>IF(AQ81&lt;EOMONTH(AG66,0),AQ81+1,"")</f>
        <v/>
      </c>
      <c r="AT81" s="53" t="str">
        <f>IF(ISNA(VLOOKUP(AU81,Tab_feri,2,FALSE)),"",VLOOKUP(AU81,Tab_feri,2,FALSE))</f>
        <v/>
      </c>
      <c r="AU81" s="54" t="str">
        <f>IF(AS81&lt;EOMONTH(AG66,0),AS81+1,"")</f>
        <v/>
      </c>
    </row>
    <row r="82" spans="1:47" ht="15" customHeight="1" x14ac:dyDescent="0.2">
      <c r="A82" s="47"/>
      <c r="B82" s="55"/>
      <c r="C82" s="56">
        <f>IF(C80=1,3,IF(C80=3,1,IF(C80=4,2,4)))</f>
        <v>2</v>
      </c>
      <c r="D82" s="55"/>
      <c r="E82" s="56">
        <f>C82</f>
        <v>2</v>
      </c>
      <c r="F82" s="55"/>
      <c r="G82" s="56">
        <f>C82</f>
        <v>2</v>
      </c>
      <c r="H82" s="55"/>
      <c r="I82" s="56">
        <f>IF(G82=3,4,IF(G82=4,3,IF(G82=1,2,1)))</f>
        <v>1</v>
      </c>
      <c r="J82" s="55"/>
      <c r="K82" s="56">
        <f>I82</f>
        <v>1</v>
      </c>
      <c r="L82" s="55"/>
      <c r="M82" s="56">
        <f>I82</f>
        <v>1</v>
      </c>
      <c r="N82" s="55"/>
      <c r="O82" s="56">
        <f>O80</f>
        <v>3</v>
      </c>
      <c r="Q82" s="47"/>
      <c r="R82" s="55"/>
      <c r="S82" s="56">
        <f>IF(S80=1,3,IF(S80=3,1,IF(S80=4,2,4)))</f>
        <v>3</v>
      </c>
      <c r="T82" s="55"/>
      <c r="U82" s="56">
        <f>S82</f>
        <v>3</v>
      </c>
      <c r="V82" s="55"/>
      <c r="W82" s="56">
        <f>S82</f>
        <v>3</v>
      </c>
      <c r="X82" s="55"/>
      <c r="Y82" s="56">
        <f>IF(W82=3,4,IF(W82=4,3,IF(W82=1,2,1)))</f>
        <v>4</v>
      </c>
      <c r="Z82" s="55"/>
      <c r="AA82" s="56">
        <f>Y82</f>
        <v>4</v>
      </c>
      <c r="AB82" s="55"/>
      <c r="AC82" s="56">
        <f>Y82</f>
        <v>4</v>
      </c>
      <c r="AD82" s="55"/>
      <c r="AE82" s="56">
        <f>AE80</f>
        <v>2</v>
      </c>
      <c r="AG82" s="47"/>
      <c r="AH82" s="55"/>
      <c r="AI82" s="56">
        <f>IF(AI80=1,3,IF(AI80=3,1,IF(AI80=4,2,4)))</f>
        <v>1</v>
      </c>
      <c r="AJ82" s="55"/>
      <c r="AK82" s="56">
        <f>AI82</f>
        <v>1</v>
      </c>
      <c r="AL82" s="55"/>
      <c r="AM82" s="56">
        <f>AI82</f>
        <v>1</v>
      </c>
      <c r="AN82" s="55"/>
      <c r="AO82" s="56">
        <f>IF(AM82=3,4,IF(AM82=4,3,IF(AM82=1,2,1)))</f>
        <v>2</v>
      </c>
      <c r="AP82" s="55"/>
      <c r="AQ82" s="56">
        <f>AO82</f>
        <v>2</v>
      </c>
      <c r="AR82" s="55"/>
      <c r="AS82" s="56">
        <f>AO82</f>
        <v>2</v>
      </c>
      <c r="AT82" s="55"/>
      <c r="AU82" s="56">
        <f>AU80</f>
        <v>4</v>
      </c>
    </row>
    <row r="83" spans="1:47" ht="15" customHeight="1" x14ac:dyDescent="0.2">
      <c r="A83" s="45" t="str">
        <f>IF(C84="","",IFERROR(INT((I84-LOOKUP(I84,DATE(YEAR(I84)+{-1;0;1},1,3)-WEEKDAY(DATE(YEAR(I84)+{-1;0;1},1,3))+2))/7)+1,INT(((I78+14)-LOOKUP((I78+14),DATE(YEAR((I78+14))+{-1;0;1},1,3)-WEEKDAY(DATE(YEAR((I78+14))+{-1;0;1},1,3))+2))/7)+1))</f>
        <v/>
      </c>
      <c r="B83" s="51"/>
      <c r="C83" s="52">
        <f>IF(O80=1,4,IF(O80=2,3,IF(O80=3,1,2)))</f>
        <v>1</v>
      </c>
      <c r="D83" s="51"/>
      <c r="E83" s="52">
        <f>C83</f>
        <v>1</v>
      </c>
      <c r="F83" s="51"/>
      <c r="G83" s="52">
        <f>C83</f>
        <v>1</v>
      </c>
      <c r="H83" s="51"/>
      <c r="I83" s="52">
        <f>C83</f>
        <v>1</v>
      </c>
      <c r="J83" s="51"/>
      <c r="K83" s="52">
        <f>IF(I83=3,4,IF(I83=4,3,IF(I83=1,2,1)))</f>
        <v>2</v>
      </c>
      <c r="L83" s="51"/>
      <c r="M83" s="52">
        <f>K83</f>
        <v>2</v>
      </c>
      <c r="N83" s="51"/>
      <c r="O83" s="52">
        <f>K83</f>
        <v>2</v>
      </c>
      <c r="Q83" s="45" t="str">
        <f>IF(S84="","",IFERROR(INT((Y84-LOOKUP(Y84,DATE(YEAR(Y84)+{-1;0;1},1,3)-WEEKDAY(DATE(YEAR(Y84)+{-1;0;1},1,3))+2))/7)+1,INT(((Y78+14)-LOOKUP((Y78+14),DATE(YEAR((Y78+14))+{-1;0;1},1,3)-WEEKDAY(DATE(YEAR((Y78+14))+{-1;0;1},1,3))+2))/7)+1))</f>
        <v/>
      </c>
      <c r="R83" s="51"/>
      <c r="S83" s="52">
        <f>IF(AE80=1,4,IF(AE80=2,3,IF(AE80=3,1,2)))</f>
        <v>3</v>
      </c>
      <c r="T83" s="51"/>
      <c r="U83" s="52">
        <f>S83</f>
        <v>3</v>
      </c>
      <c r="V83" s="51"/>
      <c r="W83" s="52">
        <f>S83</f>
        <v>3</v>
      </c>
      <c r="X83" s="51"/>
      <c r="Y83" s="52">
        <f>S83</f>
        <v>3</v>
      </c>
      <c r="Z83" s="51"/>
      <c r="AA83" s="52">
        <f>IF(Y83=3,4,IF(Y83=4,3,IF(Y83=1,2,1)))</f>
        <v>4</v>
      </c>
      <c r="AB83" s="51"/>
      <c r="AC83" s="52">
        <f>AA83</f>
        <v>4</v>
      </c>
      <c r="AD83" s="51"/>
      <c r="AE83" s="52">
        <f>AA83</f>
        <v>4</v>
      </c>
      <c r="AG83" s="45" t="str">
        <f>IF(AI84="","",IFERROR(INT((AO84-LOOKUP(AO84,DATE(YEAR(AO84)+{-1;0;1},1,3)-WEEKDAY(DATE(YEAR(AO84)+{-1;0;1},1,3))+2))/7)+1,INT(((AO78+14)-LOOKUP((AO78+14),DATE(YEAR((AO78+14))+{-1;0;1},1,3)-WEEKDAY(DATE(YEAR((AO78+14))+{-1;0;1},1,3))+2))/7)+1))</f>
        <v/>
      </c>
      <c r="AH83" s="51"/>
      <c r="AI83" s="52">
        <f>IF(AU80=1,4,IF(AU80=2,3,IF(AU80=3,1,2)))</f>
        <v>2</v>
      </c>
      <c r="AJ83" s="51"/>
      <c r="AK83" s="52">
        <f>AI83</f>
        <v>2</v>
      </c>
      <c r="AL83" s="51"/>
      <c r="AM83" s="52">
        <f>AI83</f>
        <v>2</v>
      </c>
      <c r="AN83" s="51"/>
      <c r="AO83" s="52">
        <f>AI83</f>
        <v>2</v>
      </c>
      <c r="AP83" s="51"/>
      <c r="AQ83" s="52">
        <f>IF(AO83=3,4,IF(AO83=4,3,IF(AO83=1,2,1)))</f>
        <v>1</v>
      </c>
      <c r="AR83" s="51"/>
      <c r="AS83" s="52">
        <f>AQ83</f>
        <v>1</v>
      </c>
      <c r="AT83" s="51"/>
      <c r="AU83" s="52">
        <f>AQ83</f>
        <v>1</v>
      </c>
    </row>
    <row r="84" spans="1:47" ht="39.950000000000003" customHeight="1" x14ac:dyDescent="0.2">
      <c r="A84" s="46"/>
      <c r="B84" s="53" t="str">
        <f>IF(ISNA(VLOOKUP(C84,Tab_feri,2,FALSE)),"",VLOOKUP(C84,Tab_feri,2,FALSE))</f>
        <v/>
      </c>
      <c r="C84" s="54" t="str">
        <f>IF(O81&lt;EOMONTH(A66,0),O81+1,"")</f>
        <v/>
      </c>
      <c r="D84" s="53" t="str">
        <f>IF(ISNA(VLOOKUP(E84,Tab_feri,2,FALSE)),"",VLOOKUP(E84,Tab_feri,2,FALSE))</f>
        <v/>
      </c>
      <c r="E84" s="54" t="str">
        <f>IF(C84&lt;EOMONTH(A66,0),C84+1,"")</f>
        <v/>
      </c>
      <c r="F84" s="53" t="str">
        <f>IF(ISNA(VLOOKUP(G84,Tab_feri,2,FALSE)),"",VLOOKUP(G84,Tab_feri,2,FALSE))</f>
        <v/>
      </c>
      <c r="G84" s="54" t="str">
        <f>IF(E84&lt;EOMONTH(A66,0),E84+1,"")</f>
        <v/>
      </c>
      <c r="H84" s="53" t="str">
        <f>IF(ISNA(VLOOKUP(I84,Tab_feri,2,FALSE)),"",VLOOKUP(I84,Tab_feri,2,FALSE))</f>
        <v/>
      </c>
      <c r="I84" s="54" t="str">
        <f>IF(G84&lt;EOMONTH(A66,0),G84+1,"")</f>
        <v/>
      </c>
      <c r="J84" s="53" t="str">
        <f>IF(ISNA(VLOOKUP(K84,Tab_feri,2,FALSE)),"",VLOOKUP(K84,Tab_feri,2,FALSE))</f>
        <v/>
      </c>
      <c r="K84" s="54" t="str">
        <f>IF(I84&lt;EOMONTH(A66,0),I84+1,"")</f>
        <v/>
      </c>
      <c r="L84" s="53" t="str">
        <f>IF(ISNA(VLOOKUP(M84,Tab_feri,2,FALSE)),"",VLOOKUP(M84,Tab_feri,2,FALSE))</f>
        <v/>
      </c>
      <c r="M84" s="54" t="str">
        <f>IF(K84&lt;EOMONTH(A66,0),K84+1,"")</f>
        <v/>
      </c>
      <c r="N84" s="53" t="str">
        <f>IF(ISNA(VLOOKUP(O84,Tab_feri,2,FALSE)),"",VLOOKUP(O84,Tab_feri,2,FALSE))</f>
        <v/>
      </c>
      <c r="O84" s="54" t="str">
        <f>IF(M84&lt;EOMONTH(A66,0),M84+1,"")</f>
        <v/>
      </c>
      <c r="Q84" s="46"/>
      <c r="R84" s="53" t="str">
        <f>IF(ISNA(VLOOKUP(S84,Tab_feri,2,FALSE)),"",VLOOKUP(S84,Tab_feri,2,FALSE))</f>
        <v/>
      </c>
      <c r="S84" s="54" t="str">
        <f>IF(AE81&lt;EOMONTH(Q66,0),AE81+1,"")</f>
        <v/>
      </c>
      <c r="T84" s="53" t="str">
        <f>IF(ISNA(VLOOKUP(U84,Tab_feri,2,FALSE)),"",VLOOKUP(U84,Tab_feri,2,FALSE))</f>
        <v/>
      </c>
      <c r="U84" s="54" t="str">
        <f>IF(S84&lt;EOMONTH(Q66,0),S84+1,"")</f>
        <v/>
      </c>
      <c r="V84" s="53" t="str">
        <f>IF(ISNA(VLOOKUP(W84,Tab_feri,2,FALSE)),"",VLOOKUP(W84,Tab_feri,2,FALSE))</f>
        <v/>
      </c>
      <c r="W84" s="54" t="str">
        <f>IF(U84&lt;EOMONTH(Q66,0),U84+1,"")</f>
        <v/>
      </c>
      <c r="X84" s="53" t="str">
        <f>IF(ISNA(VLOOKUP(Y84,Tab_feri,2,FALSE)),"",VLOOKUP(Y84,Tab_feri,2,FALSE))</f>
        <v/>
      </c>
      <c r="Y84" s="54" t="str">
        <f>IF(W84&lt;EOMONTH(Q66,0),W84+1,"")</f>
        <v/>
      </c>
      <c r="Z84" s="53" t="str">
        <f>IF(ISNA(VLOOKUP(AA84,Tab_feri,2,FALSE)),"",VLOOKUP(AA84,Tab_feri,2,FALSE))</f>
        <v/>
      </c>
      <c r="AA84" s="54" t="str">
        <f>IF(Y84&lt;EOMONTH(Q66,0),Y84+1,"")</f>
        <v/>
      </c>
      <c r="AB84" s="53" t="str">
        <f>IF(ISNA(VLOOKUP(AC84,Tab_feri,2,FALSE)),"",VLOOKUP(AC84,Tab_feri,2,FALSE))</f>
        <v/>
      </c>
      <c r="AC84" s="54" t="str">
        <f>IF(AA84&lt;EOMONTH(Q66,0),AA84+1,"")</f>
        <v/>
      </c>
      <c r="AD84" s="53" t="str">
        <f>IF(ISNA(VLOOKUP(AE84,Tab_feri,2,FALSE)),"",VLOOKUP(AE84,Tab_feri,2,FALSE))</f>
        <v/>
      </c>
      <c r="AE84" s="54" t="str">
        <f>IF(AC84&lt;EOMONTH(Q66,0),AC84+1,"")</f>
        <v/>
      </c>
      <c r="AG84" s="46"/>
      <c r="AH84" s="53" t="str">
        <f>IF(ISNA(VLOOKUP(AI84,Tab_feri,2,FALSE)),"",VLOOKUP(AI84,Tab_feri,2,FALSE))</f>
        <v/>
      </c>
      <c r="AI84" s="54" t="str">
        <f>IF(AU81&lt;EOMONTH(AG66,0),AU81+1,"")</f>
        <v/>
      </c>
      <c r="AJ84" s="53" t="str">
        <f>IF(ISNA(VLOOKUP(AK84,Tab_feri,2,FALSE)),"",VLOOKUP(AK84,Tab_feri,2,FALSE))</f>
        <v/>
      </c>
      <c r="AK84" s="54" t="str">
        <f>IF(AI84&lt;EOMONTH(AG66,0),AI84+1,"")</f>
        <v/>
      </c>
      <c r="AL84" s="53" t="str">
        <f>IF(ISNA(VLOOKUP(AM84,Tab_feri,2,FALSE)),"",VLOOKUP(AM84,Tab_feri,2,FALSE))</f>
        <v/>
      </c>
      <c r="AM84" s="54" t="str">
        <f>IF(AK84&lt;EOMONTH(AG66,0),AK84+1,"")</f>
        <v/>
      </c>
      <c r="AN84" s="53" t="str">
        <f>IF(ISNA(VLOOKUP(AO84,Tab_feri,2,FALSE)),"",VLOOKUP(AO84,Tab_feri,2,FALSE))</f>
        <v/>
      </c>
      <c r="AO84" s="54" t="str">
        <f>IF(AM84&lt;EOMONTH(AG66,0),AM84+1,"")</f>
        <v/>
      </c>
      <c r="AP84" s="53" t="str">
        <f>IF(ISNA(VLOOKUP(AQ84,Tab_feri,2,FALSE)),"",VLOOKUP(AQ84,Tab_feri,2,FALSE))</f>
        <v/>
      </c>
      <c r="AQ84" s="54" t="str">
        <f>IF(AO84&lt;EOMONTH(AG66,0),AO84+1,"")</f>
        <v/>
      </c>
      <c r="AR84" s="53" t="str">
        <f>IF(ISNA(VLOOKUP(AS84,Tab_feri,2,FALSE)),"",VLOOKUP(AS84,Tab_feri,2,FALSE))</f>
        <v/>
      </c>
      <c r="AS84" s="54" t="str">
        <f>IF(AQ84&lt;EOMONTH(AG66,0),AQ84+1,"")</f>
        <v/>
      </c>
      <c r="AT84" s="53" t="str">
        <f>IF(ISNA(VLOOKUP(AU84,Tab_feri,2,FALSE)),"",VLOOKUP(AU84,Tab_feri,2,FALSE))</f>
        <v/>
      </c>
      <c r="AU84" s="54" t="str">
        <f>IF(AS84&lt;EOMONTH(AG66,0),AS84+1,"")</f>
        <v/>
      </c>
    </row>
    <row r="85" spans="1:47" ht="15" customHeight="1" x14ac:dyDescent="0.2">
      <c r="A85" s="47"/>
      <c r="B85" s="55"/>
      <c r="C85" s="56">
        <f>IF(C83=1,3,IF(C83=3,1,IF(C83=4,2,4)))</f>
        <v>3</v>
      </c>
      <c r="D85" s="55"/>
      <c r="E85" s="56">
        <f>C85</f>
        <v>3</v>
      </c>
      <c r="F85" s="55"/>
      <c r="G85" s="56">
        <f>C85</f>
        <v>3</v>
      </c>
      <c r="H85" s="55"/>
      <c r="I85" s="56">
        <f>IF(G85=3,4,IF(G85=4,3,IF(G85=1,2,1)))</f>
        <v>4</v>
      </c>
      <c r="J85" s="55"/>
      <c r="K85" s="56">
        <f>I85</f>
        <v>4</v>
      </c>
      <c r="L85" s="55"/>
      <c r="M85" s="56">
        <f>I85</f>
        <v>4</v>
      </c>
      <c r="N85" s="55"/>
      <c r="O85" s="56">
        <f>O83</f>
        <v>2</v>
      </c>
      <c r="Q85" s="47"/>
      <c r="R85" s="55"/>
      <c r="S85" s="56">
        <f>IF(S83=1,3,IF(S83=3,1,IF(S83=4,2,4)))</f>
        <v>1</v>
      </c>
      <c r="T85" s="55"/>
      <c r="U85" s="56">
        <f>S85</f>
        <v>1</v>
      </c>
      <c r="V85" s="55"/>
      <c r="W85" s="56">
        <f>S85</f>
        <v>1</v>
      </c>
      <c r="X85" s="55"/>
      <c r="Y85" s="56">
        <f>IF(W85=3,4,IF(W85=4,3,IF(W85=1,2,1)))</f>
        <v>2</v>
      </c>
      <c r="Z85" s="55"/>
      <c r="AA85" s="56">
        <f>Y85</f>
        <v>2</v>
      </c>
      <c r="AB85" s="55"/>
      <c r="AC85" s="56">
        <f>Y85</f>
        <v>2</v>
      </c>
      <c r="AD85" s="55"/>
      <c r="AE85" s="56">
        <f>AE83</f>
        <v>4</v>
      </c>
      <c r="AG85" s="47"/>
      <c r="AH85" s="55"/>
      <c r="AI85" s="56">
        <f>IF(AI83=1,3,IF(AI83=3,1,IF(AI83=4,2,4)))</f>
        <v>4</v>
      </c>
      <c r="AJ85" s="55"/>
      <c r="AK85" s="56">
        <f>AI85</f>
        <v>4</v>
      </c>
      <c r="AL85" s="55"/>
      <c r="AM85" s="56">
        <f>AI85</f>
        <v>4</v>
      </c>
      <c r="AN85" s="55"/>
      <c r="AO85" s="56">
        <f>IF(AM85=3,4,IF(AM85=4,3,IF(AM85=1,2,1)))</f>
        <v>3</v>
      </c>
      <c r="AP85" s="55"/>
      <c r="AQ85" s="56">
        <f>AO85</f>
        <v>3</v>
      </c>
      <c r="AR85" s="55"/>
      <c r="AS85" s="56">
        <f>AO85</f>
        <v>3</v>
      </c>
      <c r="AT85" s="55"/>
      <c r="AU85" s="56">
        <f>AU83</f>
        <v>1</v>
      </c>
    </row>
  </sheetData>
  <mergeCells count="168">
    <mergeCell ref="N4:O4"/>
    <mergeCell ref="A5:A7"/>
    <mergeCell ref="A17:A19"/>
    <mergeCell ref="A3:O3"/>
    <mergeCell ref="B4:C4"/>
    <mergeCell ref="D4:E4"/>
    <mergeCell ref="F4:G4"/>
    <mergeCell ref="H4:I4"/>
    <mergeCell ref="J4:K4"/>
    <mergeCell ref="L4:M4"/>
    <mergeCell ref="A11:A13"/>
    <mergeCell ref="A14:A16"/>
    <mergeCell ref="Q8:Q10"/>
    <mergeCell ref="Q11:Q13"/>
    <mergeCell ref="Q14:Q16"/>
    <mergeCell ref="A8:A10"/>
    <mergeCell ref="AG3:AU3"/>
    <mergeCell ref="AH4:AI4"/>
    <mergeCell ref="AJ4:AK4"/>
    <mergeCell ref="AL4:AM4"/>
    <mergeCell ref="AN4:AO4"/>
    <mergeCell ref="AP4:AQ4"/>
    <mergeCell ref="AR4:AS4"/>
    <mergeCell ref="AT4:AU4"/>
    <mergeCell ref="AD4:AE4"/>
    <mergeCell ref="Q5:Q7"/>
    <mergeCell ref="Q20:Q22"/>
    <mergeCell ref="AG8:AG10"/>
    <mergeCell ref="AG11:AG13"/>
    <mergeCell ref="AG14:AG16"/>
    <mergeCell ref="AG17:AG19"/>
    <mergeCell ref="AG20:AG22"/>
    <mergeCell ref="Q17:Q19"/>
    <mergeCell ref="AG5:AG7"/>
    <mergeCell ref="A35:A37"/>
    <mergeCell ref="A38:A40"/>
    <mergeCell ref="A20:A22"/>
    <mergeCell ref="Q3:AE3"/>
    <mergeCell ref="R4:S4"/>
    <mergeCell ref="T4:U4"/>
    <mergeCell ref="V4:W4"/>
    <mergeCell ref="X4:Y4"/>
    <mergeCell ref="Z4:AA4"/>
    <mergeCell ref="AB4:AC4"/>
    <mergeCell ref="A24:O24"/>
    <mergeCell ref="B25:C25"/>
    <mergeCell ref="D25:E25"/>
    <mergeCell ref="F25:G25"/>
    <mergeCell ref="H25:I25"/>
    <mergeCell ref="J25:K25"/>
    <mergeCell ref="L25:M25"/>
    <mergeCell ref="N25:O25"/>
    <mergeCell ref="A26:A28"/>
    <mergeCell ref="A41:A43"/>
    <mergeCell ref="Q29:Q31"/>
    <mergeCell ref="Q32:Q34"/>
    <mergeCell ref="Q35:Q37"/>
    <mergeCell ref="Q38:Q40"/>
    <mergeCell ref="Q41:Q43"/>
    <mergeCell ref="Q26:Q28"/>
    <mergeCell ref="A29:A31"/>
    <mergeCell ref="A32:A34"/>
    <mergeCell ref="Q24:AE24"/>
    <mergeCell ref="R25:S25"/>
    <mergeCell ref="T25:U25"/>
    <mergeCell ref="V25:W25"/>
    <mergeCell ref="X25:Y25"/>
    <mergeCell ref="Z25:AA25"/>
    <mergeCell ref="AB25:AC25"/>
    <mergeCell ref="AD25:AE25"/>
    <mergeCell ref="AG24:AU24"/>
    <mergeCell ref="AH25:AI25"/>
    <mergeCell ref="AJ25:AK25"/>
    <mergeCell ref="AL25:AM25"/>
    <mergeCell ref="AN25:AO25"/>
    <mergeCell ref="AP25:AQ25"/>
    <mergeCell ref="AR25:AS25"/>
    <mergeCell ref="Q50:Q52"/>
    <mergeCell ref="Q53:Q55"/>
    <mergeCell ref="Q56:Q58"/>
    <mergeCell ref="AT25:AU25"/>
    <mergeCell ref="AG38:AG40"/>
    <mergeCell ref="AG41:AG43"/>
    <mergeCell ref="AG26:AG28"/>
    <mergeCell ref="AG29:AG31"/>
    <mergeCell ref="AG32:AG34"/>
    <mergeCell ref="AG35:AG37"/>
    <mergeCell ref="AG50:AG52"/>
    <mergeCell ref="AG53:AG55"/>
    <mergeCell ref="AG56:AG58"/>
    <mergeCell ref="A45:O45"/>
    <mergeCell ref="B46:C46"/>
    <mergeCell ref="D46:E46"/>
    <mergeCell ref="F46:G46"/>
    <mergeCell ref="H46:I46"/>
    <mergeCell ref="J46:K46"/>
    <mergeCell ref="L46:M46"/>
    <mergeCell ref="N46:O46"/>
    <mergeCell ref="A47:A49"/>
    <mergeCell ref="A59:A61"/>
    <mergeCell ref="A62:A64"/>
    <mergeCell ref="A50:A52"/>
    <mergeCell ref="A53:A55"/>
    <mergeCell ref="A56:A58"/>
    <mergeCell ref="Q59:Q61"/>
    <mergeCell ref="Q62:Q64"/>
    <mergeCell ref="Q45:AE45"/>
    <mergeCell ref="R46:S46"/>
    <mergeCell ref="T46:U46"/>
    <mergeCell ref="V46:W46"/>
    <mergeCell ref="X46:Y46"/>
    <mergeCell ref="Z46:AA46"/>
    <mergeCell ref="AB46:AC46"/>
    <mergeCell ref="AD46:AE46"/>
    <mergeCell ref="Q47:Q49"/>
    <mergeCell ref="AG59:AG61"/>
    <mergeCell ref="AG62:AG64"/>
    <mergeCell ref="A71:A73"/>
    <mergeCell ref="Q71:Q73"/>
    <mergeCell ref="AG71:AG73"/>
    <mergeCell ref="AG47:AG49"/>
    <mergeCell ref="N67:O67"/>
    <mergeCell ref="A68:A70"/>
    <mergeCell ref="AD67:AE67"/>
    <mergeCell ref="AG45:AU45"/>
    <mergeCell ref="AH46:AI46"/>
    <mergeCell ref="AJ46:AK46"/>
    <mergeCell ref="AL46:AM46"/>
    <mergeCell ref="AN46:AO46"/>
    <mergeCell ref="AP46:AQ46"/>
    <mergeCell ref="AR46:AS46"/>
    <mergeCell ref="AT46:AU46"/>
    <mergeCell ref="A74:A76"/>
    <mergeCell ref="A77:A79"/>
    <mergeCell ref="A80:A82"/>
    <mergeCell ref="Q74:Q76"/>
    <mergeCell ref="Q77:Q79"/>
    <mergeCell ref="Q80:Q82"/>
    <mergeCell ref="AG74:AG76"/>
    <mergeCell ref="AG77:AG79"/>
    <mergeCell ref="AG80:AG82"/>
    <mergeCell ref="A66:O66"/>
    <mergeCell ref="B67:C67"/>
    <mergeCell ref="D67:E67"/>
    <mergeCell ref="F67:G67"/>
    <mergeCell ref="H67:I67"/>
    <mergeCell ref="J67:K67"/>
    <mergeCell ref="L67:M67"/>
    <mergeCell ref="A83:A85"/>
    <mergeCell ref="Q83:Q85"/>
    <mergeCell ref="AG83:AG85"/>
    <mergeCell ref="Q66:AE66"/>
    <mergeCell ref="R67:S67"/>
    <mergeCell ref="T67:U67"/>
    <mergeCell ref="V67:W67"/>
    <mergeCell ref="X67:Y67"/>
    <mergeCell ref="Z67:AA67"/>
    <mergeCell ref="AB67:AC67"/>
    <mergeCell ref="Q68:Q70"/>
    <mergeCell ref="AG66:AU66"/>
    <mergeCell ref="AH67:AI67"/>
    <mergeCell ref="AJ67:AK67"/>
    <mergeCell ref="AL67:AM67"/>
    <mergeCell ref="AN67:AO67"/>
    <mergeCell ref="AP67:AQ67"/>
    <mergeCell ref="AR67:AS67"/>
    <mergeCell ref="AT67:AU67"/>
    <mergeCell ref="AG68:AG70"/>
  </mergeCells>
  <phoneticPr fontId="2" type="noConversion"/>
  <conditionalFormatting sqref="C5 C8 C11 C14 C17 C20 E5 E8 E11 E14 E17 E20 G5 G8 G11 G14 G17 G20 I5 I8 I11 I14 I17 I20 K5 K8 K11 K14 K17 K20 M5 M8 M11 M14 M17 M20 O5 O8 O11 O14 O17 O20">
    <cfRule type="expression" dxfId="167" priority="168" stopIfTrue="1">
      <formula>AND(C5=1)</formula>
    </cfRule>
    <cfRule type="expression" dxfId="166" priority="167" stopIfTrue="1">
      <formula>AND(C5=2)</formula>
    </cfRule>
    <cfRule type="expression" dxfId="165" priority="166" stopIfTrue="1">
      <formula>AND(C5=3)</formula>
    </cfRule>
    <cfRule type="expression" dxfId="164" priority="165" stopIfTrue="1">
      <formula>AND(C5=4)</formula>
    </cfRule>
    <cfRule type="expression" dxfId="163" priority="164" stopIfTrue="1">
      <formula>AND(C6="")</formula>
    </cfRule>
  </conditionalFormatting>
  <conditionalFormatting sqref="C7 C10 C13 C16 C19 C22 E7 E10 E13 E16 E19 E22 G7 G10 G13 G16 G19 G22 I7 I10 I13 I16 I19 I22 K7 K10 K13 K16 K19 K22 M7 M10 M13 M16 M19 M22 O7 O10 O13 O16 O19 O22">
    <cfRule type="expression" dxfId="162" priority="163" stopIfTrue="1">
      <formula>AND(C7=1)</formula>
    </cfRule>
    <cfRule type="expression" dxfId="161" priority="162" stopIfTrue="1">
      <formula>AND(C7=2)</formula>
    </cfRule>
    <cfRule type="expression" dxfId="160" priority="161" stopIfTrue="1">
      <formula>AND(C7=3)</formula>
    </cfRule>
    <cfRule type="expression" dxfId="159" priority="160" stopIfTrue="1">
      <formula>AND(C7=4)</formula>
    </cfRule>
    <cfRule type="expression" dxfId="158" priority="159" stopIfTrue="1">
      <formula>AND(C6="")</formula>
    </cfRule>
  </conditionalFormatting>
  <conditionalFormatting sqref="C6 C9 C12 C15 C18 C21 E6 E9 E12 E15 E18 E21 G6 G9 G12 G15 G18 G21 I6 I9 I12 I15 I18 I21 K6 K9 K12 K15 K18 K21 M6 M9 M12 M15 M18 M21 O6 O9 O12 O15 O18 O21">
    <cfRule type="expression" dxfId="157" priority="158" stopIfTrue="1">
      <formula>AND(C6="")</formula>
    </cfRule>
  </conditionalFormatting>
  <conditionalFormatting sqref="B5 B8 B11 B14 B17 B20 D5 D8 D11 D14 D17 D20 F5 F8 F11 F14 F17 F20 H5 H8 H11 H14 H17 H20 J5 J8 J11 J14 J17 J20 L5 L8 L11 L14 L17 L20 N5 N8 N11 N14 N17 N20">
    <cfRule type="expression" dxfId="156" priority="157" stopIfTrue="1">
      <formula>AND(C6="")</formula>
    </cfRule>
  </conditionalFormatting>
  <conditionalFormatting sqref="B6 B9 B12 B15 B18 B21 D6 D9 D12 D15 D18 D21 F6 F9 F12 F15 F18 F21 H6 H9 H12 H15 H18 H21 J6 J9 J12 J15 J18 J21 L6 L9 L12 L15 L18 L21 N6 N9 N12 N15 N18 N21">
    <cfRule type="expression" dxfId="155" priority="156" stopIfTrue="1">
      <formula>AND(C6="")</formula>
    </cfRule>
  </conditionalFormatting>
  <conditionalFormatting sqref="B7 B10 B13 B16 B19 B22 D7 D10 D13 D16 D19 D22 F7 F10 F13 F16 F19 F22 H7 H10 H13 H16 H19 H22 J7 J10 J13 J16 J19 J22 L7 L10 L13 L16 L19 L22 N7 N10 N13 N16 N19 N22">
    <cfRule type="expression" dxfId="154" priority="155" stopIfTrue="1">
      <formula>AND(C6="")</formula>
    </cfRule>
  </conditionalFormatting>
  <conditionalFormatting sqref="S5 S8 S11 S14 S17 S20 U5 U8 U11 U14 U17 U20 W5 W8 W11 W14 W17 W20 Y5 Y8 Y11 Y14 Y17 Y20 AA5 AA8 AA11 AA14 AA17 AA20 AC5 AC8 AC11 AC14 AC17 AC20 AE5 AE8 AE11 AE14 AE17 AE20">
    <cfRule type="expression" dxfId="153" priority="150" stopIfTrue="1">
      <formula>AND(S6="")</formula>
    </cfRule>
    <cfRule type="expression" dxfId="152" priority="151" stopIfTrue="1">
      <formula>AND(S5=4)</formula>
    </cfRule>
    <cfRule type="expression" dxfId="151" priority="152" stopIfTrue="1">
      <formula>AND(S5=3)</formula>
    </cfRule>
    <cfRule type="expression" dxfId="150" priority="153" stopIfTrue="1">
      <formula>AND(S5=2)</formula>
    </cfRule>
    <cfRule type="expression" dxfId="149" priority="154" stopIfTrue="1">
      <formula>AND(S5=1)</formula>
    </cfRule>
  </conditionalFormatting>
  <conditionalFormatting sqref="S7 S10 S13 S16 S19 S22 U7 U10 U13 U16 U19 U22 W7 W10 W13 W16 W19 W22 Y7 Y10 Y13 Y16 Y19 Y22 AA7 AA10 AA13 AA16 AA19 AA22 AC7 AC10 AC13 AC16 AC19 AC22 AE7 AE10 AE13 AE16 AE19 AE22">
    <cfRule type="expression" dxfId="148" priority="145" stopIfTrue="1">
      <formula>AND(S6="")</formula>
    </cfRule>
    <cfRule type="expression" dxfId="147" priority="146" stopIfTrue="1">
      <formula>AND(S7=4)</formula>
    </cfRule>
    <cfRule type="expression" dxfId="146" priority="147" stopIfTrue="1">
      <formula>AND(S7=3)</formula>
    </cfRule>
    <cfRule type="expression" dxfId="145" priority="148" stopIfTrue="1">
      <formula>AND(S7=2)</formula>
    </cfRule>
    <cfRule type="expression" dxfId="144" priority="149" stopIfTrue="1">
      <formula>AND(S7=1)</formula>
    </cfRule>
  </conditionalFormatting>
  <conditionalFormatting sqref="S6 S9 S12 S15 S18 S21 U6 U9 U12 U15 U18 U21 W6 W9 W12 W15 W18 W21 Y6 Y9 Y12 Y15 Y18 Y21 AA6 AA9 AA12 AA15 AA18 AA21 AC6 AC9 AC12 AC15 AC18 AC21 AE6 AE9 AE12 AE15 AE18 AE21">
    <cfRule type="expression" dxfId="143" priority="144" stopIfTrue="1">
      <formula>AND(S6="")</formula>
    </cfRule>
  </conditionalFormatting>
  <conditionalFormatting sqref="R5 R8 R11 R14 R17 R20 T5 T8 T11 T14 T17 T20 V5 V8 V11 V14 V17 V20 X5 X8 X11 X14 X17 X20 Z5 Z8 Z11 Z14 Z17 Z20 AB5 AB8 AB11 AB14 AB17 AB20 AD5 AD8 AD11 AD14 AD17 AD20">
    <cfRule type="expression" dxfId="142" priority="143" stopIfTrue="1">
      <formula>AND(S6="")</formula>
    </cfRule>
  </conditionalFormatting>
  <conditionalFormatting sqref="R6 R9 R12 R15 R18 R21 T6 T9 T12 T15 T18 T21 V6 V9 V12 V15 V18 V21 X6 X9 X12 X15 X18 X21 Z6 Z9 Z12 Z15 Z18 Z21 AB6 AB9 AB12 AB15 AB18 AB21 AD6 AD9 AD12 AD15 AD18 AD21">
    <cfRule type="expression" dxfId="141" priority="142" stopIfTrue="1">
      <formula>AND(S6="")</formula>
    </cfRule>
  </conditionalFormatting>
  <conditionalFormatting sqref="R7 R10 R13 R16 R19 R22 T7 T10 T13 T16 T19 T22 V7 V10 V13 V16 V19 V22 X7 X10 X13 X16 X19 X22 Z7 Z10 Z13 Z16 Z19 Z22 AB7 AB10 AB13 AB16 AB19 AB22 AD7 AD10 AD13 AD16 AD19 AD22">
    <cfRule type="expression" dxfId="140" priority="141" stopIfTrue="1">
      <formula>AND(S6="")</formula>
    </cfRule>
  </conditionalFormatting>
  <conditionalFormatting sqref="AI5 AI8 AI11 AI14 AI17 AI20 AK5 AK8 AK11 AK14 AK17 AK20 AM5 AM8 AM11 AM14 AM17 AM20 AO5 AO8 AO11 AO14 AO17 AO20 AQ5 AQ8 AQ11 AQ14 AQ17 AQ20 AS5 AS8 AS11 AS14 AS17 AS20 AU5 AU8 AU11 AU14 AU17 AU20">
    <cfRule type="expression" dxfId="139" priority="136" stopIfTrue="1">
      <formula>AND(AI6="")</formula>
    </cfRule>
    <cfRule type="expression" dxfId="138" priority="137" stopIfTrue="1">
      <formula>AND(AI5=4)</formula>
    </cfRule>
    <cfRule type="expression" dxfId="137" priority="138" stopIfTrue="1">
      <formula>AND(AI5=3)</formula>
    </cfRule>
    <cfRule type="expression" dxfId="136" priority="139" stopIfTrue="1">
      <formula>AND(AI5=2)</formula>
    </cfRule>
    <cfRule type="expression" dxfId="135" priority="140" stopIfTrue="1">
      <formula>AND(AI5=1)</formula>
    </cfRule>
  </conditionalFormatting>
  <conditionalFormatting sqref="AI7 AI10 AI13 AI16 AI19 AI22 AK7 AK10 AK13 AK16 AK19 AK22 AM7 AM10 AM13 AM16 AM19 AM22 AO7 AO10 AO13 AO16 AO19 AO22 AQ7 AQ10 AQ13 AQ16 AQ19 AQ22 AS7 AS10 AS13 AS16 AS19 AS22 AU7 AU10 AU13 AU16 AU19 AU22">
    <cfRule type="expression" dxfId="134" priority="131" stopIfTrue="1">
      <formula>AND(AI6="")</formula>
    </cfRule>
    <cfRule type="expression" dxfId="133" priority="132" stopIfTrue="1">
      <formula>AND(AI7=4)</formula>
    </cfRule>
    <cfRule type="expression" dxfId="132" priority="133" stopIfTrue="1">
      <formula>AND(AI7=3)</formula>
    </cfRule>
    <cfRule type="expression" dxfId="131" priority="134" stopIfTrue="1">
      <formula>AND(AI7=2)</formula>
    </cfRule>
    <cfRule type="expression" dxfId="130" priority="135" stopIfTrue="1">
      <formula>AND(AI7=1)</formula>
    </cfRule>
  </conditionalFormatting>
  <conditionalFormatting sqref="AI6 AI9 AI12 AI15 AI18 AI21 AK6 AK9 AK12 AK15 AK18 AK21 AM6 AM9 AM12 AM15 AM18 AM21 AO6 AO9 AO12 AO15 AO18 AO21 AQ6 AQ9 AQ12 AQ15 AQ18 AQ21 AS6 AS9 AS12 AS15 AS18 AS21 AU6 AU9 AU12 AU15 AU18 AU21">
    <cfRule type="expression" dxfId="129" priority="130" stopIfTrue="1">
      <formula>AND(AI6="")</formula>
    </cfRule>
  </conditionalFormatting>
  <conditionalFormatting sqref="AH5 AH8 AH11 AH14 AH17 AH20 AJ5 AJ8 AJ11 AJ14 AJ17 AJ20 AL5 AL8 AL11 AL14 AL17 AL20 AN5 AN8 AN11 AN14 AN17 AN20 AP5 AP8 AP11 AP14 AP17 AP20 AR5 AR8 AR11 AR14 AR17 AR20 AT5 AT8 AT11 AT14 AT17 AT20">
    <cfRule type="expression" dxfId="128" priority="129" stopIfTrue="1">
      <formula>AND(AI6="")</formula>
    </cfRule>
  </conditionalFormatting>
  <conditionalFormatting sqref="AH6 AH9 AH12 AH15 AH18 AH21 AJ6 AJ9 AJ12 AJ15 AJ18 AJ21 AL6 AL9 AL12 AL15 AL18 AL21 AN6 AN9 AN12 AN15 AN18 AN21 AP6 AP9 AP12 AP15 AP18 AP21 AR6 AR9 AR12 AR15 AR18 AR21 AT6 AT9 AT12 AT15 AT18 AT21">
    <cfRule type="expression" dxfId="127" priority="128" stopIfTrue="1">
      <formula>AND(AI6="")</formula>
    </cfRule>
  </conditionalFormatting>
  <conditionalFormatting sqref="AH7 AH10 AH13 AH16 AH19 AH22 AJ7 AJ10 AJ13 AJ16 AJ19 AJ22 AL7 AL10 AL13 AL16 AL19 AL22 AN7 AN10 AN13 AN16 AN19 AN22 AP7 AP10 AP13 AP16 AP19 AP22 AR7 AR10 AR13 AR16 AR19 AR22 AT7 AT10 AT13 AT16 AT19 AT22">
    <cfRule type="expression" dxfId="126" priority="127" stopIfTrue="1">
      <formula>AND(AI6="")</formula>
    </cfRule>
  </conditionalFormatting>
  <conditionalFormatting sqref="C26 C29 C32 C35 C38 C41 E26 E29 E32 E35 E38 E41 G26 G29 G32 G35 G38 G41 I26 I29 I32 I35 I38 I41 K26 K29 K32 K35 K38 K41 M26 M29 M32 M35 M38 M41 O26 O29 O32 O35 O38 O41">
    <cfRule type="expression" dxfId="125" priority="122" stopIfTrue="1">
      <formula>AND(C27="")</formula>
    </cfRule>
    <cfRule type="expression" dxfId="124" priority="123" stopIfTrue="1">
      <formula>AND(C26=4)</formula>
    </cfRule>
    <cfRule type="expression" dxfId="123" priority="124" stopIfTrue="1">
      <formula>AND(C26=3)</formula>
    </cfRule>
    <cfRule type="expression" dxfId="122" priority="125" stopIfTrue="1">
      <formula>AND(C26=2)</formula>
    </cfRule>
    <cfRule type="expression" dxfId="121" priority="126" stopIfTrue="1">
      <formula>AND(C26=1)</formula>
    </cfRule>
  </conditionalFormatting>
  <conditionalFormatting sqref="C28 C31 C34 C37 C40 C43 E28 E31 E34 E37 E40 E43 G28 G31 G34 G37 G40 G43 I28 I31 I34 I37 I40 I43 K28 K31 K34 K37 K40 K43 M28 M31 M34 M37 M40 M43 O28 O31 O34 O37 O40 O43">
    <cfRule type="expression" dxfId="120" priority="117" stopIfTrue="1">
      <formula>AND(C27="")</formula>
    </cfRule>
    <cfRule type="expression" dxfId="119" priority="118" stopIfTrue="1">
      <formula>AND(C28=4)</formula>
    </cfRule>
    <cfRule type="expression" dxfId="118" priority="119" stopIfTrue="1">
      <formula>AND(C28=3)</formula>
    </cfRule>
    <cfRule type="expression" dxfId="117" priority="120" stopIfTrue="1">
      <formula>AND(C28=2)</formula>
    </cfRule>
    <cfRule type="expression" dxfId="116" priority="121" stopIfTrue="1">
      <formula>AND(C28=1)</formula>
    </cfRule>
  </conditionalFormatting>
  <conditionalFormatting sqref="C27 C30 C33 C36 C39 C42 E27 E30 E33 E36 E39 E42 G27 G30 G33 G36 G39 G42 I27 I30 I33 I36 I39 I42 K27 K30 K33 K36 K39 K42 M27 M30 M33 M36 M39 M42 O27 O30 O33 O36 O39 O42">
    <cfRule type="expression" dxfId="115" priority="116" stopIfTrue="1">
      <formula>AND(C27="")</formula>
    </cfRule>
  </conditionalFormatting>
  <conditionalFormatting sqref="B26 B29 B32 B35 B38 B41 D26 D29 D32 D35 D38 D41 F26 F29 F32 F35 F38 F41 H26 H29 H32 H35 H38 H41 J26 J29 J32 J35 J38 J41 L26 L29 L32 L35 L38 L41 N26 N29 N32 N35 N38 N41">
    <cfRule type="expression" dxfId="114" priority="115" stopIfTrue="1">
      <formula>AND(C27="")</formula>
    </cfRule>
  </conditionalFormatting>
  <conditionalFormatting sqref="B27 B30 B33 B36 B39 B42 D27 D30 D33 D36 D39 D42 F27 F30 F33 F36 F39 F42 H27 H30 H33 H36 H39 H42 J27 J30 J33 J36 J39 J42 L27 L30 L33 L36 L39 L42 N27 N30 N33 N36 N39 N42">
    <cfRule type="expression" dxfId="113" priority="114" stopIfTrue="1">
      <formula>AND(C27="")</formula>
    </cfRule>
  </conditionalFormatting>
  <conditionalFormatting sqref="B28 B31 B34 B37 B40 B43 D28 D31 D34 D37 D40 D43 F28 F31 F34 F37 F40 F43 H28 H31 H34 H37 H40 H43 J28 J31 J34 J37 J40 J43 L28 L31 L34 L37 L40 L43 N28 N31 N34 N37 N40 N43">
    <cfRule type="expression" dxfId="112" priority="113" stopIfTrue="1">
      <formula>AND(C27="")</formula>
    </cfRule>
  </conditionalFormatting>
  <conditionalFormatting sqref="S26 S29 S32 S35 S38 S41 U26 U29 U32 U35 U38 U41 W26 W29 W32 W35 W38 W41 Y26 Y29 Y32 Y35 Y38 Y41 AA26 AA29 AA32 AA35 AA38 AA41 AC26 AC29 AC32 AC35 AC38 AC41 AE26 AE29 AE32 AE35 AE38 AE41">
    <cfRule type="expression" dxfId="111" priority="108" stopIfTrue="1">
      <formula>AND(S27="")</formula>
    </cfRule>
    <cfRule type="expression" dxfId="110" priority="109" stopIfTrue="1">
      <formula>AND(S26=4)</formula>
    </cfRule>
    <cfRule type="expression" dxfId="109" priority="110" stopIfTrue="1">
      <formula>AND(S26=3)</formula>
    </cfRule>
    <cfRule type="expression" dxfId="108" priority="111" stopIfTrue="1">
      <formula>AND(S26=2)</formula>
    </cfRule>
    <cfRule type="expression" dxfId="107" priority="112" stopIfTrue="1">
      <formula>AND(S26=1)</formula>
    </cfRule>
  </conditionalFormatting>
  <conditionalFormatting sqref="S28 S31 S34 S37 S40 S43 U28 U31 U34 U37 U40 U43 W28 W31 W34 W37 W40 W43 Y28 Y31 Y34 Y37 Y40 Y43 AA28 AA31 AA34 AA37 AA40 AA43 AC28 AC31 AC34 AC37 AC40 AC43 AE28 AE31 AE34 AE37 AE40 AE43">
    <cfRule type="expression" dxfId="106" priority="103" stopIfTrue="1">
      <formula>AND(S27="")</formula>
    </cfRule>
    <cfRule type="expression" dxfId="105" priority="104" stopIfTrue="1">
      <formula>AND(S28=4)</formula>
    </cfRule>
    <cfRule type="expression" dxfId="104" priority="105" stopIfTrue="1">
      <formula>AND(S28=3)</formula>
    </cfRule>
    <cfRule type="expression" dxfId="103" priority="106" stopIfTrue="1">
      <formula>AND(S28=2)</formula>
    </cfRule>
    <cfRule type="expression" dxfId="102" priority="107" stopIfTrue="1">
      <formula>AND(S28=1)</formula>
    </cfRule>
  </conditionalFormatting>
  <conditionalFormatting sqref="S27 S30 S33 S36 S39 S42 U27 U30 U33 U36 U39 U42 W27 W30 W33 W36 W39 W42 Y27 Y30 Y33 Y36 Y39 Y42 AA27 AA30 AA33 AA36 AA39 AA42 AC27 AC30 AC33 AC36 AC39 AC42 AE27 AE30 AE33 AE36 AE39 AE42">
    <cfRule type="expression" dxfId="101" priority="102" stopIfTrue="1">
      <formula>AND(S27="")</formula>
    </cfRule>
  </conditionalFormatting>
  <conditionalFormatting sqref="R26 R29 R32 R35 R38 R41 T26 T29 T32 T35 T38 T41 V26 V29 V32 V35 V38 V41 X26 X29 X32 X35 X38 X41 Z26 Z29 Z32 Z35 Z38 Z41 AB26 AB29 AB32 AB35 AB38 AB41 AD26 AD29 AD32 AD35 AD38 AD41">
    <cfRule type="expression" dxfId="100" priority="101" stopIfTrue="1">
      <formula>AND(S27="")</formula>
    </cfRule>
  </conditionalFormatting>
  <conditionalFormatting sqref="R27 R30 R33 R36 R39 R42 T27 T30 T33 T36 T39 T42 V27 V30 V33 V36 V39 V42 X27 X30 X33 X36 X39 X42 Z27 Z30 Z33 Z36 Z39 Z42 AB27 AB30 AB33 AB36 AB39 AB42 AD27 AD30 AD33 AD36 AD39 AD42">
    <cfRule type="expression" dxfId="99" priority="100" stopIfTrue="1">
      <formula>AND(S27="")</formula>
    </cfRule>
  </conditionalFormatting>
  <conditionalFormatting sqref="R28 R31 R34 R37 R40 R43 T28 T31 T34 T37 T40 T43 V28 V31 V34 V37 V40 V43 X28 X31 X34 X37 X40 X43 Z28 Z31 Z34 Z37 Z40 Z43 AB28 AB31 AB34 AB37 AB40 AB43 AD28 AD31 AD34 AD37 AD40 AD43">
    <cfRule type="expression" dxfId="98" priority="99" stopIfTrue="1">
      <formula>AND(S27="")</formula>
    </cfRule>
  </conditionalFormatting>
  <conditionalFormatting sqref="AI26 AI29 AI32 AI35 AI38 AI41 AK26 AK29 AK32 AK35 AK38 AK41 AM26 AM29 AM32 AM35 AM38 AM41 AO26 AO29 AO32 AO35 AO38 AO41 AQ26 AQ29 AQ32 AQ35 AQ38 AQ41 AS26 AS29 AS32 AS35 AS38 AS41 AU26 AU29 AU32 AU35 AU38 AU41">
    <cfRule type="expression" dxfId="97" priority="94" stopIfTrue="1">
      <formula>AND(AI27="")</formula>
    </cfRule>
    <cfRule type="expression" dxfId="96" priority="95" stopIfTrue="1">
      <formula>AND(AI26=4)</formula>
    </cfRule>
    <cfRule type="expression" dxfId="95" priority="96" stopIfTrue="1">
      <formula>AND(AI26=3)</formula>
    </cfRule>
    <cfRule type="expression" dxfId="94" priority="97" stopIfTrue="1">
      <formula>AND(AI26=2)</formula>
    </cfRule>
    <cfRule type="expression" dxfId="93" priority="98" stopIfTrue="1">
      <formula>AND(AI26=1)</formula>
    </cfRule>
  </conditionalFormatting>
  <conditionalFormatting sqref="AI28 AI31 AI34 AI37 AI40 AI43 AK28 AK31 AK34 AK37 AK40 AK43 AM28 AM31 AM34 AM37 AM40 AM43 AO28 AO31 AO34 AO37 AO40 AO43 AQ28 AQ31 AQ34 AQ37 AQ40 AQ43 AS28 AS31 AS34 AS37 AS40 AS43 AU28 AU31 AU34 AU37 AU40 AU43">
    <cfRule type="expression" dxfId="92" priority="89" stopIfTrue="1">
      <formula>AND(AI27="")</formula>
    </cfRule>
    <cfRule type="expression" dxfId="91" priority="90" stopIfTrue="1">
      <formula>AND(AI28=4)</formula>
    </cfRule>
    <cfRule type="expression" dxfId="90" priority="91" stopIfTrue="1">
      <formula>AND(AI28=3)</formula>
    </cfRule>
    <cfRule type="expression" dxfId="89" priority="92" stopIfTrue="1">
      <formula>AND(AI28=2)</formula>
    </cfRule>
    <cfRule type="expression" dxfId="88" priority="93" stopIfTrue="1">
      <formula>AND(AI28=1)</formula>
    </cfRule>
  </conditionalFormatting>
  <conditionalFormatting sqref="AI27 AI30 AI33 AI36 AI39 AI42 AK27 AK30 AK33 AK36 AK39 AK42 AM27 AM30 AM33 AM36 AM39 AM42 AO27 AO30 AO33 AO36 AO39 AO42 AQ27 AQ30 AQ33 AQ36 AQ39 AQ42 AS27 AS30 AS33 AS36 AS39 AS42 AU27 AU30 AU33 AU36 AU39 AU42">
    <cfRule type="expression" dxfId="87" priority="88" stopIfTrue="1">
      <formula>AND(AI27="")</formula>
    </cfRule>
  </conditionalFormatting>
  <conditionalFormatting sqref="AH26 AH29 AH32 AH35 AH38 AH41 AJ26 AJ29 AJ32 AJ35 AJ38 AJ41 AL26 AL29 AL32 AL35 AL38 AL41 AN26 AN29 AN32 AN35 AN38 AN41 AP26 AP29 AP32 AP35 AP38 AP41 AR26 AR29 AR32 AR35 AR38 AR41 AT26 AT29 AT32 AT35 AT38 AT41">
    <cfRule type="expression" dxfId="86" priority="87" stopIfTrue="1">
      <formula>AND(AI27="")</formula>
    </cfRule>
  </conditionalFormatting>
  <conditionalFormatting sqref="AH27 AH30 AH33 AH36 AH39 AH42 AJ27 AJ30 AJ33 AJ36 AJ39 AJ42 AL27 AL30 AL33 AL36 AL39 AL42 AN27 AN30 AN33 AN36 AN39 AN42 AP27 AP30 AP33 AP36 AP39 AP42 AR27 AR30 AR33 AR36 AR39 AR42 AT27 AT30 AT33 AT36 AT39 AT42">
    <cfRule type="expression" dxfId="85" priority="86" stopIfTrue="1">
      <formula>AND(AI27="")</formula>
    </cfRule>
  </conditionalFormatting>
  <conditionalFormatting sqref="AH28 AH31 AH34 AH37 AH40 AH43 AJ28 AJ31 AJ34 AJ37 AJ40 AJ43 AL28 AL31 AL34 AL37 AL40 AL43 AN28 AN31 AN34 AN37 AN40 AN43 AP28 AP31 AP34 AP37 AP40 AP43 AR28 AR31 AR34 AR37 AR40 AR43 AT28 AT31 AT34 AT37 AT40 AT43">
    <cfRule type="expression" dxfId="84" priority="85" stopIfTrue="1">
      <formula>AND(AI27="")</formula>
    </cfRule>
  </conditionalFormatting>
  <conditionalFormatting sqref="C47 C50 C53 C56 C59 C62 E47 E50 E53 E56 E59 E62 G47 G50 G53 G56 G59 G62 I47 I50 I53 I56 I59 I62 K47 K50 K53 K56 K59 K62 M47 M50 M53 M56 M59 M62 O47 O50 O53 O56 O59 O62">
    <cfRule type="expression" dxfId="83" priority="80" stopIfTrue="1">
      <formula>AND(C48="")</formula>
    </cfRule>
    <cfRule type="expression" dxfId="82" priority="81" stopIfTrue="1">
      <formula>AND(C47=4)</formula>
    </cfRule>
    <cfRule type="expression" dxfId="81" priority="82" stopIfTrue="1">
      <formula>AND(C47=3)</formula>
    </cfRule>
    <cfRule type="expression" dxfId="80" priority="83" stopIfTrue="1">
      <formula>AND(C47=2)</formula>
    </cfRule>
    <cfRule type="expression" dxfId="79" priority="84" stopIfTrue="1">
      <formula>AND(C47=1)</formula>
    </cfRule>
  </conditionalFormatting>
  <conditionalFormatting sqref="C49 C52 C55 C58 C61 C64 E49 E52 E55 E58 E61 E64 G49 G52 G55 G58 G61 G64 I49 I52 I55 I58 I61 I64 K49 K52 K55 K58 K61 K64 M49 M52 M55 M58 M61 M64 O49 O52 O55 O58 O61 O64">
    <cfRule type="expression" dxfId="78" priority="75" stopIfTrue="1">
      <formula>AND(C48="")</formula>
    </cfRule>
    <cfRule type="expression" dxfId="77" priority="76" stopIfTrue="1">
      <formula>AND(C49=4)</formula>
    </cfRule>
    <cfRule type="expression" dxfId="76" priority="77" stopIfTrue="1">
      <formula>AND(C49=3)</formula>
    </cfRule>
    <cfRule type="expression" dxfId="75" priority="78" stopIfTrue="1">
      <formula>AND(C49=2)</formula>
    </cfRule>
    <cfRule type="expression" dxfId="74" priority="79" stopIfTrue="1">
      <formula>AND(C49=1)</formula>
    </cfRule>
  </conditionalFormatting>
  <conditionalFormatting sqref="C48 C51 C54 C57 C60 C63 E48 E51 E54 E57 E60 E63 G48 G51 G54 G57 G60 G63 I48 I51 I54 I57 I60 I63 K48 K51 K54 K57 K60 K63 M48 M51 M54 M57 M60 M63 O48 O51 O54 O57 O60 O63">
    <cfRule type="expression" dxfId="73" priority="74" stopIfTrue="1">
      <formula>AND(C48="")</formula>
    </cfRule>
  </conditionalFormatting>
  <conditionalFormatting sqref="B47 B50 B53 B56 B59 B62 D47 D50 D53 D56 D59 D62 F47 F50 F53 F56 F59 F62 H47 H50 H53 H56 H59 H62 J47 J50 J53 J56 J59 J62 L47 L50 L53 L56 L59 L62 N47 N50 N53 N56 N59 N62">
    <cfRule type="expression" dxfId="72" priority="73" stopIfTrue="1">
      <formula>AND(C48="")</formula>
    </cfRule>
  </conditionalFormatting>
  <conditionalFormatting sqref="B48 B51 B54 B57 B60 B63 D48 D51 D54 D57 D60 D63 F48 F51 F54 F57 F60 F63 H48 H51 H54 H57 H60 H63 J48 J51 J54 J57 J60 J63 L48 L51 L54 L57 L60 L63 N48 N51 N54 N57 N60 N63">
    <cfRule type="expression" dxfId="71" priority="72" stopIfTrue="1">
      <formula>AND(C48="")</formula>
    </cfRule>
  </conditionalFormatting>
  <conditionalFormatting sqref="B49 B52 B55 B58 B61 B64 D49 D52 D55 D58 D61 D64 F49 F52 F55 F58 F61 F64 H49 H52 H55 H58 H61 H64 J49 J52 J55 J58 J61 J64 L49 L52 L55 L58 L61 L64 N49 N52 N55 N58 N61 N64">
    <cfRule type="expression" dxfId="70" priority="71" stopIfTrue="1">
      <formula>AND(C48="")</formula>
    </cfRule>
  </conditionalFormatting>
  <conditionalFormatting sqref="S47 S50 S53 S56 S59 S62 U47 U50 U53 U56 U59 U62 W47 W50 W53 W56 W59 W62 Y47 Y50 Y53 Y56 Y59 Y62 AA47 AA50 AA53 AA56 AA59 AA62 AC47 AC50 AC53 AC56 AC59 AC62 AE47 AE50 AE53 AE56 AE59 AE62">
    <cfRule type="expression" dxfId="69" priority="66" stopIfTrue="1">
      <formula>AND(S48="")</formula>
    </cfRule>
    <cfRule type="expression" dxfId="68" priority="67" stopIfTrue="1">
      <formula>AND(S47=4)</formula>
    </cfRule>
    <cfRule type="expression" dxfId="67" priority="68" stopIfTrue="1">
      <formula>AND(S47=3)</formula>
    </cfRule>
    <cfRule type="expression" dxfId="66" priority="69" stopIfTrue="1">
      <formula>AND(S47=2)</formula>
    </cfRule>
    <cfRule type="expression" dxfId="65" priority="70" stopIfTrue="1">
      <formula>AND(S47=1)</formula>
    </cfRule>
  </conditionalFormatting>
  <conditionalFormatting sqref="S49 S52 S55 S58 S61 S64 U49 U52 U55 U58 U61 U64 W49 W52 W55 W58 W61 W64 Y49 Y52 Y55 Y58 Y61 Y64 AA49 AA52 AA55 AA58 AA61 AA64 AC49 AC52 AC55 AC58 AC61 AC64 AE49 AE52 AE55 AE58 AE61 AE64">
    <cfRule type="expression" dxfId="64" priority="61" stopIfTrue="1">
      <formula>AND(S48="")</formula>
    </cfRule>
    <cfRule type="expression" dxfId="63" priority="62" stopIfTrue="1">
      <formula>AND(S49=4)</formula>
    </cfRule>
    <cfRule type="expression" dxfId="62" priority="63" stopIfTrue="1">
      <formula>AND(S49=3)</formula>
    </cfRule>
    <cfRule type="expression" dxfId="61" priority="64" stopIfTrue="1">
      <formula>AND(S49=2)</formula>
    </cfRule>
    <cfRule type="expression" dxfId="60" priority="65" stopIfTrue="1">
      <formula>AND(S49=1)</formula>
    </cfRule>
  </conditionalFormatting>
  <conditionalFormatting sqref="S48 S51 S54 S57 S60 S63 U48 U51 U54 U57 U60 U63 W48 W51 W54 W57 W60 W63 Y48 Y51 Y54 Y57 Y60 Y63 AA48 AA51 AA54 AA57 AA60 AA63 AC48 AC51 AC54 AC57 AC60 AC63 AE48 AE51 AE54 AE57 AE60 AE63">
    <cfRule type="expression" dxfId="59" priority="60" stopIfTrue="1">
      <formula>AND(S48="")</formula>
    </cfRule>
  </conditionalFormatting>
  <conditionalFormatting sqref="R47 R50 R53 R56 R59 R62 T47 T50 T53 T56 T59 T62 V47 V50 V53 V56 V59 V62 X47 X50 X53 X56 X59 X62 Z47 Z50 Z53 Z56 Z59 Z62 AB47 AB50 AB53 AB56 AB59 AB62 AD47 AD50 AD53 AD56 AD59 AD62">
    <cfRule type="expression" dxfId="58" priority="59" stopIfTrue="1">
      <formula>AND(S48="")</formula>
    </cfRule>
  </conditionalFormatting>
  <conditionalFormatting sqref="R48 R51 R54 R57 R60 R63 T48 T51 T54 T57 T60 T63 V48 V51 V54 V57 V60 V63 X48 X51 X54 X57 X60 X63 Z48 Z51 Z54 Z57 Z60 Z63 AB48 AB51 AB54 AB57 AB60 AB63 AD48 AD51 AD54 AD57 AD60 AD63">
    <cfRule type="expression" dxfId="57" priority="58" stopIfTrue="1">
      <formula>AND(S48="")</formula>
    </cfRule>
  </conditionalFormatting>
  <conditionalFormatting sqref="R49 R52 R55 R58 R61 R64 T49 T52 T55 T58 T61 T64 V49 V52 V55 V58 V61 V64 X49 X52 X55 X58 X61 X64 Z49 Z52 Z55 Z58 Z61 Z64 AB49 AB52 AB55 AB58 AB61 AB64 AD49 AD52 AD55 AD58 AD61 AD64">
    <cfRule type="expression" dxfId="56" priority="57" stopIfTrue="1">
      <formula>AND(S48="")</formula>
    </cfRule>
  </conditionalFormatting>
  <conditionalFormatting sqref="AI47 AI50 AI53 AI56 AI59 AI62 AK47 AK50 AK53 AK56 AK59 AK62 AM47 AM50 AM53 AM56 AM59 AM62 AO47 AO50 AO53 AO56 AO59 AO62 AQ47 AQ50 AQ53 AQ56 AQ59 AQ62 AS47 AS50 AS53 AS56 AS59 AS62 AU47 AU50 AU53 AU56 AU59 AU62">
    <cfRule type="expression" dxfId="55" priority="52" stopIfTrue="1">
      <formula>AND(AI48="")</formula>
    </cfRule>
    <cfRule type="expression" dxfId="54" priority="53" stopIfTrue="1">
      <formula>AND(AI47=4)</formula>
    </cfRule>
    <cfRule type="expression" dxfId="53" priority="54" stopIfTrue="1">
      <formula>AND(AI47=3)</formula>
    </cfRule>
    <cfRule type="expression" dxfId="52" priority="55" stopIfTrue="1">
      <formula>AND(AI47=2)</formula>
    </cfRule>
    <cfRule type="expression" dxfId="51" priority="56" stopIfTrue="1">
      <formula>AND(AI47=1)</formula>
    </cfRule>
  </conditionalFormatting>
  <conditionalFormatting sqref="AI49 AI52 AI55 AI58 AI61 AI64 AK49 AK52 AK55 AK58 AK61 AK64 AM49 AM52 AM55 AM58 AM61 AM64 AO49 AO52 AO55 AO58 AO61 AO64 AQ49 AQ52 AQ55 AQ58 AQ61 AQ64 AS49 AS52 AS55 AS58 AS61 AS64 AU49 AU52 AU55 AU58 AU61 AU64">
    <cfRule type="expression" dxfId="50" priority="47" stopIfTrue="1">
      <formula>AND(AI48="")</formula>
    </cfRule>
    <cfRule type="expression" dxfId="49" priority="48" stopIfTrue="1">
      <formula>AND(AI49=4)</formula>
    </cfRule>
    <cfRule type="expression" dxfId="48" priority="49" stopIfTrue="1">
      <formula>AND(AI49=3)</formula>
    </cfRule>
    <cfRule type="expression" dxfId="47" priority="50" stopIfTrue="1">
      <formula>AND(AI49=2)</formula>
    </cfRule>
    <cfRule type="expression" dxfId="46" priority="51" stopIfTrue="1">
      <formula>AND(AI49=1)</formula>
    </cfRule>
  </conditionalFormatting>
  <conditionalFormatting sqref="AI48 AI51 AI54 AI57 AI60 AI63 AK48 AK51 AK54 AK57 AK60 AK63 AM48 AM51 AM54 AM57 AM60 AM63 AO48 AO51 AO54 AO57 AO60 AO63 AQ48 AQ51 AQ54 AQ57 AQ60 AQ63 AS48 AS51 AS54 AS57 AS60 AS63 AU48 AU51 AU54 AU57 AU60 AU63">
    <cfRule type="expression" dxfId="45" priority="46" stopIfTrue="1">
      <formula>AND(AI48="")</formula>
    </cfRule>
  </conditionalFormatting>
  <conditionalFormatting sqref="AH47 AH50 AH53 AH56 AH59 AH62 AJ47 AJ50 AJ53 AJ56 AJ59 AJ62 AL47 AL50 AL53 AL56 AL59 AL62 AN47 AN50 AN53 AN56 AN59 AN62 AP47 AP50 AP53 AP56 AP59 AP62 AR47 AR50 AR53 AR56 AR59 AR62 AT47 AT50 AT53 AT56 AT59 AT62">
    <cfRule type="expression" dxfId="44" priority="45" stopIfTrue="1">
      <formula>AND(AI48="")</formula>
    </cfRule>
  </conditionalFormatting>
  <conditionalFormatting sqref="AH48 AH51 AH54 AH57 AH60 AH63 AJ48 AJ51 AJ54 AJ57 AJ60 AJ63 AL48 AL51 AL54 AL57 AL60 AL63 AN48 AN51 AN54 AN57 AN60 AN63 AP48 AP51 AP54 AP57 AP60 AP63 AR48 AR51 AR54 AR57 AR60 AR63 AT48 AT51 AT54 AT57 AT60 AT63">
    <cfRule type="expression" dxfId="43" priority="44" stopIfTrue="1">
      <formula>AND(AI48="")</formula>
    </cfRule>
  </conditionalFormatting>
  <conditionalFormatting sqref="AH49 AH52 AH55 AH58 AH61 AH64 AJ49 AJ52 AJ55 AJ58 AJ61 AJ64 AL49 AL52 AL55 AL58 AL61 AL64 AN49 AN52 AN55 AN58 AN61 AN64 AP49 AP52 AP55 AP58 AP61 AP64 AR49 AR52 AR55 AR58 AR61 AR64 AT49 AT52 AT55 AT58 AT61 AT64">
    <cfRule type="expression" dxfId="42" priority="43" stopIfTrue="1">
      <formula>AND(AI48="")</formula>
    </cfRule>
  </conditionalFormatting>
  <conditionalFormatting sqref="C68 C71 C74 C77 C80 C83 E68 E71 E74 E77 E80 E83 G68 G71 G74 G77 G80 G83 I68 I71 I74 I77 I80 I83 K68 K71 K74 K77 K80 K83 M68 M71 M74 M77 M80 M83 O68 O71 O74 O77 O80 O83">
    <cfRule type="expression" dxfId="41" priority="38" stopIfTrue="1">
      <formula>AND(C69="")</formula>
    </cfRule>
    <cfRule type="expression" dxfId="0" priority="39" stopIfTrue="1">
      <formula>AND(C68=4)</formula>
    </cfRule>
    <cfRule type="expression" dxfId="40" priority="40" stopIfTrue="1">
      <formula>AND(C68=3)</formula>
    </cfRule>
    <cfRule type="expression" dxfId="39" priority="41" stopIfTrue="1">
      <formula>AND(C68=2)</formula>
    </cfRule>
    <cfRule type="expression" dxfId="38" priority="42" stopIfTrue="1">
      <formula>AND(C68=1)</formula>
    </cfRule>
  </conditionalFormatting>
  <conditionalFormatting sqref="C70 C73 C76 C79 C82 C85 E70 E73 E76 E79 E82 E85 G70 G73 G76 G79 G82 G85 I70 I73 I76 I79 I82 I85 K70 K73 K76 K79 K82 K85 M70 M73 M76 M79 M82 M85 O70 O73 O76 O79 O82 O85">
    <cfRule type="expression" dxfId="37" priority="33" stopIfTrue="1">
      <formula>AND(C69="")</formula>
    </cfRule>
    <cfRule type="expression" dxfId="36" priority="34" stopIfTrue="1">
      <formula>AND(C70=4)</formula>
    </cfRule>
    <cfRule type="expression" dxfId="35" priority="35" stopIfTrue="1">
      <formula>AND(C70=3)</formula>
    </cfRule>
    <cfRule type="expression" dxfId="34" priority="36" stopIfTrue="1">
      <formula>AND(C70=2)</formula>
    </cfRule>
    <cfRule type="expression" dxfId="33" priority="37" stopIfTrue="1">
      <formula>AND(C70=1)</formula>
    </cfRule>
  </conditionalFormatting>
  <conditionalFormatting sqref="C69 C72 C75 C78 C81 C84 E69 E72 E75 E78 E81 E84 G69 G72 G75 G78 G81 G84 I69 I72 I75 I78 I81 I84 K69 K72 K75 K78 K81 K84 M69 M72 M75 M78 M81 M84 O69 O72 O75 O78 O81 O84">
    <cfRule type="expression" dxfId="32" priority="32" stopIfTrue="1">
      <formula>AND(C69="")</formula>
    </cfRule>
  </conditionalFormatting>
  <conditionalFormatting sqref="B68 B71 B74 B77 B80 B83 D68 D71 D74 D77 D80 D83 F68 F71 F74 F77 F80 F83 H68 H71 H74 H77 H80 H83 J68 J71 J74 J77 J80 J83 L68 L71 L74 L77 L80 L83 N68 N71 N74 N77 N80 N83">
    <cfRule type="expression" dxfId="31" priority="31" stopIfTrue="1">
      <formula>AND(C69="")</formula>
    </cfRule>
  </conditionalFormatting>
  <conditionalFormatting sqref="B69 B72 B75 B78 B81 B84 D69 D72 D75 D78 D81 D84 F69 F72 F75 F78 F81 F84 H69 H72 H75 H78 H81 H84 J69 J72 J75 J78 J81 J84 L69 L72 L75 L78 L81 L84 N69 N72 N75 N78 N81 N84">
    <cfRule type="expression" dxfId="30" priority="30" stopIfTrue="1">
      <formula>AND(C69="")</formula>
    </cfRule>
  </conditionalFormatting>
  <conditionalFormatting sqref="B70 B73 B76 B79 B82 B85 D70 D73 D76 D79 D82 D85 F70 F73 F76 F79 F82 F85 H70 H73 H76 H79 H82 H85 J70 J73 J76 J79 J82 J85 L70 L73 L76 L79 L82 L85 N70 N73 N76 N79 N82 N85">
    <cfRule type="expression" dxfId="29" priority="29" stopIfTrue="1">
      <formula>AND(C69="")</formula>
    </cfRule>
  </conditionalFormatting>
  <conditionalFormatting sqref="S68 S71 S74 S77 S80 S83 U68 U71 U74 U77 U80 U83 W68 W71 W74 W77 W80 W83 Y68 Y71 Y74 Y77 Y80 Y83 AA68 AA71 AA74 AA77 AA80 AA83 AC68 AC71 AC74 AC77 AC80 AC83 AE68 AE71 AE74 AE77 AE80 AE83">
    <cfRule type="expression" dxfId="28" priority="24" stopIfTrue="1">
      <formula>AND(S69="")</formula>
    </cfRule>
    <cfRule type="expression" dxfId="27" priority="25" stopIfTrue="1">
      <formula>AND(S68=4)</formula>
    </cfRule>
    <cfRule type="expression" dxfId="26" priority="26" stopIfTrue="1">
      <formula>AND(S68=3)</formula>
    </cfRule>
    <cfRule type="expression" dxfId="25" priority="27" stopIfTrue="1">
      <formula>AND(S68=2)</formula>
    </cfRule>
    <cfRule type="expression" dxfId="24" priority="28" stopIfTrue="1">
      <formula>AND(S68=1)</formula>
    </cfRule>
  </conditionalFormatting>
  <conditionalFormatting sqref="S70 S73 S76 S79 S82 S85 U70 U73 U76 U79 U82 U85 W70 W73 W76 W79 W82 W85 Y70 Y73 Y76 Y79 Y82 Y85 AA70 AA73 AA76 AA79 AA82 AA85 AC70 AC73 AC76 AC79 AC82 AC85 AE70 AE73 AE76 AE79 AE82 AE85">
    <cfRule type="expression" dxfId="23" priority="19" stopIfTrue="1">
      <formula>AND(S69="")</formula>
    </cfRule>
    <cfRule type="expression" dxfId="22" priority="20" stopIfTrue="1">
      <formula>AND(S70=4)</formula>
    </cfRule>
    <cfRule type="expression" dxfId="21" priority="21" stopIfTrue="1">
      <formula>AND(S70=3)</formula>
    </cfRule>
    <cfRule type="expression" dxfId="20" priority="22" stopIfTrue="1">
      <formula>AND(S70=2)</formula>
    </cfRule>
    <cfRule type="expression" dxfId="19" priority="23" stopIfTrue="1">
      <formula>AND(S70=1)</formula>
    </cfRule>
  </conditionalFormatting>
  <conditionalFormatting sqref="S69 S72 S75 S78 S81 S84 U69 U72 U75 U78 U81 U84 W69 W72 W75 W78 W81 W84 Y69 Y72 Y75 Y78 Y81 Y84 AA69 AA72 AA75 AA78 AA81 AA84 AC69 AC72 AC75 AC78 AC81 AC84 AE69 AE72 AE75 AE78 AE81 AE84">
    <cfRule type="expression" dxfId="18" priority="18" stopIfTrue="1">
      <formula>AND(S69="")</formula>
    </cfRule>
  </conditionalFormatting>
  <conditionalFormatting sqref="R68 R71 R74 R77 R80 R83 T68 T71 T74 T77 T80 T83 V68 V71 V74 V77 V80 V83 X68 X71 X74 X77 X80 X83 Z68 Z71 Z74 Z77 Z80 Z83 AB68 AB71 AB74 AB77 AB80 AB83 AD68 AD71 AD74 AD77 AD80 AD83">
    <cfRule type="expression" dxfId="17" priority="17" stopIfTrue="1">
      <formula>AND(S69="")</formula>
    </cfRule>
  </conditionalFormatting>
  <conditionalFormatting sqref="R69 R72 R75 R78 R81 R84 T69 T72 T75 T78 T81 T84 V69 V72 V75 V78 V81 V84 X69 X72 X75 X78 X81 X84 Z69 Z72 Z75 Z78 Z81 Z84 AB69 AB72 AB75 AB78 AB81 AB84 AD69 AD72 AD75 AD78 AD81 AD84">
    <cfRule type="expression" dxfId="16" priority="16" stopIfTrue="1">
      <formula>AND(S69="")</formula>
    </cfRule>
  </conditionalFormatting>
  <conditionalFormatting sqref="R70 R73 R76 R79 R82 R85 T70 T73 T76 T79 T82 T85 V70 V73 V76 V79 V82 V85 X70 X73 X76 X79 X82 X85 Z70 Z73 Z76 Z79 Z82 Z85 AB70 AB73 AB76 AB79 AB82 AB85 AD70 AD73 AD76 AD79 AD82 AD85">
    <cfRule type="expression" dxfId="15" priority="15" stopIfTrue="1">
      <formula>AND(S69="")</formula>
    </cfRule>
  </conditionalFormatting>
  <conditionalFormatting sqref="AI68 AI71 AI74 AI77 AI80 AI83 AK68 AK71 AK74 AK77 AK80 AK83 AM68 AM71 AM74 AM77 AM80 AM83 AO68 AO71 AO74 AO77 AO80 AO83 AQ68 AQ71 AQ74 AQ77 AQ80 AQ83 AS68 AS71 AS74 AS77 AS80 AS83 AU68 AU71 AU74 AU77 AU80 AU83">
    <cfRule type="expression" dxfId="14" priority="10" stopIfTrue="1">
      <formula>AND(AI69="")</formula>
    </cfRule>
    <cfRule type="expression" dxfId="13" priority="11" stopIfTrue="1">
      <formula>AND(AI68=4)</formula>
    </cfRule>
    <cfRule type="expression" dxfId="12" priority="12" stopIfTrue="1">
      <formula>AND(AI68=3)</formula>
    </cfRule>
    <cfRule type="expression" dxfId="11" priority="13" stopIfTrue="1">
      <formula>AND(AI68=2)</formula>
    </cfRule>
    <cfRule type="expression" dxfId="10" priority="14" stopIfTrue="1">
      <formula>AND(AI68=1)</formula>
    </cfRule>
  </conditionalFormatting>
  <conditionalFormatting sqref="AI70 AI73 AI76 AI79 AI82 AI85 AK70 AK73 AK76 AK79 AK82 AK85 AM70 AM73 AM76 AM79 AM82 AM85 AO70 AO73 AO76 AO79 AO82 AO85 AQ70 AQ73 AQ76 AQ79 AQ82 AQ85 AS70 AS73 AS76 AS79 AS82 AS85 AU70 AU73 AU76 AU79 AU82 AU85">
    <cfRule type="expression" dxfId="9" priority="5" stopIfTrue="1">
      <formula>AND(AI69="")</formula>
    </cfRule>
    <cfRule type="expression" dxfId="8" priority="6" stopIfTrue="1">
      <formula>AND(AI70=4)</formula>
    </cfRule>
    <cfRule type="expression" dxfId="7" priority="7" stopIfTrue="1">
      <formula>AND(AI70=3)</formula>
    </cfRule>
    <cfRule type="expression" dxfId="6" priority="8" stopIfTrue="1">
      <formula>AND(AI70=2)</formula>
    </cfRule>
    <cfRule type="expression" dxfId="5" priority="9" stopIfTrue="1">
      <formula>AND(AI70=1)</formula>
    </cfRule>
  </conditionalFormatting>
  <conditionalFormatting sqref="AI69 AI72 AI75 AI78 AI81 AI84 AK69 AK72 AK75 AK78 AK81 AK84 AM69 AM72 AM75 AM78 AM81 AM84 AO69 AO72 AO75 AO78 AO81 AO84 AQ69 AQ72 AQ75 AQ78 AQ81 AQ84 AS69 AS72 AS75 AS78 AS81 AS84 AU69 AU72 AU75 AU78 AU81 AU84">
    <cfRule type="expression" dxfId="4" priority="4" stopIfTrue="1">
      <formula>AND(AI69="")</formula>
    </cfRule>
  </conditionalFormatting>
  <conditionalFormatting sqref="AH68 AH71 AH74 AH77 AH80 AH83 AJ68 AJ71 AJ74 AJ77 AJ80 AJ83 AL68 AL71 AL74 AL77 AL80 AL83 AN68 AN71 AN74 AN77 AN80 AN83 AP68 AP71 AP74 AP77 AP80 AP83 AR68 AR71 AR74 AR77 AR80 AR83 AT68 AT71 AT74 AT77 AT80 AT83">
    <cfRule type="expression" dxfId="3" priority="3" stopIfTrue="1">
      <formula>AND(AI69="")</formula>
    </cfRule>
  </conditionalFormatting>
  <conditionalFormatting sqref="AH69 AH72 AH75 AH78 AH81 AH84 AJ69 AJ72 AJ75 AJ78 AJ81 AJ84 AL69 AL72 AL75 AL78 AL81 AL84 AN69 AN72 AN75 AN78 AN81 AN84 AP69 AP72 AP75 AP78 AP81 AP84 AR69 AR72 AR75 AR78 AR81 AR84 AT69 AT72 AT75 AT78 AT81 AT84">
    <cfRule type="expression" dxfId="2" priority="2" stopIfTrue="1">
      <formula>AND(AI69="")</formula>
    </cfRule>
  </conditionalFormatting>
  <conditionalFormatting sqref="AH70 AH73 AH76 AH79 AH82 AH85 AJ70 AJ73 AJ76 AJ79 AJ82 AJ85 AL70 AL73 AL76 AL79 AL82 AL85 AN70 AN73 AN76 AN79 AN82 AN85 AP70 AP73 AP76 AP79 AP82 AP85 AR70 AR73 AR76 AR79 AR82 AR85 AT70 AT73 AT76 AT79 AT82 AT85">
    <cfRule type="expression" dxfId="1" priority="1" stopIfTrue="1">
      <formula>AND(AI69="")</formula>
    </cfRule>
  </conditionalFormatting>
  <pageMargins left="0.78740157499999996" right="0.78740157499999996" top="0.984251969" bottom="0.984251969" header="0.4921259845" footer="0.4921259845"/>
  <pageSetup orientation="portrait" verticalDpi="36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Spinner 1">
              <controlPr defaultSize="0" autoPict="0">
                <anchor moveWithCells="1" sizeWithCells="1">
                  <from>
                    <xdr:col>2</xdr:col>
                    <xdr:colOff>95250</xdr:colOff>
                    <xdr:row>0</xdr:row>
                    <xdr:rowOff>28575</xdr:rowOff>
                  </from>
                  <to>
                    <xdr:col>3</xdr:col>
                    <xdr:colOff>152400</xdr:colOff>
                    <xdr:row>1</xdr:row>
                    <xdr:rowOff>114300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H36"/>
  <sheetViews>
    <sheetView workbookViewId="0">
      <selection activeCell="E38" sqref="E38"/>
    </sheetView>
  </sheetViews>
  <sheetFormatPr baseColWidth="10" defaultRowHeight="12.75" x14ac:dyDescent="0.2"/>
  <cols>
    <col min="1" max="1" width="10" bestFit="1" customWidth="1"/>
    <col min="2" max="2" width="16" customWidth="1"/>
    <col min="3" max="3" width="10.5703125" bestFit="1" customWidth="1"/>
    <col min="4" max="4" width="12.85546875" bestFit="1" customWidth="1"/>
    <col min="5" max="5" width="18.42578125" bestFit="1" customWidth="1"/>
    <col min="6" max="6" width="10.140625" bestFit="1" customWidth="1"/>
    <col min="7" max="7" width="22.5703125" bestFit="1" customWidth="1"/>
    <col min="8" max="8" width="10.140625" bestFit="1" customWidth="1"/>
  </cols>
  <sheetData>
    <row r="1" spans="1:8" ht="15" x14ac:dyDescent="0.2">
      <c r="B1" s="25" t="str">
        <f>IF(AND(C2:C8),"Erreur !","Jours Chômés")</f>
        <v>Jours Chômés</v>
      </c>
      <c r="C1" s="25" t="s">
        <v>17</v>
      </c>
      <c r="D1" s="26" t="s">
        <v>18</v>
      </c>
      <c r="E1" s="25" t="s">
        <v>19</v>
      </c>
      <c r="F1" s="8" t="s">
        <v>16</v>
      </c>
      <c r="G1" s="7" t="s">
        <v>14</v>
      </c>
    </row>
    <row r="2" spans="1:8" x14ac:dyDescent="0.2">
      <c r="A2" s="39" t="s">
        <v>29</v>
      </c>
      <c r="B2" s="27" t="s">
        <v>20</v>
      </c>
      <c r="C2" s="28" t="b">
        <v>0</v>
      </c>
      <c r="D2" s="28" t="str">
        <f>IF(C2,B2,"")</f>
        <v/>
      </c>
      <c r="E2" s="28">
        <f>IF(MONTH(1&amp;Premier_mois)&lt;&gt;1,An+1,An)</f>
        <v>2031</v>
      </c>
      <c r="F2" s="3">
        <f>DATE(An_ref,1,1)</f>
        <v>47849</v>
      </c>
      <c r="G2" s="2" t="s">
        <v>0</v>
      </c>
    </row>
    <row r="3" spans="1:8" x14ac:dyDescent="0.2">
      <c r="B3" s="27" t="s">
        <v>21</v>
      </c>
      <c r="C3" s="28" t="b">
        <v>0</v>
      </c>
      <c r="D3" s="28" t="str">
        <f t="shared" ref="D3:D8" si="0">IF(C3,B3,"")</f>
        <v/>
      </c>
      <c r="E3" s="28">
        <f>IF(MONTH(DATE(An,3,29.56+0.979*MOD(204-11*MOD(An,19),30)-WEEKDAY(DATE(An,3,28.56+0.979*MOD(204-11*MOD(An,19),30))))+1)&lt;MONTH(1&amp;Premier_mois),An+1,An)</f>
        <v>2031</v>
      </c>
      <c r="F3" s="3">
        <f>DATE(An_ref,1,2)</f>
        <v>47850</v>
      </c>
      <c r="G3" s="4" t="s">
        <v>1</v>
      </c>
    </row>
    <row r="4" spans="1:8" x14ac:dyDescent="0.2">
      <c r="A4" s="39">
        <f>An_ref</f>
        <v>2031</v>
      </c>
      <c r="B4" s="27" t="s">
        <v>22</v>
      </c>
      <c r="C4" s="28" t="b">
        <v>0</v>
      </c>
      <c r="D4" s="28" t="str">
        <f t="shared" si="0"/>
        <v/>
      </c>
      <c r="E4" s="28">
        <f>IF(MONTH(1&amp;Premier_mois)&gt;5,An+1,An)</f>
        <v>2031</v>
      </c>
      <c r="F4" s="1">
        <f>F5-2</f>
        <v>47949</v>
      </c>
      <c r="G4" s="2" t="s">
        <v>2</v>
      </c>
    </row>
    <row r="5" spans="1:8" x14ac:dyDescent="0.2">
      <c r="B5" s="29" t="s">
        <v>23</v>
      </c>
      <c r="C5" s="30" t="b">
        <v>0</v>
      </c>
      <c r="D5" s="31" t="str">
        <f t="shared" si="0"/>
        <v/>
      </c>
      <c r="E5" s="31">
        <f>IF(MONTH(DATE(An,3,29.56+0.979*MOD(204-11*MOD(An,19),30)-WEEKDAY(DATE(An,3,28.56+0.979*MOD(204-11*MOD(An,19),30))))+1+38)&lt;MONTH(1&amp;Premier_mois),An+1,An)</f>
        <v>2031</v>
      </c>
      <c r="F5" s="3">
        <f>ROUND(DATE(An_ref,4,MOD(234-11*MOD(An_ref,19),30))/7,)*7-6</f>
        <v>47951</v>
      </c>
      <c r="G5" s="2" t="s">
        <v>3</v>
      </c>
      <c r="H5" s="3">
        <f>ROUND(DATE(An_ref,4,1)/7+MOD(19*MOD(An_ref,19)-7,30)*14%,0)*7-6</f>
        <v>47951</v>
      </c>
    </row>
    <row r="6" spans="1:8" x14ac:dyDescent="0.2">
      <c r="B6" s="29" t="s">
        <v>24</v>
      </c>
      <c r="C6" s="30" t="b">
        <v>0</v>
      </c>
      <c r="D6" s="31" t="str">
        <f t="shared" si="0"/>
        <v/>
      </c>
      <c r="E6" s="31">
        <f>IF(MONTH(1&amp;Premier_mois)&gt;5,An+1,An)</f>
        <v>2031</v>
      </c>
      <c r="F6" s="3">
        <f>F5+1</f>
        <v>47952</v>
      </c>
      <c r="G6" s="2" t="s">
        <v>4</v>
      </c>
      <c r="H6" s="3">
        <f>(FLOOR(DATE(An_ref,5,DAY(MINUTE(An_ref/38)/2+56)),7)-34)+1</f>
        <v>47952</v>
      </c>
    </row>
    <row r="7" spans="1:8" x14ac:dyDescent="0.2">
      <c r="B7" s="27" t="s">
        <v>25</v>
      </c>
      <c r="C7" s="32" t="b">
        <v>1</v>
      </c>
      <c r="D7" s="28" t="str">
        <f t="shared" si="0"/>
        <v>Samedi</v>
      </c>
      <c r="E7" s="28">
        <f>IF(MONTH(DATE(An,3,29.56+0.979*MOD(204-11*MOD(An,19),30)-WEEKDAY(DATE(An,3,28.56+0.979*MOD(204-11*MOD(An,19),30))))+1+49)&lt;MONTH(1&amp;Premier_mois),An+1,An)</f>
        <v>2031</v>
      </c>
      <c r="F7" s="3">
        <f>DATE(An_ref,5,21)</f>
        <v>47989</v>
      </c>
      <c r="G7" s="2" t="s">
        <v>5</v>
      </c>
    </row>
    <row r="8" spans="1:8" x14ac:dyDescent="0.2">
      <c r="B8" s="27" t="s">
        <v>26</v>
      </c>
      <c r="C8" s="32" t="b">
        <v>1</v>
      </c>
      <c r="D8" s="28" t="str">
        <f t="shared" si="0"/>
        <v>Dimanche</v>
      </c>
      <c r="E8" s="28">
        <f>IF(MONTH(1&amp;Premier_mois)&gt;7,An+1,An)</f>
        <v>2031</v>
      </c>
      <c r="F8" s="3">
        <f>DATE(An_ref,6,24)</f>
        <v>48023</v>
      </c>
      <c r="G8" s="5" t="s">
        <v>6</v>
      </c>
    </row>
    <row r="9" spans="1:8" x14ac:dyDescent="0.2">
      <c r="B9" s="32"/>
      <c r="C9" s="28" t="s">
        <v>27</v>
      </c>
      <c r="D9" s="28">
        <f>MONTH(1&amp;Premier_mois)</f>
        <v>1</v>
      </c>
      <c r="E9" s="28">
        <f>IF(MONTH(1&amp;Premier_mois)&gt;8,An+1,An)</f>
        <v>2031</v>
      </c>
      <c r="F9" s="3">
        <f>DATE(An_ref,7,1)</f>
        <v>48030</v>
      </c>
      <c r="G9" s="5" t="s">
        <v>7</v>
      </c>
    </row>
    <row r="10" spans="1:8" x14ac:dyDescent="0.2">
      <c r="B10" s="32"/>
      <c r="C10" s="32" t="s">
        <v>28</v>
      </c>
      <c r="D10" s="28">
        <f ca="1">INT((TODAY()-LOOKUP(TODAY(),DATE(YEAR(TODAY())+{-1;0;1},1,3)-WEEKDAY(DATE(YEAR(TODAY())+{-1;0;1},1,3))+2))/7)+1</f>
        <v>45</v>
      </c>
      <c r="E10" s="28">
        <f>IF(MONTH(1&amp;Premier_mois)&gt;11,An+1,An)</f>
        <v>2031</v>
      </c>
      <c r="F10" s="3">
        <f>DATE(An_ref,9,7)-MOD(DATE(An_ref,9,7)-2,7)</f>
        <v>48092</v>
      </c>
      <c r="G10" s="6" t="s">
        <v>8</v>
      </c>
      <c r="H10" s="1">
        <f>DATE(An_ref,9,1)+6-MOD(DATE(An_ref,9,1)+4,7)</f>
        <v>48092</v>
      </c>
    </row>
    <row r="11" spans="1:8" x14ac:dyDescent="0.2">
      <c r="B11" s="32"/>
      <c r="C11" s="32"/>
      <c r="D11" s="32"/>
      <c r="E11" s="28">
        <f>IF(MONTH(1&amp;Premier_mois)&gt;11,An+1,An)</f>
        <v>2031</v>
      </c>
      <c r="F11" s="3">
        <f>DATE(An_ref,10,7)-MOD(DATE(An_ref,10,7)-2,7)+7</f>
        <v>48134</v>
      </c>
      <c r="G11" s="4" t="s">
        <v>9</v>
      </c>
      <c r="H11" s="1">
        <f>DATE(An_ref,10,1)+13-MOD(DATE(An_ref,10,1)+4,7)</f>
        <v>48134</v>
      </c>
    </row>
    <row r="12" spans="1:8" x14ac:dyDescent="0.2">
      <c r="F12" s="3">
        <f>DATE(An_ref,12,23)</f>
        <v>48205</v>
      </c>
      <c r="G12" s="6" t="s">
        <v>10</v>
      </c>
    </row>
    <row r="13" spans="1:8" x14ac:dyDescent="0.2">
      <c r="F13" s="3">
        <f>DATE(An_ref,12,24)</f>
        <v>48206</v>
      </c>
      <c r="G13" s="6" t="s">
        <v>11</v>
      </c>
    </row>
    <row r="14" spans="1:8" x14ac:dyDescent="0.2">
      <c r="F14" s="3">
        <f>DATE(An_ref,12,25)</f>
        <v>48207</v>
      </c>
      <c r="G14" s="6" t="s">
        <v>12</v>
      </c>
    </row>
    <row r="15" spans="1:8" x14ac:dyDescent="0.2">
      <c r="F15" s="3">
        <f>DATE(An_ref,12,31)</f>
        <v>48213</v>
      </c>
      <c r="G15" s="2" t="s">
        <v>13</v>
      </c>
    </row>
    <row r="19" spans="1:2" x14ac:dyDescent="0.2">
      <c r="A19" s="38" t="s">
        <v>30</v>
      </c>
    </row>
    <row r="20" spans="1:2" x14ac:dyDescent="0.2">
      <c r="A20" t="s">
        <v>31</v>
      </c>
    </row>
    <row r="22" spans="1:2" x14ac:dyDescent="0.2">
      <c r="A22" t="s">
        <v>36</v>
      </c>
    </row>
    <row r="23" spans="1:2" x14ac:dyDescent="0.2">
      <c r="A23" s="34">
        <v>1</v>
      </c>
      <c r="B23" s="33"/>
    </row>
    <row r="24" spans="1:2" x14ac:dyDescent="0.2">
      <c r="A24" s="35">
        <v>2</v>
      </c>
      <c r="B24" s="33"/>
    </row>
    <row r="25" spans="1:2" x14ac:dyDescent="0.2">
      <c r="A25" s="36">
        <v>3</v>
      </c>
      <c r="B25" s="33"/>
    </row>
    <row r="26" spans="1:2" x14ac:dyDescent="0.2">
      <c r="A26" s="37">
        <v>4</v>
      </c>
      <c r="B26" s="33"/>
    </row>
    <row r="28" spans="1:2" x14ac:dyDescent="0.2">
      <c r="A28" t="s">
        <v>32</v>
      </c>
    </row>
    <row r="29" spans="1:2" x14ac:dyDescent="0.2">
      <c r="A29" t="s">
        <v>37</v>
      </c>
      <c r="B29" t="s">
        <v>33</v>
      </c>
    </row>
    <row r="30" spans="1:2" x14ac:dyDescent="0.2">
      <c r="A30" t="s">
        <v>38</v>
      </c>
      <c r="B30" t="s">
        <v>34</v>
      </c>
    </row>
    <row r="31" spans="1:2" x14ac:dyDescent="0.2">
      <c r="A31" t="s">
        <v>39</v>
      </c>
      <c r="B31" t="s">
        <v>35</v>
      </c>
    </row>
    <row r="32" spans="1:2" x14ac:dyDescent="0.2">
      <c r="A32" s="40" t="s">
        <v>40</v>
      </c>
    </row>
    <row r="35" spans="1:1" x14ac:dyDescent="0.2">
      <c r="A35" t="s">
        <v>42</v>
      </c>
    </row>
    <row r="36" spans="1:1" x14ac:dyDescent="0.2">
      <c r="A36" t="s">
        <v>41</v>
      </c>
    </row>
  </sheetData>
  <phoneticPr fontId="2" type="noConversion"/>
  <conditionalFormatting sqref="B1">
    <cfRule type="expression" dxfId="172" priority="1" stopIfTrue="1">
      <formula>AND(B1="Erreur !")</formula>
    </cfRule>
  </conditionalFormatting>
  <dataValidations count="1">
    <dataValidation type="list" allowBlank="1" showInputMessage="1" showErrorMessage="1" sqref="A2">
      <mc:AlternateContent xmlns:x12ac="http://schemas.microsoft.com/office/spreadsheetml/2011/1/ac" xmlns:mc="http://schemas.openxmlformats.org/markup-compatibility/2006">
        <mc:Choice Requires="x12ac">
          <x12ac:list>Janvier,Février,"Mars,Avril",Mai,Juin,Juillet,Août,Septembre,Octrobre,Novembre,Décembre</x12ac:list>
        </mc:Choice>
        <mc:Fallback>
          <formula1>"Janvier,Février,Mars,Avril,Mai,Juin,Juillet,Août,Septembre,Octrobre,Novembre,Décembre"</formula1>
        </mc:Fallback>
      </mc:AlternateContent>
    </dataValidation>
  </dataValidations>
  <pageMargins left="0.78740157499999996" right="0.78740157499999996" top="0.984251969" bottom="0.984251969" header="0.4921259845" footer="0.4921259845"/>
  <pageSetup orientation="portrait" verticalDpi="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1</xdr:col>
                    <xdr:colOff>771525</xdr:colOff>
                    <xdr:row>0</xdr:row>
                    <xdr:rowOff>180975</xdr:rowOff>
                  </from>
                  <to>
                    <xdr:col>2</xdr:col>
                    <xdr:colOff>9525</xdr:colOff>
                    <xdr:row>2</xdr:row>
                    <xdr:rowOff>47625</xdr:rowOff>
                  </to>
                </anchor>
              </controlPr>
            </control>
          </mc:Choice>
        </mc:AlternateContent>
        <mc:AlternateContent xmlns:mc="http://schemas.openxmlformats.org/markup-compatibility/2006">
          <mc:Choice Requires="x14">
            <control shapeId="2050" r:id="rId5" name="Check Box 2">
              <controlPr defaultSize="0" autoFill="0" autoLine="0" autoPict="0">
                <anchor moveWithCells="1">
                  <from>
                    <xdr:col>1</xdr:col>
                    <xdr:colOff>771525</xdr:colOff>
                    <xdr:row>1</xdr:row>
                    <xdr:rowOff>180975</xdr:rowOff>
                  </from>
                  <to>
                    <xdr:col>2</xdr:col>
                    <xdr:colOff>9525</xdr:colOff>
                    <xdr:row>3</xdr:row>
                    <xdr:rowOff>57150</xdr:rowOff>
                  </to>
                </anchor>
              </controlPr>
            </control>
          </mc:Choice>
        </mc:AlternateContent>
        <mc:AlternateContent xmlns:mc="http://schemas.openxmlformats.org/markup-compatibility/2006">
          <mc:Choice Requires="x14">
            <control shapeId="2051" r:id="rId6" name="Check Box 3">
              <controlPr defaultSize="0" autoFill="0" autoLine="0" autoPict="0">
                <anchor moveWithCells="1">
                  <from>
                    <xdr:col>1</xdr:col>
                    <xdr:colOff>771525</xdr:colOff>
                    <xdr:row>2</xdr:row>
                    <xdr:rowOff>180975</xdr:rowOff>
                  </from>
                  <to>
                    <xdr:col>2</xdr:col>
                    <xdr:colOff>9525</xdr:colOff>
                    <xdr:row>4</xdr:row>
                    <xdr:rowOff>57150</xdr:rowOff>
                  </to>
                </anchor>
              </controlPr>
            </control>
          </mc:Choice>
        </mc:AlternateContent>
        <mc:AlternateContent xmlns:mc="http://schemas.openxmlformats.org/markup-compatibility/2006">
          <mc:Choice Requires="x14">
            <control shapeId="2052" r:id="rId7" name="Check Box 4">
              <controlPr defaultSize="0" autoFill="0" autoLine="0" autoPict="0">
                <anchor moveWithCells="1">
                  <from>
                    <xdr:col>1</xdr:col>
                    <xdr:colOff>771525</xdr:colOff>
                    <xdr:row>3</xdr:row>
                    <xdr:rowOff>180975</xdr:rowOff>
                  </from>
                  <to>
                    <xdr:col>2</xdr:col>
                    <xdr:colOff>9525</xdr:colOff>
                    <xdr:row>5</xdr:row>
                    <xdr:rowOff>57150</xdr:rowOff>
                  </to>
                </anchor>
              </controlPr>
            </control>
          </mc:Choice>
        </mc:AlternateContent>
        <mc:AlternateContent xmlns:mc="http://schemas.openxmlformats.org/markup-compatibility/2006">
          <mc:Choice Requires="x14">
            <control shapeId="2053" r:id="rId8" name="Check Box 5">
              <controlPr defaultSize="0" autoFill="0" autoLine="0" autoPict="0">
                <anchor moveWithCells="1">
                  <from>
                    <xdr:col>1</xdr:col>
                    <xdr:colOff>771525</xdr:colOff>
                    <xdr:row>4</xdr:row>
                    <xdr:rowOff>171450</xdr:rowOff>
                  </from>
                  <to>
                    <xdr:col>2</xdr:col>
                    <xdr:colOff>9525</xdr:colOff>
                    <xdr:row>6</xdr:row>
                    <xdr:rowOff>57150</xdr:rowOff>
                  </to>
                </anchor>
              </controlPr>
            </control>
          </mc:Choice>
        </mc:AlternateContent>
        <mc:AlternateContent xmlns:mc="http://schemas.openxmlformats.org/markup-compatibility/2006">
          <mc:Choice Requires="x14">
            <control shapeId="2054" r:id="rId9" name="Check Box 6">
              <controlPr defaultSize="0" autoFill="0" autoLine="0" autoPict="0">
                <anchor moveWithCells="1">
                  <from>
                    <xdr:col>1</xdr:col>
                    <xdr:colOff>771525</xdr:colOff>
                    <xdr:row>5</xdr:row>
                    <xdr:rowOff>171450</xdr:rowOff>
                  </from>
                  <to>
                    <xdr:col>2</xdr:col>
                    <xdr:colOff>9525</xdr:colOff>
                    <xdr:row>7</xdr:row>
                    <xdr:rowOff>57150</xdr:rowOff>
                  </to>
                </anchor>
              </controlPr>
            </control>
          </mc:Choice>
        </mc:AlternateContent>
        <mc:AlternateContent xmlns:mc="http://schemas.openxmlformats.org/markup-compatibility/2006">
          <mc:Choice Requires="x14">
            <control shapeId="2055" r:id="rId10" name="Check Box 7">
              <controlPr defaultSize="0" autoFill="0" autoLine="0" autoPict="0">
                <anchor moveWithCells="1">
                  <from>
                    <xdr:col>1</xdr:col>
                    <xdr:colOff>771525</xdr:colOff>
                    <xdr:row>6</xdr:row>
                    <xdr:rowOff>171450</xdr:rowOff>
                  </from>
                  <to>
                    <xdr:col>2</xdr:col>
                    <xdr:colOff>9525</xdr:colOff>
                    <xdr:row>8</xdr:row>
                    <xdr:rowOff>57150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9"/>
  <sheetViews>
    <sheetView workbookViewId="0">
      <selection activeCell="P3" sqref="P3"/>
    </sheetView>
  </sheetViews>
  <sheetFormatPr baseColWidth="10" defaultRowHeight="12.75" x14ac:dyDescent="0.2"/>
  <cols>
    <col min="2" max="43" width="9.7109375" customWidth="1"/>
  </cols>
  <sheetData>
    <row r="1" spans="1:43" x14ac:dyDescent="0.2">
      <c r="A1" s="41"/>
      <c r="B1" s="42" t="s">
        <v>43</v>
      </c>
      <c r="C1" s="42" t="s">
        <v>44</v>
      </c>
      <c r="D1" s="42" t="s">
        <v>45</v>
      </c>
      <c r="E1" s="42" t="s">
        <v>46</v>
      </c>
      <c r="F1" s="42" t="s">
        <v>47</v>
      </c>
      <c r="G1" s="42" t="s">
        <v>48</v>
      </c>
      <c r="H1" s="42" t="s">
        <v>49</v>
      </c>
      <c r="I1" s="42" t="s">
        <v>43</v>
      </c>
      <c r="J1" s="42" t="s">
        <v>44</v>
      </c>
      <c r="K1" s="42" t="s">
        <v>45</v>
      </c>
      <c r="L1" s="42" t="s">
        <v>46</v>
      </c>
      <c r="M1" s="42" t="s">
        <v>47</v>
      </c>
      <c r="N1" s="42" t="s">
        <v>48</v>
      </c>
      <c r="O1" s="42" t="s">
        <v>49</v>
      </c>
      <c r="P1" s="42" t="s">
        <v>43</v>
      </c>
      <c r="Q1" s="42" t="s">
        <v>44</v>
      </c>
      <c r="R1" s="42" t="s">
        <v>45</v>
      </c>
      <c r="S1" s="42" t="s">
        <v>46</v>
      </c>
      <c r="T1" s="42" t="s">
        <v>47</v>
      </c>
      <c r="U1" s="42" t="s">
        <v>48</v>
      </c>
      <c r="V1" s="42" t="s">
        <v>49</v>
      </c>
      <c r="W1" s="42" t="s">
        <v>43</v>
      </c>
      <c r="X1" s="42" t="s">
        <v>44</v>
      </c>
      <c r="Y1" s="42" t="s">
        <v>45</v>
      </c>
      <c r="Z1" s="42" t="s">
        <v>46</v>
      </c>
      <c r="AA1" s="42" t="s">
        <v>47</v>
      </c>
      <c r="AB1" s="42" t="s">
        <v>48</v>
      </c>
      <c r="AC1" s="42" t="s">
        <v>49</v>
      </c>
      <c r="AD1" s="41" t="s">
        <v>43</v>
      </c>
      <c r="AE1" s="41" t="s">
        <v>44</v>
      </c>
      <c r="AF1" s="41" t="s">
        <v>45</v>
      </c>
      <c r="AG1" s="41" t="s">
        <v>46</v>
      </c>
      <c r="AH1" s="41" t="s">
        <v>47</v>
      </c>
      <c r="AI1" s="41" t="s">
        <v>48</v>
      </c>
      <c r="AJ1" s="41" t="s">
        <v>49</v>
      </c>
      <c r="AK1" s="41" t="s">
        <v>43</v>
      </c>
      <c r="AL1" s="41" t="s">
        <v>44</v>
      </c>
      <c r="AM1" s="41" t="s">
        <v>45</v>
      </c>
      <c r="AN1" s="41" t="s">
        <v>46</v>
      </c>
      <c r="AO1" s="41" t="s">
        <v>47</v>
      </c>
      <c r="AP1" s="41" t="s">
        <v>48</v>
      </c>
      <c r="AQ1" s="41" t="s">
        <v>49</v>
      </c>
    </row>
    <row r="2" spans="1:43" x14ac:dyDescent="0.2">
      <c r="A2" s="41" t="s">
        <v>50</v>
      </c>
      <c r="B2" s="43">
        <v>2</v>
      </c>
      <c r="C2" s="41">
        <f>B2</f>
        <v>2</v>
      </c>
      <c r="D2" s="41">
        <f>C2</f>
        <v>2</v>
      </c>
      <c r="E2" s="41">
        <f>D2</f>
        <v>2</v>
      </c>
      <c r="F2" s="41">
        <f>IF(E2=2,1,IF(E2=1,2,IF(E2=3,4,3)))</f>
        <v>1</v>
      </c>
      <c r="G2" s="41">
        <f>F2</f>
        <v>1</v>
      </c>
      <c r="H2" s="41">
        <f>G2</f>
        <v>1</v>
      </c>
      <c r="I2" s="41">
        <f>IF(H2=3,2,IF(H2=2,3,IF(H2=1,4,1)))</f>
        <v>4</v>
      </c>
      <c r="J2" s="41">
        <f>I2</f>
        <v>4</v>
      </c>
      <c r="K2" s="41">
        <f>J2</f>
        <v>4</v>
      </c>
      <c r="L2" s="41">
        <f>K2</f>
        <v>4</v>
      </c>
      <c r="M2" s="41">
        <f>IF(L2=3,4,IF(L2=4,3,IF(L2=1,2,1)))</f>
        <v>3</v>
      </c>
      <c r="N2" s="41">
        <f>M2</f>
        <v>3</v>
      </c>
      <c r="O2" s="41">
        <f>N2</f>
        <v>3</v>
      </c>
      <c r="P2" s="41">
        <f>IF(O2=3,1,IF(O2=1,4,IF(O2=2,3,2)))</f>
        <v>1</v>
      </c>
      <c r="Q2" s="41">
        <f>P2</f>
        <v>1</v>
      </c>
      <c r="R2" s="41">
        <f>Q2</f>
        <v>1</v>
      </c>
      <c r="S2" s="41">
        <f>R2</f>
        <v>1</v>
      </c>
      <c r="T2" s="41">
        <f>IF(S2=3,4,IF(S2=4,3,IF(S2=1,2,1)))</f>
        <v>2</v>
      </c>
      <c r="U2" s="41">
        <f>T2</f>
        <v>2</v>
      </c>
      <c r="V2" s="41">
        <f>U2</f>
        <v>2</v>
      </c>
      <c r="W2" s="41">
        <f>IF(V2=3,2,IF(V2=2,3,IF(V2=1,4,1)))</f>
        <v>3</v>
      </c>
      <c r="X2" s="41">
        <f>W2</f>
        <v>3</v>
      </c>
      <c r="Y2" s="41">
        <f>X2</f>
        <v>3</v>
      </c>
      <c r="Z2" s="41">
        <f>Y2</f>
        <v>3</v>
      </c>
      <c r="AA2" s="41">
        <f>IF(Z2=3,4,IF(Z2=4,3,IF(Z2=1,2,1)))</f>
        <v>4</v>
      </c>
      <c r="AB2" s="41">
        <f>AA2</f>
        <v>4</v>
      </c>
      <c r="AC2" s="41">
        <f>AB2</f>
        <v>4</v>
      </c>
      <c r="AD2" s="41">
        <f>IF(AC2=4,2,IF(AC2=2,1,IF(AC2=3,1,3)))</f>
        <v>2</v>
      </c>
      <c r="AE2" s="41">
        <f>AD2</f>
        <v>2</v>
      </c>
      <c r="AF2" s="41">
        <f>AE2</f>
        <v>2</v>
      </c>
      <c r="AG2" s="41">
        <f>AF2</f>
        <v>2</v>
      </c>
      <c r="AH2" s="41">
        <f>IF(AG2=3,4,IF(AG2=4,3,IF(AG2=1,2,1)))</f>
        <v>1</v>
      </c>
      <c r="AI2" s="41">
        <f>AH2</f>
        <v>1</v>
      </c>
      <c r="AJ2" s="41">
        <f>AI2</f>
        <v>1</v>
      </c>
      <c r="AK2" s="41">
        <f>IF(AJ2=3,2,IF(AJ2=2,3,IF(AJ2=1,4,1)))</f>
        <v>4</v>
      </c>
      <c r="AL2" s="41">
        <f>AK2</f>
        <v>4</v>
      </c>
      <c r="AM2" s="41">
        <f>AL2</f>
        <v>4</v>
      </c>
      <c r="AN2" s="41">
        <f>AM2</f>
        <v>4</v>
      </c>
      <c r="AO2" s="41">
        <f>IF(AN2=3,4,IF(AN2=4,3,IF(AN2=1,2,1)))</f>
        <v>3</v>
      </c>
      <c r="AP2" s="41">
        <f>AO2</f>
        <v>3</v>
      </c>
      <c r="AQ2" s="41">
        <f>AP2</f>
        <v>3</v>
      </c>
    </row>
    <row r="3" spans="1:43" x14ac:dyDescent="0.2">
      <c r="A3" s="41" t="s">
        <v>51</v>
      </c>
      <c r="B3" s="41">
        <f>IF(B2=1,3,IF(B2=3,1,IF(B2=4,2,4)))</f>
        <v>4</v>
      </c>
      <c r="C3" s="41">
        <f>B3</f>
        <v>4</v>
      </c>
      <c r="D3" s="41">
        <f>C3</f>
        <v>4</v>
      </c>
      <c r="E3" s="41">
        <f>IF(D3=3,4,IF(D3=4,3,IF(D3=1,2,1)))</f>
        <v>3</v>
      </c>
      <c r="F3" s="41">
        <f>E3</f>
        <v>3</v>
      </c>
      <c r="G3" s="41">
        <f>F3</f>
        <v>3</v>
      </c>
      <c r="H3" s="41">
        <f>H2</f>
        <v>1</v>
      </c>
      <c r="I3" s="41">
        <f>H3</f>
        <v>1</v>
      </c>
      <c r="J3" s="41">
        <f>I3</f>
        <v>1</v>
      </c>
      <c r="K3" s="41">
        <f>J3</f>
        <v>1</v>
      </c>
      <c r="L3" s="41">
        <f>IF(K3=3,4,IF(K3=3,4,IF(K3=1,2,1)))</f>
        <v>2</v>
      </c>
      <c r="M3" s="41">
        <f>L3</f>
        <v>2</v>
      </c>
      <c r="N3" s="41">
        <f>M3</f>
        <v>2</v>
      </c>
      <c r="O3" s="41">
        <f>O2</f>
        <v>3</v>
      </c>
      <c r="P3" s="41">
        <f>O3</f>
        <v>3</v>
      </c>
      <c r="Q3" s="41">
        <f>P3</f>
        <v>3</v>
      </c>
      <c r="R3" s="41">
        <f>Q3</f>
        <v>3</v>
      </c>
      <c r="S3" s="41">
        <f>IF(R3=3,4,IF(R3=3,4,IF(R3=1,2,1)))</f>
        <v>4</v>
      </c>
      <c r="T3" s="41">
        <f>S3</f>
        <v>4</v>
      </c>
      <c r="U3" s="41">
        <f>T3</f>
        <v>4</v>
      </c>
      <c r="V3" s="41">
        <f>V2</f>
        <v>2</v>
      </c>
      <c r="W3" s="41">
        <f>V3</f>
        <v>2</v>
      </c>
      <c r="X3" s="41">
        <f>W3</f>
        <v>2</v>
      </c>
      <c r="Y3" s="41">
        <f>X3</f>
        <v>2</v>
      </c>
      <c r="Z3" s="41">
        <f>IF(Y3=3,4,IF(Y3=3,4,IF(Y3=1,2,1)))</f>
        <v>1</v>
      </c>
      <c r="AA3" s="41">
        <f>Z3</f>
        <v>1</v>
      </c>
      <c r="AB3" s="41">
        <f>AA3</f>
        <v>1</v>
      </c>
      <c r="AC3" s="41">
        <f>AC2</f>
        <v>4</v>
      </c>
      <c r="AD3" s="41">
        <f>AC3</f>
        <v>4</v>
      </c>
      <c r="AE3" s="41">
        <f>AD3</f>
        <v>4</v>
      </c>
      <c r="AF3" s="41">
        <f>AE3</f>
        <v>4</v>
      </c>
      <c r="AG3" s="41">
        <f>IF(AF3=3,4,IF(AF3=3,4,IF(AF3=1,2,1)))</f>
        <v>1</v>
      </c>
      <c r="AH3" s="41">
        <f>AG3</f>
        <v>1</v>
      </c>
      <c r="AI3" s="41">
        <f>AH3</f>
        <v>1</v>
      </c>
      <c r="AJ3" s="41">
        <f>AJ2</f>
        <v>1</v>
      </c>
      <c r="AK3" s="41">
        <f>AJ3</f>
        <v>1</v>
      </c>
      <c r="AL3" s="41">
        <f>AK3</f>
        <v>1</v>
      </c>
      <c r="AM3" s="41">
        <f>AL3</f>
        <v>1</v>
      </c>
      <c r="AN3" s="41">
        <f>IF(AM3=3,4,IF(AM3=3,4,IF(AM3=1,2,1)))</f>
        <v>2</v>
      </c>
      <c r="AO3" s="41">
        <f>AN3</f>
        <v>2</v>
      </c>
      <c r="AP3" s="41">
        <f>AO3</f>
        <v>2</v>
      </c>
      <c r="AQ3" s="41">
        <f>AQ2</f>
        <v>3</v>
      </c>
    </row>
    <row r="6" spans="1:43" x14ac:dyDescent="0.2">
      <c r="B6" s="44" t="s">
        <v>52</v>
      </c>
    </row>
    <row r="7" spans="1:43" x14ac:dyDescent="0.2">
      <c r="B7" s="44" t="s">
        <v>53</v>
      </c>
    </row>
    <row r="8" spans="1:43" x14ac:dyDescent="0.2">
      <c r="B8" s="44" t="s">
        <v>54</v>
      </c>
    </row>
    <row r="9" spans="1:43" x14ac:dyDescent="0.2">
      <c r="B9" s="44" t="s">
        <v>55</v>
      </c>
    </row>
  </sheetData>
  <conditionalFormatting sqref="B2:AQ3">
    <cfRule type="expression" dxfId="171" priority="1" stopIfTrue="1">
      <formula>AND(B2=4)</formula>
    </cfRule>
    <cfRule type="expression" dxfId="170" priority="2" stopIfTrue="1">
      <formula>AND(B2=3)</formula>
    </cfRule>
    <cfRule type="expression" dxfId="169" priority="3" stopIfTrue="1">
      <formula>AND(B2=2)</formula>
    </cfRule>
    <cfRule type="expression" dxfId="168" priority="4" stopIfTrue="1">
      <formula>AND(B2=1)</formula>
    </cfRule>
  </conditionalFormatting>
  <pageMargins left="0.7" right="0.7" top="0.75" bottom="0.75" header="0.3" footer="0.3"/>
  <pageSetup paperSize="9" orientation="portrait" horizontalDpi="360"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6</vt:i4>
      </vt:variant>
    </vt:vector>
  </HeadingPairs>
  <TitlesOfParts>
    <vt:vector size="9" baseType="lpstr">
      <vt:lpstr>Calendrier</vt:lpstr>
      <vt:lpstr>Feuil2</vt:lpstr>
      <vt:lpstr>Feuil1</vt:lpstr>
      <vt:lpstr>An</vt:lpstr>
      <vt:lpstr>An_ref</vt:lpstr>
      <vt:lpstr>Dates</vt:lpstr>
      <vt:lpstr>Jours_chômés</vt:lpstr>
      <vt:lpstr>Premier_mois</vt:lpstr>
      <vt:lpstr>Tab_feri</vt:lpstr>
    </vt:vector>
  </TitlesOfParts>
  <Company>Ville de Montréal</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ulangzx</dc:creator>
  <cp:lastModifiedBy>LouReeD</cp:lastModifiedBy>
  <dcterms:created xsi:type="dcterms:W3CDTF">2018-10-18T13:37:04Z</dcterms:created>
  <dcterms:modified xsi:type="dcterms:W3CDTF">2018-11-08T21:19:29Z</dcterms:modified>
</cp:coreProperties>
</file>