
<file path=[Content_Types].xml><?xml version="1.0" encoding="utf-8"?>
<Types xmlns="http://schemas.openxmlformats.org/package/2006/content-types">
  <Override PartName="/xl/drawings/drawing9.xml" ContentType="application/vnd.openxmlformats-officedocument.drawing+xml"/>
  <Default Extension="png" ContentType="image/png"/>
  <Default Extension="bin" ContentType="application/vnd.ms-office.vbaProject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6.xml" ContentType="application/vnd.openxmlformats-officedocument.spreadsheetml.comments+xml"/>
  <Override PartName="/xl/comments7.xml" ContentType="application/vnd.openxmlformats-officedocument.spreadsheetml.comment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/>
  <bookViews>
    <workbookView xWindow="0" yWindow="0" windowWidth="24240" windowHeight="13740" tabRatio="773" activeTab="9"/>
  </bookViews>
  <sheets>
    <sheet name="Janvier" sheetId="71" r:id="rId1"/>
    <sheet name="Février" sheetId="72" r:id="rId2"/>
    <sheet name="Mars" sheetId="73" r:id="rId3"/>
    <sheet name="Avril" sheetId="74" r:id="rId4"/>
    <sheet name="Mai" sheetId="75" r:id="rId5"/>
    <sheet name="Juin" sheetId="76" r:id="rId6"/>
    <sheet name="Juillet" sheetId="77" r:id="rId7"/>
    <sheet name="Août" sheetId="78" r:id="rId8"/>
    <sheet name="Septembre" sheetId="79" r:id="rId9"/>
    <sheet name="Stats année" sheetId="54" r:id="rId10"/>
    <sheet name="Réglages" sheetId="13" r:id="rId11"/>
    <sheet name="Aide et remerciements" sheetId="53" r:id="rId12"/>
  </sheets>
  <definedNames>
    <definedName name="An">Réglages!$J$23</definedName>
    <definedName name="Fériés">Réglages!$N$2:$N$14</definedName>
    <definedName name="Paques">Réglages!$N$3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8" i="72"/>
  <c r="I37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9"/>
  <c r="I40"/>
  <c r="I10" i="71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10" i="73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10" i="74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10" i="75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10" i="76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10" i="77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10" i="78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10" i="79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M10" i="71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10" i="72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10" i="73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10" i="74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10" i="75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10" i="76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10" i="77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10" i="78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10" i="79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AF42" i="71"/>
  <c r="AF42" i="72"/>
  <c r="J20" i="54" s="1"/>
  <c r="L20" s="1"/>
  <c r="AF42" i="73"/>
  <c r="AF42" i="74"/>
  <c r="AF42" i="75"/>
  <c r="AF42" i="76"/>
  <c r="AF42" i="77"/>
  <c r="AF42" i="78"/>
  <c r="AF42" i="79"/>
  <c r="N16" i="72"/>
  <c r="N10"/>
  <c r="N11"/>
  <c r="N12"/>
  <c r="N13"/>
  <c r="N14"/>
  <c r="N15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10" i="71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10" i="73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10" i="74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10" i="75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10" i="76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10" i="77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10" i="78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10" i="79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AF40" i="71"/>
  <c r="AF40" i="72"/>
  <c r="AF40" i="73"/>
  <c r="AF40" i="74"/>
  <c r="AF40" i="75"/>
  <c r="AF40" i="76"/>
  <c r="AF40" i="77"/>
  <c r="AF40" i="78"/>
  <c r="AF40" i="79"/>
  <c r="AF38" i="71"/>
  <c r="AF38" i="72"/>
  <c r="AF38" i="73"/>
  <c r="AF38" i="74"/>
  <c r="AF38" i="75"/>
  <c r="AF38" i="76"/>
  <c r="AF38" i="77"/>
  <c r="AF38" i="78"/>
  <c r="AF38" i="79"/>
  <c r="AF36" i="71"/>
  <c r="AF36" i="72"/>
  <c r="AF36" i="73"/>
  <c r="AF36" i="74"/>
  <c r="AF36" i="75"/>
  <c r="AF36" i="76"/>
  <c r="AF36" i="77"/>
  <c r="AF36" i="78"/>
  <c r="AF36" i="79"/>
  <c r="G46" i="54"/>
  <c r="AF4" i="71"/>
  <c r="AF4" i="72"/>
  <c r="AF4" i="73"/>
  <c r="AF4" i="74"/>
  <c r="AF4" i="75"/>
  <c r="AF4" i="76"/>
  <c r="AF4" i="77"/>
  <c r="AF4" i="78"/>
  <c r="AF4" i="79"/>
  <c r="D10" i="72"/>
  <c r="D10" i="73"/>
  <c r="D11" s="1"/>
  <c r="D10" i="74"/>
  <c r="D11" s="1"/>
  <c r="D10" i="75"/>
  <c r="D10" i="76"/>
  <c r="D10" i="77"/>
  <c r="D10" i="78"/>
  <c r="D10" i="79"/>
  <c r="N2" i="13"/>
  <c r="N3"/>
  <c r="N4" s="1"/>
  <c r="N5"/>
  <c r="N6"/>
  <c r="N10"/>
  <c r="N11"/>
  <c r="N12"/>
  <c r="N13"/>
  <c r="N14"/>
  <c r="Q9" i="79"/>
  <c r="R8" s="1"/>
  <c r="R9"/>
  <c r="D11"/>
  <c r="S9"/>
  <c r="T8" s="1"/>
  <c r="T9"/>
  <c r="U8" s="1"/>
  <c r="U7" s="1"/>
  <c r="N41"/>
  <c r="M41"/>
  <c r="L10"/>
  <c r="L11"/>
  <c r="AI16" s="1"/>
  <c r="AK16" s="1"/>
  <c r="AK18" s="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K41"/>
  <c r="J41"/>
  <c r="I41"/>
  <c r="H41"/>
  <c r="G41"/>
  <c r="F41"/>
  <c r="E41"/>
  <c r="AJ24"/>
  <c r="AH24"/>
  <c r="AJ23"/>
  <c r="AH23"/>
  <c r="AJ22"/>
  <c r="AH22"/>
  <c r="AJ21"/>
  <c r="AH21"/>
  <c r="AI17"/>
  <c r="AK17" s="1"/>
  <c r="AB9"/>
  <c r="M9"/>
  <c r="S8"/>
  <c r="S7" s="1"/>
  <c r="Q8"/>
  <c r="Q7" s="1"/>
  <c r="R7"/>
  <c r="P7"/>
  <c r="D6"/>
  <c r="E3"/>
  <c r="Q9" i="78"/>
  <c r="R8" s="1"/>
  <c r="R7" s="1"/>
  <c r="R9"/>
  <c r="D11"/>
  <c r="S9"/>
  <c r="T9"/>
  <c r="U8" s="1"/>
  <c r="U7" s="1"/>
  <c r="N41"/>
  <c r="M41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K41"/>
  <c r="J41"/>
  <c r="I41"/>
  <c r="H41"/>
  <c r="G41"/>
  <c r="F41"/>
  <c r="E41"/>
  <c r="AJ24"/>
  <c r="AH24"/>
  <c r="AJ23"/>
  <c r="AH23"/>
  <c r="AJ22"/>
  <c r="AH22"/>
  <c r="AJ21"/>
  <c r="AH21"/>
  <c r="AI17"/>
  <c r="AK17" s="1"/>
  <c r="AB9"/>
  <c r="M9"/>
  <c r="T8"/>
  <c r="S8"/>
  <c r="Q8"/>
  <c r="Q7" s="1"/>
  <c r="S7"/>
  <c r="P7"/>
  <c r="D6"/>
  <c r="E3"/>
  <c r="Q9" i="77"/>
  <c r="R8" s="1"/>
  <c r="R9"/>
  <c r="S8" s="1"/>
  <c r="S7" s="1"/>
  <c r="D11"/>
  <c r="D12" s="1"/>
  <c r="S9"/>
  <c r="T9"/>
  <c r="N41"/>
  <c r="M41"/>
  <c r="L10"/>
  <c r="L11"/>
  <c r="AI16" s="1"/>
  <c r="AK16" s="1"/>
  <c r="AK18" s="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K41"/>
  <c r="J41"/>
  <c r="I41"/>
  <c r="H41"/>
  <c r="G41"/>
  <c r="F41"/>
  <c r="E41"/>
  <c r="AJ24"/>
  <c r="AH24"/>
  <c r="AJ23"/>
  <c r="AH23"/>
  <c r="AJ22"/>
  <c r="AH22"/>
  <c r="AJ21"/>
  <c r="AH21"/>
  <c r="AI17"/>
  <c r="AK17" s="1"/>
  <c r="AB9"/>
  <c r="M9"/>
  <c r="U8"/>
  <c r="U7" s="1"/>
  <c r="T8"/>
  <c r="T7" s="1"/>
  <c r="Q8"/>
  <c r="Q7" s="1"/>
  <c r="P7"/>
  <c r="D6"/>
  <c r="E3"/>
  <c r="Q9" i="76"/>
  <c r="R8" s="1"/>
  <c r="R9"/>
  <c r="D11"/>
  <c r="S9"/>
  <c r="T8" s="1"/>
  <c r="T7" s="1"/>
  <c r="T9"/>
  <c r="U8" s="1"/>
  <c r="U7" s="1"/>
  <c r="N41"/>
  <c r="M41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K41"/>
  <c r="J41"/>
  <c r="I41"/>
  <c r="H41"/>
  <c r="G41"/>
  <c r="F41"/>
  <c r="E41"/>
  <c r="AJ24"/>
  <c r="AH24"/>
  <c r="AJ23"/>
  <c r="AH23"/>
  <c r="AJ22"/>
  <c r="AH22"/>
  <c r="AJ21"/>
  <c r="AH21"/>
  <c r="AI17"/>
  <c r="AK17" s="1"/>
  <c r="AB9"/>
  <c r="M9"/>
  <c r="S8"/>
  <c r="S7" s="1"/>
  <c r="Q8"/>
  <c r="Q7" s="1"/>
  <c r="P7"/>
  <c r="D6"/>
  <c r="E3"/>
  <c r="Q9" i="75"/>
  <c r="R8" s="1"/>
  <c r="R9"/>
  <c r="D11"/>
  <c r="S9"/>
  <c r="T8" s="1"/>
  <c r="T9"/>
  <c r="U8" s="1"/>
  <c r="U7" s="1"/>
  <c r="N41"/>
  <c r="M41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K41"/>
  <c r="J41"/>
  <c r="I41"/>
  <c r="H41"/>
  <c r="G41"/>
  <c r="F41"/>
  <c r="E41"/>
  <c r="AJ24"/>
  <c r="AH24"/>
  <c r="AJ23"/>
  <c r="AH23"/>
  <c r="AJ22"/>
  <c r="AH22"/>
  <c r="AJ21"/>
  <c r="AH21"/>
  <c r="AI17"/>
  <c r="AK17"/>
  <c r="AB9"/>
  <c r="M9"/>
  <c r="S8"/>
  <c r="Q8"/>
  <c r="S7"/>
  <c r="P7"/>
  <c r="D6"/>
  <c r="E3"/>
  <c r="Q9" i="74"/>
  <c r="T9" s="1"/>
  <c r="U8" s="1"/>
  <c r="U7" s="1"/>
  <c r="R9"/>
  <c r="S8" s="1"/>
  <c r="S9"/>
  <c r="T8" s="1"/>
  <c r="N41"/>
  <c r="M41"/>
  <c r="L10"/>
  <c r="L41" s="1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K41"/>
  <c r="J41"/>
  <c r="I41"/>
  <c r="H41"/>
  <c r="G41"/>
  <c r="F41"/>
  <c r="E41"/>
  <c r="AJ24"/>
  <c r="AH24"/>
  <c r="AJ23"/>
  <c r="AH23"/>
  <c r="AJ22"/>
  <c r="AH22"/>
  <c r="AJ21"/>
  <c r="AH21"/>
  <c r="AI17"/>
  <c r="AK17" s="1"/>
  <c r="AB9"/>
  <c r="M9"/>
  <c r="Q8"/>
  <c r="Q7" s="1"/>
  <c r="P7"/>
  <c r="D6"/>
  <c r="E3"/>
  <c r="Q9" i="73"/>
  <c r="R9"/>
  <c r="S9"/>
  <c r="T8" s="1"/>
  <c r="T9"/>
  <c r="U8" s="1"/>
  <c r="U7" s="1"/>
  <c r="N41"/>
  <c r="M41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K41"/>
  <c r="J41"/>
  <c r="I41"/>
  <c r="H41"/>
  <c r="G41"/>
  <c r="F41"/>
  <c r="E41"/>
  <c r="AJ24"/>
  <c r="AH24"/>
  <c r="AJ23"/>
  <c r="AH23"/>
  <c r="AJ22"/>
  <c r="AH22"/>
  <c r="AJ21"/>
  <c r="AH21"/>
  <c r="AI17"/>
  <c r="AK17" s="1"/>
  <c r="AB9"/>
  <c r="M9"/>
  <c r="S8"/>
  <c r="S7" s="1"/>
  <c r="R8"/>
  <c r="Q8"/>
  <c r="Q7" s="1"/>
  <c r="R7"/>
  <c r="P7"/>
  <c r="D6"/>
  <c r="E3"/>
  <c r="Q9" i="72"/>
  <c r="R8" s="1"/>
  <c r="R7" s="1"/>
  <c r="R9"/>
  <c r="D11"/>
  <c r="S9"/>
  <c r="T9"/>
  <c r="U8" s="1"/>
  <c r="U7" s="1"/>
  <c r="N41"/>
  <c r="M41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K41"/>
  <c r="J41"/>
  <c r="I41"/>
  <c r="H41"/>
  <c r="G41"/>
  <c r="F41"/>
  <c r="E41"/>
  <c r="AJ24"/>
  <c r="AH24"/>
  <c r="AJ23"/>
  <c r="AH23"/>
  <c r="AJ22"/>
  <c r="AH22"/>
  <c r="AJ21"/>
  <c r="AH21"/>
  <c r="AI16"/>
  <c r="AK16" s="1"/>
  <c r="AK18" s="1"/>
  <c r="AI17"/>
  <c r="AK17" s="1"/>
  <c r="AB9"/>
  <c r="M9"/>
  <c r="T8"/>
  <c r="S8"/>
  <c r="S7" s="1"/>
  <c r="Q8"/>
  <c r="Q7" s="1"/>
  <c r="P7"/>
  <c r="D6"/>
  <c r="E3"/>
  <c r="D10" i="71"/>
  <c r="Q9"/>
  <c r="T9" s="1"/>
  <c r="U8" s="1"/>
  <c r="U7" s="1"/>
  <c r="R9"/>
  <c r="S9"/>
  <c r="T8" s="1"/>
  <c r="Q8"/>
  <c r="N41"/>
  <c r="M41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K41"/>
  <c r="J41"/>
  <c r="I41"/>
  <c r="H41"/>
  <c r="G41"/>
  <c r="F41"/>
  <c r="E41"/>
  <c r="AJ24"/>
  <c r="AH24"/>
  <c r="AJ23"/>
  <c r="AH23"/>
  <c r="AJ22"/>
  <c r="AH22"/>
  <c r="AJ21"/>
  <c r="AH21"/>
  <c r="AI16"/>
  <c r="AK16" s="1"/>
  <c r="AI17"/>
  <c r="AK17" s="1"/>
  <c r="AB9"/>
  <c r="M9"/>
  <c r="S8"/>
  <c r="S7" s="1"/>
  <c r="P7"/>
  <c r="E3"/>
  <c r="S15" i="13"/>
  <c r="V23" s="1"/>
  <c r="M1"/>
  <c r="N9" l="1"/>
  <c r="N7"/>
  <c r="N8"/>
  <c r="C10" i="77" s="1"/>
  <c r="AK18" i="71"/>
  <c r="Q7"/>
  <c r="T7" i="73"/>
  <c r="R8" i="74"/>
  <c r="R7" s="1"/>
  <c r="L41" i="75"/>
  <c r="R7"/>
  <c r="AI16" i="76"/>
  <c r="AK16" s="1"/>
  <c r="R7"/>
  <c r="R7" i="77"/>
  <c r="T7" i="78"/>
  <c r="T7" i="74"/>
  <c r="AF44" i="71"/>
  <c r="AF6"/>
  <c r="AF6" i="79"/>
  <c r="AF44"/>
  <c r="AF6" i="78"/>
  <c r="AF44"/>
  <c r="AF6" i="77"/>
  <c r="AF44"/>
  <c r="L41"/>
  <c r="L41" i="76"/>
  <c r="AK18"/>
  <c r="G40" i="54"/>
  <c r="AF6" i="76"/>
  <c r="AF44"/>
  <c r="AF6" i="75"/>
  <c r="AF44"/>
  <c r="L9"/>
  <c r="D12" i="74"/>
  <c r="D13" s="1"/>
  <c r="C10"/>
  <c r="G8" i="54"/>
  <c r="L9" i="74"/>
  <c r="S7"/>
  <c r="AF6"/>
  <c r="AF44"/>
  <c r="D12" i="73"/>
  <c r="D13" s="1"/>
  <c r="AF6"/>
  <c r="AF44"/>
  <c r="AI16"/>
  <c r="AK16" s="1"/>
  <c r="AK18" s="1"/>
  <c r="G42" i="54"/>
  <c r="G44"/>
  <c r="AF6" i="72"/>
  <c r="AF44"/>
  <c r="L41" i="71"/>
  <c r="L9"/>
  <c r="P10"/>
  <c r="Q10" s="1"/>
  <c r="R10" s="1"/>
  <c r="C10"/>
  <c r="D11"/>
  <c r="D6"/>
  <c r="C12" i="73"/>
  <c r="T7" i="71"/>
  <c r="R8"/>
  <c r="R7" s="1"/>
  <c r="T7" i="72"/>
  <c r="Q7" i="75"/>
  <c r="T7"/>
  <c r="AI16"/>
  <c r="AK16" s="1"/>
  <c r="AK18" s="1"/>
  <c r="L41" i="72"/>
  <c r="L9"/>
  <c r="P11"/>
  <c r="Q11" s="1"/>
  <c r="R11" s="1"/>
  <c r="S12" s="1"/>
  <c r="T12" s="1"/>
  <c r="U12" s="1"/>
  <c r="D12"/>
  <c r="L41" i="73"/>
  <c r="L9"/>
  <c r="P12" i="74"/>
  <c r="Q12" s="1"/>
  <c r="C12"/>
  <c r="P11" i="75"/>
  <c r="Q11" s="1"/>
  <c r="D12"/>
  <c r="AI16" i="74"/>
  <c r="AK16" s="1"/>
  <c r="AK18" s="1"/>
  <c r="P11" i="79"/>
  <c r="Q11" s="1"/>
  <c r="R11" s="1"/>
  <c r="S12" s="1"/>
  <c r="T12" s="1"/>
  <c r="U12" s="1"/>
  <c r="D12"/>
  <c r="P11" i="76"/>
  <c r="Q11" s="1"/>
  <c r="P11" i="73"/>
  <c r="Q11" s="1"/>
  <c r="R11" s="1"/>
  <c r="S12" s="1"/>
  <c r="T12" s="1"/>
  <c r="U12" s="1"/>
  <c r="P11" i="74"/>
  <c r="Q11" s="1"/>
  <c r="R11" s="1"/>
  <c r="S12" s="1"/>
  <c r="T12" s="1"/>
  <c r="U12" s="1"/>
  <c r="P12" i="77"/>
  <c r="Q12" s="1"/>
  <c r="R12" s="1"/>
  <c r="S13" s="1"/>
  <c r="T13" s="1"/>
  <c r="U13" s="1"/>
  <c r="D13"/>
  <c r="C12"/>
  <c r="P11" i="78"/>
  <c r="Q11" s="1"/>
  <c r="R11" s="1"/>
  <c r="S12" s="1"/>
  <c r="T12" s="1"/>
  <c r="U12" s="1"/>
  <c r="D12"/>
  <c r="L41" i="79"/>
  <c r="L9"/>
  <c r="AI16" i="78"/>
  <c r="AK16" s="1"/>
  <c r="AK18" s="1"/>
  <c r="L9" i="76"/>
  <c r="D12"/>
  <c r="L9" i="77"/>
  <c r="L9" i="78"/>
  <c r="T7" i="79"/>
  <c r="C11"/>
  <c r="G10" i="54"/>
  <c r="P11" i="77"/>
  <c r="Q11" s="1"/>
  <c r="R11" s="1"/>
  <c r="S12" s="1"/>
  <c r="T12" s="1"/>
  <c r="U12" s="1"/>
  <c r="P10" i="79"/>
  <c r="Q10" s="1"/>
  <c r="P10" i="77"/>
  <c r="Q10" s="1"/>
  <c r="R10" s="1"/>
  <c r="P10" i="75"/>
  <c r="Q10" s="1"/>
  <c r="P10" i="73"/>
  <c r="Q10" s="1"/>
  <c r="R10" s="1"/>
  <c r="P10" i="78"/>
  <c r="Q10" s="1"/>
  <c r="P10" i="76"/>
  <c r="P10" i="74"/>
  <c r="Q10"/>
  <c r="R10" s="1"/>
  <c r="P10" i="72"/>
  <c r="Q10" s="1"/>
  <c r="V20" i="13"/>
  <c r="V22"/>
  <c r="V21"/>
  <c r="P12" i="73" l="1"/>
  <c r="Q12" s="1"/>
  <c r="C11" i="77"/>
  <c r="C11" i="73"/>
  <c r="C11" i="74"/>
  <c r="C11" i="72"/>
  <c r="C11" i="78"/>
  <c r="C10" i="72"/>
  <c r="C10" i="76"/>
  <c r="C11"/>
  <c r="C10" i="78"/>
  <c r="C11" i="75"/>
  <c r="C10" i="79"/>
  <c r="C10" i="73"/>
  <c r="C10" i="75"/>
  <c r="J21" i="54"/>
  <c r="L21" s="1"/>
  <c r="L22" s="1"/>
  <c r="G48"/>
  <c r="AB10" i="79"/>
  <c r="R10"/>
  <c r="R11" i="76"/>
  <c r="S12" s="1"/>
  <c r="T12" s="1"/>
  <c r="U12" s="1"/>
  <c r="R11" i="75"/>
  <c r="S12" s="1"/>
  <c r="T12" s="1"/>
  <c r="U12" s="1"/>
  <c r="AB12" i="73"/>
  <c r="R12"/>
  <c r="S13" s="1"/>
  <c r="T13" s="1"/>
  <c r="U13" s="1"/>
  <c r="S11" i="71"/>
  <c r="AB10" i="78"/>
  <c r="R10"/>
  <c r="AB12" i="74"/>
  <c r="R12"/>
  <c r="S13" s="1"/>
  <c r="T13" s="1"/>
  <c r="U13" s="1"/>
  <c r="AB10" i="75"/>
  <c r="R10"/>
  <c r="AB10" i="72"/>
  <c r="S11" i="74"/>
  <c r="AB10"/>
  <c r="AC10"/>
  <c r="AB10" i="73"/>
  <c r="AC10"/>
  <c r="AB10" i="77"/>
  <c r="AC10"/>
  <c r="P12" i="78"/>
  <c r="Q12" s="1"/>
  <c r="AB12" s="1"/>
  <c r="C12"/>
  <c r="D13"/>
  <c r="P13" i="77"/>
  <c r="Q13" s="1"/>
  <c r="AB13" s="1"/>
  <c r="C13"/>
  <c r="D14"/>
  <c r="P12" i="79"/>
  <c r="Q12" s="1"/>
  <c r="AB12" s="1"/>
  <c r="D13"/>
  <c r="C12"/>
  <c r="V12" i="74"/>
  <c r="X12"/>
  <c r="Z12"/>
  <c r="P12" i="72"/>
  <c r="C12"/>
  <c r="D13"/>
  <c r="V12" i="73"/>
  <c r="Z12"/>
  <c r="X12"/>
  <c r="Q10" i="76"/>
  <c r="AC12" i="77"/>
  <c r="W12" s="1"/>
  <c r="AC10" i="78"/>
  <c r="S11" i="73"/>
  <c r="AC10" i="75"/>
  <c r="S11" i="77"/>
  <c r="AC10" i="79"/>
  <c r="P12" i="76"/>
  <c r="Q12" s="1"/>
  <c r="AB12" s="1"/>
  <c r="D13"/>
  <c r="C12"/>
  <c r="P12" i="75"/>
  <c r="Q12" s="1"/>
  <c r="AB12" s="1"/>
  <c r="C12"/>
  <c r="D13"/>
  <c r="P13" i="74"/>
  <c r="Q13" s="1"/>
  <c r="AB13" s="1"/>
  <c r="C13"/>
  <c r="D14"/>
  <c r="P13" i="73"/>
  <c r="C13"/>
  <c r="D14"/>
  <c r="P11" i="71"/>
  <c r="Q11" s="1"/>
  <c r="C11"/>
  <c r="D12"/>
  <c r="AB10"/>
  <c r="AC10"/>
  <c r="R10" i="72"/>
  <c r="AB12" i="77"/>
  <c r="V12" s="1"/>
  <c r="AC12" i="74"/>
  <c r="AA12" s="1"/>
  <c r="AC12" i="73"/>
  <c r="W12" s="1"/>
  <c r="R13" i="74" l="1"/>
  <c r="S14" s="1"/>
  <c r="T14" s="1"/>
  <c r="U14" s="1"/>
  <c r="Y12" i="77"/>
  <c r="AA12"/>
  <c r="S11" i="72"/>
  <c r="P14" i="73"/>
  <c r="Q14" s="1"/>
  <c r="R14" s="1"/>
  <c r="S15" s="1"/>
  <c r="T15" s="1"/>
  <c r="U15" s="1"/>
  <c r="D15"/>
  <c r="C14"/>
  <c r="V12" i="75"/>
  <c r="X12"/>
  <c r="Z12"/>
  <c r="P13" i="76"/>
  <c r="Q13" s="1"/>
  <c r="R13" s="1"/>
  <c r="S14" s="1"/>
  <c r="T14" s="1"/>
  <c r="U14" s="1"/>
  <c r="D14"/>
  <c r="C13"/>
  <c r="W10" i="78"/>
  <c r="Y10"/>
  <c r="AA10"/>
  <c r="AB10" i="76"/>
  <c r="R10"/>
  <c r="P13" i="72"/>
  <c r="Q13"/>
  <c r="D14"/>
  <c r="C13"/>
  <c r="P13" i="79"/>
  <c r="Q13" s="1"/>
  <c r="R13" s="1"/>
  <c r="S14" s="1"/>
  <c r="T14" s="1"/>
  <c r="U14" s="1"/>
  <c r="D14"/>
  <c r="C13"/>
  <c r="Q14" i="77"/>
  <c r="P14"/>
  <c r="R14"/>
  <c r="S15" s="1"/>
  <c r="T15" s="1"/>
  <c r="U15" s="1"/>
  <c r="D15"/>
  <c r="C14"/>
  <c r="V13"/>
  <c r="X13"/>
  <c r="Z13"/>
  <c r="P13" i="78"/>
  <c r="D14"/>
  <c r="C13"/>
  <c r="V12"/>
  <c r="X12"/>
  <c r="Z12"/>
  <c r="S11" i="75"/>
  <c r="V10"/>
  <c r="Z10"/>
  <c r="X10"/>
  <c r="S11" i="79"/>
  <c r="V10"/>
  <c r="Z10"/>
  <c r="X10"/>
  <c r="R11" i="71"/>
  <c r="Q13" i="73"/>
  <c r="AC13" i="74"/>
  <c r="Y13" s="1"/>
  <c r="R12" i="75"/>
  <c r="S13" s="1"/>
  <c r="T13" s="1"/>
  <c r="U13" s="1"/>
  <c r="R12" i="76"/>
  <c r="S13" s="1"/>
  <c r="T13" s="1"/>
  <c r="U13" s="1"/>
  <c r="AA10" i="71"/>
  <c r="Y10"/>
  <c r="AA12" i="73"/>
  <c r="Y12"/>
  <c r="Q12" i="72"/>
  <c r="Y12" i="74"/>
  <c r="W12"/>
  <c r="R12" i="79"/>
  <c r="S13" s="1"/>
  <c r="T13" s="1"/>
  <c r="U13" s="1"/>
  <c r="R13" i="77"/>
  <c r="AC13" s="1"/>
  <c r="W13" s="1"/>
  <c r="R12" i="78"/>
  <c r="S13" s="1"/>
  <c r="T13" s="1"/>
  <c r="U13" s="1"/>
  <c r="P12" i="71"/>
  <c r="D13"/>
  <c r="C12"/>
  <c r="P14" i="74"/>
  <c r="Q14" s="1"/>
  <c r="D15"/>
  <c r="C14"/>
  <c r="W13"/>
  <c r="V13"/>
  <c r="Z13"/>
  <c r="X13"/>
  <c r="AA13"/>
  <c r="P13" i="75"/>
  <c r="Q13" s="1"/>
  <c r="AB13" s="1"/>
  <c r="D14"/>
  <c r="C13"/>
  <c r="V12" i="76"/>
  <c r="Z12"/>
  <c r="X12"/>
  <c r="W10" i="79"/>
  <c r="Y10"/>
  <c r="AA10"/>
  <c r="T11" i="77"/>
  <c r="W10" i="75"/>
  <c r="Y10"/>
  <c r="AA10"/>
  <c r="T11" i="73"/>
  <c r="V12" i="79"/>
  <c r="Z12"/>
  <c r="X12"/>
  <c r="Y10" i="77"/>
  <c r="AA10"/>
  <c r="W10"/>
  <c r="Z10"/>
  <c r="X10"/>
  <c r="V10"/>
  <c r="Y10" i="73"/>
  <c r="AA10"/>
  <c r="W10"/>
  <c r="Z10"/>
  <c r="X10"/>
  <c r="V10"/>
  <c r="AA10" i="74"/>
  <c r="Y10"/>
  <c r="W10"/>
  <c r="X10"/>
  <c r="Z10"/>
  <c r="V10"/>
  <c r="T11"/>
  <c r="X10" i="72"/>
  <c r="V10"/>
  <c r="Z10"/>
  <c r="S11" i="78"/>
  <c r="Z10"/>
  <c r="X10"/>
  <c r="V10"/>
  <c r="T11" i="71"/>
  <c r="AC12" i="75"/>
  <c r="W12" s="1"/>
  <c r="X12" i="77"/>
  <c r="Z12"/>
  <c r="AC12" i="76"/>
  <c r="AA12" s="1"/>
  <c r="X10" i="71"/>
  <c r="Z10"/>
  <c r="V10"/>
  <c r="W10"/>
  <c r="AC12" i="78"/>
  <c r="W12" s="1"/>
  <c r="AC10" i="72"/>
  <c r="AC12" i="79" l="1"/>
  <c r="W12" s="1"/>
  <c r="R13" i="75"/>
  <c r="S14" s="1"/>
  <c r="T14" s="1"/>
  <c r="U14" s="1"/>
  <c r="AB14" i="74"/>
  <c r="R14"/>
  <c r="S15" s="1"/>
  <c r="T15" s="1"/>
  <c r="U15" s="1"/>
  <c r="U11" i="73"/>
  <c r="AB11"/>
  <c r="U11" i="77"/>
  <c r="AB11"/>
  <c r="P14" i="75"/>
  <c r="Q14" s="1"/>
  <c r="D15"/>
  <c r="C14"/>
  <c r="V14" i="74"/>
  <c r="X14"/>
  <c r="Z14"/>
  <c r="P13" i="71"/>
  <c r="Q13" s="1"/>
  <c r="R13" s="1"/>
  <c r="S14" s="1"/>
  <c r="T14" s="1"/>
  <c r="U14" s="1"/>
  <c r="D14"/>
  <c r="C13"/>
  <c r="S14" i="77"/>
  <c r="AB12" i="72"/>
  <c r="R12"/>
  <c r="S12" i="71"/>
  <c r="P14" i="78"/>
  <c r="Q14" s="1"/>
  <c r="R14" s="1"/>
  <c r="S15" s="1"/>
  <c r="T15" s="1"/>
  <c r="U15" s="1"/>
  <c r="D15"/>
  <c r="C14"/>
  <c r="P14" i="76"/>
  <c r="Q14" s="1"/>
  <c r="R14" s="1"/>
  <c r="S15" s="1"/>
  <c r="T15" s="1"/>
  <c r="U15" s="1"/>
  <c r="D15"/>
  <c r="C14"/>
  <c r="P15" i="73"/>
  <c r="Q15" s="1"/>
  <c r="C15"/>
  <c r="D16"/>
  <c r="AA12" i="79"/>
  <c r="Y12" i="76"/>
  <c r="W12"/>
  <c r="AA12" i="78"/>
  <c r="Y12"/>
  <c r="Y13" i="77"/>
  <c r="AA13"/>
  <c r="AB13" i="79"/>
  <c r="V13" s="1"/>
  <c r="AC13" i="76"/>
  <c r="W10" i="72"/>
  <c r="AA10"/>
  <c r="Y10"/>
  <c r="U11" i="71"/>
  <c r="T11" i="78"/>
  <c r="U11" i="74"/>
  <c r="AB11"/>
  <c r="V13" i="75"/>
  <c r="Z13"/>
  <c r="X13"/>
  <c r="P15" i="74"/>
  <c r="Q15" s="1"/>
  <c r="C15"/>
  <c r="D16"/>
  <c r="AB13" i="73"/>
  <c r="R13"/>
  <c r="T11" i="79"/>
  <c r="T11" i="75"/>
  <c r="P15" i="77"/>
  <c r="Q15" s="1"/>
  <c r="R15" s="1"/>
  <c r="S16" s="1"/>
  <c r="T16" s="1"/>
  <c r="U16" s="1"/>
  <c r="C15"/>
  <c r="D16"/>
  <c r="P14" i="79"/>
  <c r="Q14" s="1"/>
  <c r="R14" s="1"/>
  <c r="S15" s="1"/>
  <c r="T15" s="1"/>
  <c r="U15" s="1"/>
  <c r="D15"/>
  <c r="C14"/>
  <c r="AC13"/>
  <c r="W13" s="1"/>
  <c r="P14" i="72"/>
  <c r="Q14" s="1"/>
  <c r="D15"/>
  <c r="C14"/>
  <c r="S11" i="76"/>
  <c r="AC10"/>
  <c r="X10"/>
  <c r="Z10"/>
  <c r="V10"/>
  <c r="W13"/>
  <c r="Y13"/>
  <c r="AA13"/>
  <c r="T11" i="72"/>
  <c r="Y12" i="79"/>
  <c r="AC13" i="75"/>
  <c r="W13" s="1"/>
  <c r="AC14" i="74"/>
  <c r="W14" s="1"/>
  <c r="Q12" i="71"/>
  <c r="AB11"/>
  <c r="Q13" i="78"/>
  <c r="R13" i="72"/>
  <c r="S14" s="1"/>
  <c r="T14" s="1"/>
  <c r="U14" s="1"/>
  <c r="AB13" i="76"/>
  <c r="V13" s="1"/>
  <c r="AA12" i="75"/>
  <c r="Y12"/>
  <c r="AB15" i="74" l="1"/>
  <c r="R15"/>
  <c r="S16" s="1"/>
  <c r="T16" s="1"/>
  <c r="AB14" i="75"/>
  <c r="R14"/>
  <c r="AB15" i="73"/>
  <c r="R15"/>
  <c r="S16" s="1"/>
  <c r="T16" s="1"/>
  <c r="U16" s="1"/>
  <c r="V11" i="71"/>
  <c r="X11"/>
  <c r="Z11"/>
  <c r="U11" i="75"/>
  <c r="AB11"/>
  <c r="S14" i="73"/>
  <c r="AC13"/>
  <c r="V13"/>
  <c r="Z13"/>
  <c r="X13"/>
  <c r="AA10" i="76"/>
  <c r="W10"/>
  <c r="Y10"/>
  <c r="T11"/>
  <c r="P15" i="72"/>
  <c r="Q15"/>
  <c r="R15" s="1"/>
  <c r="S16" s="1"/>
  <c r="T16" s="1"/>
  <c r="U16" s="1"/>
  <c r="D16"/>
  <c r="C15"/>
  <c r="AB14" i="79"/>
  <c r="X14" s="1"/>
  <c r="P16" i="77"/>
  <c r="Q16" s="1"/>
  <c r="D17"/>
  <c r="C16"/>
  <c r="AB15"/>
  <c r="P16" i="74"/>
  <c r="Q16" s="1"/>
  <c r="R16" s="1"/>
  <c r="S17" s="1"/>
  <c r="T17" s="1"/>
  <c r="U17" s="1"/>
  <c r="D17"/>
  <c r="C16"/>
  <c r="Z11"/>
  <c r="X11"/>
  <c r="V11"/>
  <c r="AC11"/>
  <c r="U11" i="78"/>
  <c r="AB11"/>
  <c r="P16" i="73"/>
  <c r="Q16" s="1"/>
  <c r="AB16" s="1"/>
  <c r="D17"/>
  <c r="C16"/>
  <c r="AB14" i="76"/>
  <c r="X14" s="1"/>
  <c r="P15" i="78"/>
  <c r="Q15" s="1"/>
  <c r="D16"/>
  <c r="C15"/>
  <c r="S13" i="72"/>
  <c r="AC12"/>
  <c r="Z12"/>
  <c r="V12"/>
  <c r="X12"/>
  <c r="T14" i="77"/>
  <c r="P14" i="71"/>
  <c r="Q14" s="1"/>
  <c r="AB14" s="1"/>
  <c r="D15"/>
  <c r="C14"/>
  <c r="V14" i="75"/>
  <c r="X14"/>
  <c r="Z14"/>
  <c r="X11" i="73"/>
  <c r="Z11"/>
  <c r="V11"/>
  <c r="AC11"/>
  <c r="AB14" i="72"/>
  <c r="V14" s="1"/>
  <c r="AA13" i="75"/>
  <c r="Z13" i="76"/>
  <c r="X13"/>
  <c r="AC14" i="79"/>
  <c r="AA14" s="1"/>
  <c r="AC15" i="77"/>
  <c r="AA15" s="1"/>
  <c r="AC15" i="74"/>
  <c r="W15" s="1"/>
  <c r="Y13" i="75"/>
  <c r="AC14" i="76"/>
  <c r="W14" s="1"/>
  <c r="Z13" i="79"/>
  <c r="X13"/>
  <c r="AA14" i="74"/>
  <c r="AB13" i="78"/>
  <c r="R13"/>
  <c r="R12" i="71"/>
  <c r="U11" i="72"/>
  <c r="AB11"/>
  <c r="Z14"/>
  <c r="P15" i="79"/>
  <c r="Q15" s="1"/>
  <c r="D16"/>
  <c r="C15"/>
  <c r="V15" i="77"/>
  <c r="X15"/>
  <c r="Z15"/>
  <c r="U11" i="79"/>
  <c r="AB11"/>
  <c r="V15" i="74"/>
  <c r="Z15"/>
  <c r="X15"/>
  <c r="AC11" i="71"/>
  <c r="V15" i="73"/>
  <c r="X15"/>
  <c r="Z15"/>
  <c r="P15" i="76"/>
  <c r="Q15" s="1"/>
  <c r="D16"/>
  <c r="C15"/>
  <c r="T12" i="71"/>
  <c r="AB12" s="1"/>
  <c r="P15" i="75"/>
  <c r="D16"/>
  <c r="C15"/>
  <c r="X11" i="77"/>
  <c r="Z11"/>
  <c r="V11"/>
  <c r="AC11"/>
  <c r="R14" i="72"/>
  <c r="S15" s="1"/>
  <c r="T15" s="1"/>
  <c r="U15" s="1"/>
  <c r="AC15" i="73"/>
  <c r="AA15" s="1"/>
  <c r="AA13" i="79"/>
  <c r="Y13"/>
  <c r="Y14" i="74"/>
  <c r="AC14" i="75"/>
  <c r="W14" s="1"/>
  <c r="Z14" i="79" l="1"/>
  <c r="AB15"/>
  <c r="R15"/>
  <c r="S16" s="1"/>
  <c r="T16" s="1"/>
  <c r="U16" s="1"/>
  <c r="AA15" i="74"/>
  <c r="Y15"/>
  <c r="R14" i="71"/>
  <c r="S15" s="1"/>
  <c r="T15" s="1"/>
  <c r="U15" s="1"/>
  <c r="V14" i="79"/>
  <c r="AB15" i="78"/>
  <c r="R15"/>
  <c r="S16" s="1"/>
  <c r="T16" s="1"/>
  <c r="U16" s="1"/>
  <c r="W15" i="77"/>
  <c r="X14" i="72"/>
  <c r="AB15" i="76"/>
  <c r="R15"/>
  <c r="AB16" i="77"/>
  <c r="R16"/>
  <c r="AC16" s="1"/>
  <c r="W16" s="1"/>
  <c r="V12" i="71"/>
  <c r="Z12"/>
  <c r="X12"/>
  <c r="AA11" i="77"/>
  <c r="Y11"/>
  <c r="W11"/>
  <c r="P16" i="75"/>
  <c r="Q16" s="1"/>
  <c r="C16"/>
  <c r="D17"/>
  <c r="V15" i="76"/>
  <c r="X15"/>
  <c r="Z15"/>
  <c r="P16" i="79"/>
  <c r="Q16" s="1"/>
  <c r="AB16" s="1"/>
  <c r="D17"/>
  <c r="C16"/>
  <c r="AC15"/>
  <c r="S13" i="71"/>
  <c r="S14" i="78"/>
  <c r="AC13"/>
  <c r="P15" i="71"/>
  <c r="Q15" s="1"/>
  <c r="R15" s="1"/>
  <c r="C15"/>
  <c r="D16"/>
  <c r="AC14"/>
  <c r="Y14" s="1"/>
  <c r="W12" i="72"/>
  <c r="Y12"/>
  <c r="AA12"/>
  <c r="P16" i="78"/>
  <c r="Q16" s="1"/>
  <c r="R16" s="1"/>
  <c r="C16"/>
  <c r="D17"/>
  <c r="P17" i="73"/>
  <c r="Q17" s="1"/>
  <c r="R17" s="1"/>
  <c r="S18" s="1"/>
  <c r="T18" s="1"/>
  <c r="U18" s="1"/>
  <c r="C17"/>
  <c r="D18"/>
  <c r="X11" i="78"/>
  <c r="V11"/>
  <c r="Z11"/>
  <c r="AC11"/>
  <c r="P17" i="74"/>
  <c r="Q17" s="1"/>
  <c r="AB17" s="1"/>
  <c r="C17"/>
  <c r="D18"/>
  <c r="V16" i="77"/>
  <c r="Z16"/>
  <c r="X16"/>
  <c r="U16" i="74"/>
  <c r="AC16" s="1"/>
  <c r="AA13" i="73"/>
  <c r="W13"/>
  <c r="Y13"/>
  <c r="T14"/>
  <c r="S15" i="75"/>
  <c r="Y15" i="73"/>
  <c r="W15"/>
  <c r="Y15" i="77"/>
  <c r="AA14" i="75"/>
  <c r="Y14"/>
  <c r="AC15" i="78"/>
  <c r="AA15" s="1"/>
  <c r="AA14" i="76"/>
  <c r="Z14"/>
  <c r="V14"/>
  <c r="R16" i="73"/>
  <c r="AC16" s="1"/>
  <c r="W16" s="1"/>
  <c r="Y14" i="79"/>
  <c r="W14"/>
  <c r="AB15" i="72"/>
  <c r="V15" s="1"/>
  <c r="AC15"/>
  <c r="W15" s="1"/>
  <c r="U12" i="71"/>
  <c r="P16" i="76"/>
  <c r="Q16" s="1"/>
  <c r="R16" s="1"/>
  <c r="S17" s="1"/>
  <c r="T17" s="1"/>
  <c r="U17" s="1"/>
  <c r="D17"/>
  <c r="C16"/>
  <c r="AC15"/>
  <c r="W15" s="1"/>
  <c r="W11" i="71"/>
  <c r="Y11"/>
  <c r="AA11"/>
  <c r="V11" i="79"/>
  <c r="X11"/>
  <c r="Z11"/>
  <c r="AC11"/>
  <c r="W15"/>
  <c r="V15"/>
  <c r="Y15"/>
  <c r="X15"/>
  <c r="AA15"/>
  <c r="Z15"/>
  <c r="V11" i="72"/>
  <c r="Z11"/>
  <c r="X11"/>
  <c r="AC11"/>
  <c r="Z13" i="78"/>
  <c r="V13"/>
  <c r="X13"/>
  <c r="AA11" i="73"/>
  <c r="Y11"/>
  <c r="W11"/>
  <c r="W14" i="71"/>
  <c r="V14"/>
  <c r="Z14"/>
  <c r="X14"/>
  <c r="U14" i="77"/>
  <c r="AB14"/>
  <c r="T13" i="72"/>
  <c r="V15" i="78"/>
  <c r="Z15"/>
  <c r="X15"/>
  <c r="V16" i="73"/>
  <c r="Z16"/>
  <c r="X16"/>
  <c r="Y11" i="74"/>
  <c r="AA11"/>
  <c r="W11"/>
  <c r="AB16"/>
  <c r="Z16" s="1"/>
  <c r="P17" i="77"/>
  <c r="Q17" s="1"/>
  <c r="R17" s="1"/>
  <c r="S18" s="1"/>
  <c r="T18" s="1"/>
  <c r="U18" s="1"/>
  <c r="C17"/>
  <c r="D18"/>
  <c r="P16" i="72"/>
  <c r="Q16" s="1"/>
  <c r="C16"/>
  <c r="D17"/>
  <c r="U11" i="76"/>
  <c r="AB11"/>
  <c r="V11" i="75"/>
  <c r="Z11"/>
  <c r="X11"/>
  <c r="AC11"/>
  <c r="Q15"/>
  <c r="AC14" i="72"/>
  <c r="Y14" i="76"/>
  <c r="Y15" i="78" l="1"/>
  <c r="W15"/>
  <c r="AA14" i="71"/>
  <c r="W16" i="74"/>
  <c r="AA16"/>
  <c r="Y16"/>
  <c r="V16"/>
  <c r="AB16" i="72"/>
  <c r="R16"/>
  <c r="S17" i="78"/>
  <c r="T17" s="1"/>
  <c r="U17" s="1"/>
  <c r="S16" i="71"/>
  <c r="T16" s="1"/>
  <c r="U16" s="1"/>
  <c r="R16" i="75"/>
  <c r="S17" s="1"/>
  <c r="T17" s="1"/>
  <c r="U17" s="1"/>
  <c r="R15"/>
  <c r="P17" i="72"/>
  <c r="Q17" s="1"/>
  <c r="R17" s="1"/>
  <c r="S18" s="1"/>
  <c r="T18" s="1"/>
  <c r="U18" s="1"/>
  <c r="D18"/>
  <c r="C17"/>
  <c r="P18" i="77"/>
  <c r="Q18" s="1"/>
  <c r="D19"/>
  <c r="C18"/>
  <c r="AC14"/>
  <c r="W11" i="79"/>
  <c r="Y11"/>
  <c r="AA11"/>
  <c r="P17" i="76"/>
  <c r="Q17" s="1"/>
  <c r="D18"/>
  <c r="C17"/>
  <c r="V17" i="74"/>
  <c r="Z17"/>
  <c r="X17"/>
  <c r="T13" i="71"/>
  <c r="P17" i="79"/>
  <c r="Q17" s="1"/>
  <c r="D18"/>
  <c r="C17"/>
  <c r="P17" i="75"/>
  <c r="Q17" s="1"/>
  <c r="AB17" s="1"/>
  <c r="D18"/>
  <c r="C17"/>
  <c r="S17" i="77"/>
  <c r="S16" i="76"/>
  <c r="X16" i="74"/>
  <c r="AA16" i="73"/>
  <c r="Y16"/>
  <c r="X15" i="72"/>
  <c r="Z15"/>
  <c r="AA16" i="77"/>
  <c r="Y16"/>
  <c r="R17" i="74"/>
  <c r="AC17" s="1"/>
  <c r="Y17" s="1"/>
  <c r="R16" i="79"/>
  <c r="W14" i="72"/>
  <c r="Y14"/>
  <c r="AA14"/>
  <c r="AA11" i="75"/>
  <c r="W11"/>
  <c r="Y11"/>
  <c r="Z11" i="76"/>
  <c r="V11"/>
  <c r="X11"/>
  <c r="AC11"/>
  <c r="V16" i="72"/>
  <c r="Z16"/>
  <c r="X16"/>
  <c r="U13"/>
  <c r="AB13"/>
  <c r="V14" i="77"/>
  <c r="Z14"/>
  <c r="X14"/>
  <c r="W11" i="72"/>
  <c r="AA11"/>
  <c r="Y11"/>
  <c r="S17" i="73"/>
  <c r="T15" i="75"/>
  <c r="U14" i="73"/>
  <c r="AB14"/>
  <c r="P18" i="74"/>
  <c r="D19"/>
  <c r="C18"/>
  <c r="W11" i="78"/>
  <c r="Y11"/>
  <c r="AA11"/>
  <c r="P18" i="73"/>
  <c r="Q18" s="1"/>
  <c r="R18" s="1"/>
  <c r="S19" s="1"/>
  <c r="T19" s="1"/>
  <c r="U19" s="1"/>
  <c r="D19"/>
  <c r="C18"/>
  <c r="P17" i="78"/>
  <c r="D18"/>
  <c r="C17"/>
  <c r="AB16"/>
  <c r="V16" s="1"/>
  <c r="P16" i="71"/>
  <c r="Q16" s="1"/>
  <c r="D17"/>
  <c r="C16"/>
  <c r="AB15"/>
  <c r="V15" s="1"/>
  <c r="W13" i="78"/>
  <c r="Y13"/>
  <c r="AA13"/>
  <c r="T14"/>
  <c r="V16" i="79"/>
  <c r="Z16"/>
  <c r="X16"/>
  <c r="AC16" i="72"/>
  <c r="W16" s="1"/>
  <c r="Y15"/>
  <c r="AA15"/>
  <c r="AC16" i="78"/>
  <c r="W16" s="1"/>
  <c r="AC15" i="71"/>
  <c r="W15" s="1"/>
  <c r="AC12"/>
  <c r="AC16" i="79"/>
  <c r="AA15" i="76"/>
  <c r="Y15"/>
  <c r="AB16" i="71" l="1"/>
  <c r="V16" s="1"/>
  <c r="R16"/>
  <c r="S17" s="1"/>
  <c r="T17" s="1"/>
  <c r="U17" s="1"/>
  <c r="AB18" i="77"/>
  <c r="R18"/>
  <c r="S19" s="1"/>
  <c r="T19" s="1"/>
  <c r="U19" s="1"/>
  <c r="R17" i="79"/>
  <c r="S18" s="1"/>
  <c r="T18" s="1"/>
  <c r="U18" s="1"/>
  <c r="AB17" i="76"/>
  <c r="R17"/>
  <c r="Y12" i="71"/>
  <c r="AA12"/>
  <c r="W12"/>
  <c r="U14" i="78"/>
  <c r="AB14"/>
  <c r="Z16" i="71"/>
  <c r="P18" i="78"/>
  <c r="R18"/>
  <c r="S19" s="1"/>
  <c r="T19" s="1"/>
  <c r="U19" s="1"/>
  <c r="Q18"/>
  <c r="D19"/>
  <c r="C18"/>
  <c r="P19" i="73"/>
  <c r="Q19" s="1"/>
  <c r="C19"/>
  <c r="D20"/>
  <c r="P19" i="74"/>
  <c r="Q19"/>
  <c r="R19" s="1"/>
  <c r="S20" s="1"/>
  <c r="T20" s="1"/>
  <c r="U20" s="1"/>
  <c r="C19"/>
  <c r="D20"/>
  <c r="Z14" i="73"/>
  <c r="V14"/>
  <c r="X14"/>
  <c r="AC14"/>
  <c r="U15" i="75"/>
  <c r="T17" i="73"/>
  <c r="AC13" i="72"/>
  <c r="W11" i="76"/>
  <c r="Y11"/>
  <c r="AA11"/>
  <c r="S18" i="74"/>
  <c r="Q18" i="75"/>
  <c r="P18"/>
  <c r="R18"/>
  <c r="S19" s="1"/>
  <c r="T19" s="1"/>
  <c r="U19" s="1"/>
  <c r="D19"/>
  <c r="C18"/>
  <c r="U13" i="71"/>
  <c r="AB13"/>
  <c r="V17" i="76"/>
  <c r="X17"/>
  <c r="Z17"/>
  <c r="W14" i="77"/>
  <c r="Y14"/>
  <c r="AA14"/>
  <c r="P19"/>
  <c r="Q19"/>
  <c r="AB19" s="1"/>
  <c r="D20"/>
  <c r="C19"/>
  <c r="P18" i="72"/>
  <c r="Q18" s="1"/>
  <c r="D19"/>
  <c r="C18"/>
  <c r="S17"/>
  <c r="Y16" i="79"/>
  <c r="W16"/>
  <c r="AA16" i="72"/>
  <c r="R17" i="75"/>
  <c r="S18" s="1"/>
  <c r="T18" s="1"/>
  <c r="U18" s="1"/>
  <c r="AA15" i="71"/>
  <c r="Y15"/>
  <c r="Z16" i="78"/>
  <c r="X16"/>
  <c r="AC18" i="77"/>
  <c r="W18" s="1"/>
  <c r="P17" i="71"/>
  <c r="Q17"/>
  <c r="R17" s="1"/>
  <c r="S18" s="1"/>
  <c r="T18" s="1"/>
  <c r="U18" s="1"/>
  <c r="C17"/>
  <c r="D18"/>
  <c r="AC16"/>
  <c r="Y16" s="1"/>
  <c r="AB18" i="73"/>
  <c r="Z18" s="1"/>
  <c r="V13" i="72"/>
  <c r="Z13"/>
  <c r="X13"/>
  <c r="S17" i="79"/>
  <c r="T16" i="76"/>
  <c r="T17" i="77"/>
  <c r="V17" i="75"/>
  <c r="Z17"/>
  <c r="X17"/>
  <c r="P18" i="79"/>
  <c r="Q18" s="1"/>
  <c r="AB18" s="1"/>
  <c r="D19"/>
  <c r="C18"/>
  <c r="P18" i="76"/>
  <c r="Q18" s="1"/>
  <c r="R18" s="1"/>
  <c r="S19" s="1"/>
  <c r="T19" s="1"/>
  <c r="U19" s="1"/>
  <c r="D19"/>
  <c r="C18"/>
  <c r="V18" i="77"/>
  <c r="Z18"/>
  <c r="AA18"/>
  <c r="X18"/>
  <c r="S16" i="75"/>
  <c r="AC15"/>
  <c r="AA16" i="79"/>
  <c r="Q17" i="78"/>
  <c r="AC18" i="73"/>
  <c r="W18" s="1"/>
  <c r="Q18" i="74"/>
  <c r="Y16" i="72"/>
  <c r="AC17" i="75"/>
  <c r="AA17" s="1"/>
  <c r="Z15" i="71"/>
  <c r="X15"/>
  <c r="AA16" i="78"/>
  <c r="Y16"/>
  <c r="AA17" i="74"/>
  <c r="W17"/>
  <c r="AC17" i="76"/>
  <c r="W17" s="1"/>
  <c r="AB15" i="75"/>
  <c r="X16" i="71" l="1"/>
  <c r="Y18" i="77"/>
  <c r="AB19" i="73"/>
  <c r="R19"/>
  <c r="S20" s="1"/>
  <c r="T20" s="1"/>
  <c r="U20" s="1"/>
  <c r="AB18" i="72"/>
  <c r="R18"/>
  <c r="S19" s="1"/>
  <c r="T19" s="1"/>
  <c r="U19" s="1"/>
  <c r="R18" i="74"/>
  <c r="P19" i="76"/>
  <c r="D20"/>
  <c r="C19"/>
  <c r="V18" i="79"/>
  <c r="Z18"/>
  <c r="X18"/>
  <c r="P18" i="71"/>
  <c r="D19"/>
  <c r="C18"/>
  <c r="AB17"/>
  <c r="V17" s="1"/>
  <c r="T17" i="72"/>
  <c r="P19"/>
  <c r="Q19" s="1"/>
  <c r="AB19" s="1"/>
  <c r="D20"/>
  <c r="C19"/>
  <c r="P20" i="77"/>
  <c r="Q20" s="1"/>
  <c r="R20" s="1"/>
  <c r="S21" s="1"/>
  <c r="T21" s="1"/>
  <c r="U21" s="1"/>
  <c r="D21"/>
  <c r="C20"/>
  <c r="V13" i="71"/>
  <c r="X13"/>
  <c r="Z13"/>
  <c r="P19" i="75"/>
  <c r="Q19" s="1"/>
  <c r="AB19" s="1"/>
  <c r="D20"/>
  <c r="C19"/>
  <c r="U17" i="73"/>
  <c r="AB17"/>
  <c r="V19"/>
  <c r="X19"/>
  <c r="Z19"/>
  <c r="Y17" i="75"/>
  <c r="W17"/>
  <c r="AA18" i="73"/>
  <c r="X18"/>
  <c r="V18"/>
  <c r="AC17" i="71"/>
  <c r="W17" s="1"/>
  <c r="AC18" i="72"/>
  <c r="AA18" s="1"/>
  <c r="R19" i="77"/>
  <c r="AA17" i="76"/>
  <c r="Y17"/>
  <c r="AC18" i="75"/>
  <c r="W18" s="1"/>
  <c r="AC19" i="73"/>
  <c r="W19" s="1"/>
  <c r="W16" i="71"/>
  <c r="X15" i="75"/>
  <c r="V15"/>
  <c r="Z15"/>
  <c r="AB17" i="78"/>
  <c r="R17"/>
  <c r="W15" i="75"/>
  <c r="Y15"/>
  <c r="AA15"/>
  <c r="T16"/>
  <c r="P19" i="79"/>
  <c r="Q19" s="1"/>
  <c r="R19" s="1"/>
  <c r="S20" s="1"/>
  <c r="T20" s="1"/>
  <c r="U20" s="1"/>
  <c r="D20"/>
  <c r="C19"/>
  <c r="U17" i="77"/>
  <c r="AB17"/>
  <c r="U16" i="76"/>
  <c r="AB16"/>
  <c r="T17" i="79"/>
  <c r="V18" i="72"/>
  <c r="Z18"/>
  <c r="Y18"/>
  <c r="X18"/>
  <c r="V19" i="77"/>
  <c r="X19"/>
  <c r="Z19"/>
  <c r="AC13" i="71"/>
  <c r="T18" i="74"/>
  <c r="W13" i="72"/>
  <c r="AA13"/>
  <c r="Y13"/>
  <c r="AA14" i="73"/>
  <c r="W14"/>
  <c r="Y14"/>
  <c r="P20" i="74"/>
  <c r="Q20" s="1"/>
  <c r="D21"/>
  <c r="C20"/>
  <c r="P20" i="73"/>
  <c r="Q20" s="1"/>
  <c r="D21"/>
  <c r="C20"/>
  <c r="P19" i="78"/>
  <c r="D20"/>
  <c r="C19"/>
  <c r="V14"/>
  <c r="X14"/>
  <c r="Z14"/>
  <c r="AC14"/>
  <c r="S18" i="76"/>
  <c r="R18" i="79"/>
  <c r="AC18" s="1"/>
  <c r="W18" s="1"/>
  <c r="Y18" i="73"/>
  <c r="AC19" i="77"/>
  <c r="AA19" s="1"/>
  <c r="AB18" i="75"/>
  <c r="X18" s="1"/>
  <c r="AA16" i="71"/>
  <c r="R19" i="75" l="1"/>
  <c r="AB20" i="74"/>
  <c r="R20"/>
  <c r="S21" s="1"/>
  <c r="T21" s="1"/>
  <c r="U21" s="1"/>
  <c r="Y17" i="71"/>
  <c r="AA17"/>
  <c r="AB20" i="73"/>
  <c r="R20"/>
  <c r="S21" s="1"/>
  <c r="AA19"/>
  <c r="W18" i="72"/>
  <c r="V20" i="74"/>
  <c r="X20"/>
  <c r="Z20"/>
  <c r="AC16" i="76"/>
  <c r="X17" i="78"/>
  <c r="V17"/>
  <c r="Z17"/>
  <c r="Z18" i="75"/>
  <c r="V18"/>
  <c r="W19" i="77"/>
  <c r="P20" i="78"/>
  <c r="Q20"/>
  <c r="R20" s="1"/>
  <c r="S21" s="1"/>
  <c r="T21" s="1"/>
  <c r="U21" s="1"/>
  <c r="C20"/>
  <c r="D21"/>
  <c r="P21" i="73"/>
  <c r="Q21" s="1"/>
  <c r="R21" s="1"/>
  <c r="S22" s="1"/>
  <c r="T22" s="1"/>
  <c r="U22" s="1"/>
  <c r="C21"/>
  <c r="D22"/>
  <c r="U18" i="74"/>
  <c r="AC18" s="1"/>
  <c r="V16" i="76"/>
  <c r="Z16"/>
  <c r="X16"/>
  <c r="X17" i="77"/>
  <c r="V17"/>
  <c r="Z17"/>
  <c r="AC17"/>
  <c r="S20"/>
  <c r="X17" i="73"/>
  <c r="V17"/>
  <c r="Z17"/>
  <c r="AC17"/>
  <c r="P20" i="75"/>
  <c r="Q20" s="1"/>
  <c r="R20" s="1"/>
  <c r="S21" s="1"/>
  <c r="T21" s="1"/>
  <c r="U21" s="1"/>
  <c r="C20"/>
  <c r="D21"/>
  <c r="S20"/>
  <c r="V19" i="72"/>
  <c r="Z19"/>
  <c r="X19"/>
  <c r="U17"/>
  <c r="AB17"/>
  <c r="P19" i="71"/>
  <c r="Q19" s="1"/>
  <c r="R19" s="1"/>
  <c r="S20" s="1"/>
  <c r="T20" s="1"/>
  <c r="U20" s="1"/>
  <c r="C19"/>
  <c r="D20"/>
  <c r="P20" i="76"/>
  <c r="Q20"/>
  <c r="R20" s="1"/>
  <c r="S21" s="1"/>
  <c r="T21" s="1"/>
  <c r="U21" s="1"/>
  <c r="D21"/>
  <c r="C20"/>
  <c r="S19" i="74"/>
  <c r="S19" i="79"/>
  <c r="T18" i="76"/>
  <c r="W14" i="78"/>
  <c r="Y14"/>
  <c r="AA14"/>
  <c r="V20" i="73"/>
  <c r="Z20"/>
  <c r="X20"/>
  <c r="P21" i="74"/>
  <c r="Q21" s="1"/>
  <c r="AB21" s="1"/>
  <c r="C21"/>
  <c r="D22"/>
  <c r="W13" i="71"/>
  <c r="Y13"/>
  <c r="AA13"/>
  <c r="U17" i="79"/>
  <c r="AB17"/>
  <c r="P20"/>
  <c r="Q20" s="1"/>
  <c r="AB20" s="1"/>
  <c r="D21"/>
  <c r="C20"/>
  <c r="U16" i="75"/>
  <c r="AB16"/>
  <c r="S18" i="78"/>
  <c r="AC17"/>
  <c r="V19" i="75"/>
  <c r="Z19"/>
  <c r="X19"/>
  <c r="P21" i="77"/>
  <c r="Q21" s="1"/>
  <c r="AB21" s="1"/>
  <c r="C21"/>
  <c r="D22"/>
  <c r="P20" i="72"/>
  <c r="Q20" s="1"/>
  <c r="C20"/>
  <c r="D21"/>
  <c r="AA18" i="79"/>
  <c r="AB18" i="74"/>
  <c r="Q19" i="78"/>
  <c r="AC20" i="73"/>
  <c r="W20" s="1"/>
  <c r="AC20" i="74"/>
  <c r="AA20" s="1"/>
  <c r="AA18" i="75"/>
  <c r="Y18"/>
  <c r="Y19" i="77"/>
  <c r="Z17" i="71"/>
  <c r="X17"/>
  <c r="Y19" i="73"/>
  <c r="AC19" i="75"/>
  <c r="W19" s="1"/>
  <c r="R19" i="72"/>
  <c r="AC19" s="1"/>
  <c r="W19" s="1"/>
  <c r="Q18" i="71"/>
  <c r="Y18" i="79"/>
  <c r="Q19" i="76"/>
  <c r="R20" i="79" l="1"/>
  <c r="S21" s="1"/>
  <c r="T21" s="1"/>
  <c r="U21" s="1"/>
  <c r="R21" i="77"/>
  <c r="S22" s="1"/>
  <c r="T22" s="1"/>
  <c r="U22" s="1"/>
  <c r="Y19" i="75"/>
  <c r="R20" i="72"/>
  <c r="S21" s="1"/>
  <c r="T21" s="1"/>
  <c r="U21" s="1"/>
  <c r="V21" i="77"/>
  <c r="X21"/>
  <c r="Z21"/>
  <c r="AB19" i="76"/>
  <c r="R19"/>
  <c r="S20" i="72"/>
  <c r="AB19" i="78"/>
  <c r="R19"/>
  <c r="X18" i="74"/>
  <c r="V18"/>
  <c r="Z18"/>
  <c r="P21" i="72"/>
  <c r="Q21" s="1"/>
  <c r="AB21" s="1"/>
  <c r="D22"/>
  <c r="C21"/>
  <c r="P22" i="77"/>
  <c r="Q22" s="1"/>
  <c r="D23"/>
  <c r="C22"/>
  <c r="W17" i="78"/>
  <c r="Y17"/>
  <c r="AA17"/>
  <c r="T18"/>
  <c r="AC16" i="75"/>
  <c r="V20" i="79"/>
  <c r="Z20"/>
  <c r="X20"/>
  <c r="V21" i="74"/>
  <c r="Z21"/>
  <c r="X21"/>
  <c r="W18"/>
  <c r="Y18"/>
  <c r="AA18"/>
  <c r="V17" i="72"/>
  <c r="Z17"/>
  <c r="X17"/>
  <c r="AC17"/>
  <c r="T20" i="75"/>
  <c r="AB20" s="1"/>
  <c r="V20" s="1"/>
  <c r="W17" i="73"/>
  <c r="Y17"/>
  <c r="AA17"/>
  <c r="T21"/>
  <c r="P21" i="78"/>
  <c r="Q21" s="1"/>
  <c r="D22"/>
  <c r="C21"/>
  <c r="AC21" i="77"/>
  <c r="W21" s="1"/>
  <c r="AA19" i="75"/>
  <c r="AC20" i="79"/>
  <c r="W20" s="1"/>
  <c r="R21" i="74"/>
  <c r="S22" s="1"/>
  <c r="T22" s="1"/>
  <c r="U22" s="1"/>
  <c r="AA20" i="73"/>
  <c r="Y20"/>
  <c r="Y19" i="72"/>
  <c r="AA19"/>
  <c r="Y20" i="74"/>
  <c r="W20"/>
  <c r="AB18" i="71"/>
  <c r="R18"/>
  <c r="V16" i="75"/>
  <c r="X16"/>
  <c r="Z16"/>
  <c r="P21" i="79"/>
  <c r="Q21" s="1"/>
  <c r="D22"/>
  <c r="C21"/>
  <c r="V17"/>
  <c r="X17"/>
  <c r="Z17"/>
  <c r="AC17"/>
  <c r="P22" i="74"/>
  <c r="Q22" s="1"/>
  <c r="D23"/>
  <c r="C22"/>
  <c r="U18" i="76"/>
  <c r="AB18"/>
  <c r="T19" i="79"/>
  <c r="T19" i="74"/>
  <c r="P21" i="76"/>
  <c r="Q21" s="1"/>
  <c r="D22"/>
  <c r="C21"/>
  <c r="P20" i="71"/>
  <c r="Q20" s="1"/>
  <c r="D21"/>
  <c r="C20"/>
  <c r="P21" i="75"/>
  <c r="Q21" s="1"/>
  <c r="AB21" s="1"/>
  <c r="D22"/>
  <c r="C21"/>
  <c r="T20" i="77"/>
  <c r="W17"/>
  <c r="Y17"/>
  <c r="AA17"/>
  <c r="P22" i="73"/>
  <c r="Q22" s="1"/>
  <c r="D23"/>
  <c r="C22"/>
  <c r="AA16" i="76"/>
  <c r="W16"/>
  <c r="Y16"/>
  <c r="AC21" i="74"/>
  <c r="Y21" s="1"/>
  <c r="AB21" i="73"/>
  <c r="AB21" i="76" l="1"/>
  <c r="R21"/>
  <c r="S22" s="1"/>
  <c r="T22" s="1"/>
  <c r="U22" s="1"/>
  <c r="AB21" i="79"/>
  <c r="R21"/>
  <c r="S22" s="1"/>
  <c r="T22" s="1"/>
  <c r="U22" s="1"/>
  <c r="AB20" i="71"/>
  <c r="R20"/>
  <c r="S21" s="1"/>
  <c r="T21" s="1"/>
  <c r="U21" s="1"/>
  <c r="AB22" i="77"/>
  <c r="R22"/>
  <c r="S23" s="1"/>
  <c r="T23" s="1"/>
  <c r="U23" s="1"/>
  <c r="R21" i="75"/>
  <c r="S22" s="1"/>
  <c r="T22" s="1"/>
  <c r="U22" s="1"/>
  <c r="AB22" i="74"/>
  <c r="R22"/>
  <c r="S23" s="1"/>
  <c r="T23" s="1"/>
  <c r="U23" s="1"/>
  <c r="R21" i="72"/>
  <c r="S22" s="1"/>
  <c r="T22" s="1"/>
  <c r="U22" s="1"/>
  <c r="AB22" i="73"/>
  <c r="R22"/>
  <c r="S23" s="1"/>
  <c r="AB21" i="78"/>
  <c r="R21"/>
  <c r="S22" s="1"/>
  <c r="T22" s="1"/>
  <c r="U22" s="1"/>
  <c r="V22" i="73"/>
  <c r="Z22"/>
  <c r="X22"/>
  <c r="P22" i="75"/>
  <c r="Q22" s="1"/>
  <c r="D23"/>
  <c r="C22"/>
  <c r="V20" i="71"/>
  <c r="Z20"/>
  <c r="X20"/>
  <c r="P23" i="73"/>
  <c r="Q23" s="1"/>
  <c r="C23"/>
  <c r="D24"/>
  <c r="V21" i="75"/>
  <c r="Z21"/>
  <c r="X21"/>
  <c r="P21" i="71"/>
  <c r="Q21"/>
  <c r="C21"/>
  <c r="D22"/>
  <c r="P22" i="76"/>
  <c r="Q22" s="1"/>
  <c r="AB22" s="1"/>
  <c r="D23"/>
  <c r="C22"/>
  <c r="U19" i="74"/>
  <c r="AC19" s="1"/>
  <c r="AB19"/>
  <c r="U19" i="79"/>
  <c r="AB19"/>
  <c r="P23" i="74"/>
  <c r="Q23" s="1"/>
  <c r="AB23" s="1"/>
  <c r="C23"/>
  <c r="D24"/>
  <c r="P22" i="79"/>
  <c r="Q22" s="1"/>
  <c r="D23"/>
  <c r="C22"/>
  <c r="S19" i="71"/>
  <c r="AC18"/>
  <c r="V21" i="78"/>
  <c r="Z21"/>
  <c r="X21"/>
  <c r="U21" i="73"/>
  <c r="U20" i="75"/>
  <c r="P23" i="77"/>
  <c r="R23"/>
  <c r="S24" s="1"/>
  <c r="Q23"/>
  <c r="D24"/>
  <c r="C23"/>
  <c r="V21" i="72"/>
  <c r="Z21"/>
  <c r="X21"/>
  <c r="S20" i="78"/>
  <c r="AC19"/>
  <c r="S20" i="76"/>
  <c r="AC19"/>
  <c r="AC21" i="75"/>
  <c r="W21" s="1"/>
  <c r="AC20" i="71"/>
  <c r="W20" s="1"/>
  <c r="AC21" i="76"/>
  <c r="W21" s="1"/>
  <c r="AC22" i="74"/>
  <c r="W22" s="1"/>
  <c r="AC21" i="79"/>
  <c r="X21" i="73"/>
  <c r="AA21" i="74"/>
  <c r="W21"/>
  <c r="AC22" i="77"/>
  <c r="AC21" i="72"/>
  <c r="W21" s="1"/>
  <c r="AA21" i="77"/>
  <c r="U20"/>
  <c r="AB20"/>
  <c r="V21" i="76"/>
  <c r="X21"/>
  <c r="Z21"/>
  <c r="V18"/>
  <c r="Z18"/>
  <c r="X18"/>
  <c r="AC18"/>
  <c r="V22" i="74"/>
  <c r="X22"/>
  <c r="Z22"/>
  <c r="W17" i="79"/>
  <c r="Y17"/>
  <c r="AA17"/>
  <c r="W21"/>
  <c r="V21"/>
  <c r="Y21"/>
  <c r="X21"/>
  <c r="AA21"/>
  <c r="Z21"/>
  <c r="V18" i="71"/>
  <c r="Z18"/>
  <c r="X18"/>
  <c r="P22" i="78"/>
  <c r="Q22" s="1"/>
  <c r="D23"/>
  <c r="C22"/>
  <c r="W17" i="72"/>
  <c r="AA17"/>
  <c r="Y17"/>
  <c r="W16" i="75"/>
  <c r="Y16"/>
  <c r="AA16"/>
  <c r="U18" i="78"/>
  <c r="AB18"/>
  <c r="W22" i="77"/>
  <c r="V22"/>
  <c r="Z22"/>
  <c r="Y22"/>
  <c r="AA22"/>
  <c r="X22"/>
  <c r="P22" i="72"/>
  <c r="D23"/>
  <c r="C22"/>
  <c r="X19" i="78"/>
  <c r="V19"/>
  <c r="Z19"/>
  <c r="T20" i="72"/>
  <c r="V19" i="76"/>
  <c r="X19"/>
  <c r="Z19"/>
  <c r="AC22" i="73"/>
  <c r="Y22" s="1"/>
  <c r="AC21" i="78"/>
  <c r="W21" s="1"/>
  <c r="Z21" i="73"/>
  <c r="V21"/>
  <c r="Z20" i="75"/>
  <c r="X20"/>
  <c r="AA20" i="79"/>
  <c r="Y20"/>
  <c r="Y21" i="77"/>
  <c r="AA22" i="74" l="1"/>
  <c r="Y22"/>
  <c r="Y21" i="72"/>
  <c r="AA21"/>
  <c r="AB21" i="71"/>
  <c r="AB22" i="79"/>
  <c r="R22"/>
  <c r="S23" s="1"/>
  <c r="T23" s="1"/>
  <c r="U23" s="1"/>
  <c r="AB23" i="77"/>
  <c r="AB22" i="78"/>
  <c r="V22" s="1"/>
  <c r="R22"/>
  <c r="S23" s="1"/>
  <c r="T23" s="1"/>
  <c r="U23" s="1"/>
  <c r="R23" i="73"/>
  <c r="S24" s="1"/>
  <c r="T24" s="1"/>
  <c r="U24" s="1"/>
  <c r="AB22" i="75"/>
  <c r="X22" s="1"/>
  <c r="R22"/>
  <c r="S23" s="1"/>
  <c r="T23" s="1"/>
  <c r="U20" i="72"/>
  <c r="AB20"/>
  <c r="AA18" i="76"/>
  <c r="W18"/>
  <c r="Y18"/>
  <c r="W19"/>
  <c r="Y19"/>
  <c r="AA19"/>
  <c r="T20"/>
  <c r="V23" i="77"/>
  <c r="X23"/>
  <c r="Z23"/>
  <c r="Y18" i="71"/>
  <c r="AA18"/>
  <c r="W18"/>
  <c r="V22" i="79"/>
  <c r="Z22"/>
  <c r="X22"/>
  <c r="V23" i="74"/>
  <c r="Z23"/>
  <c r="X23"/>
  <c r="W19"/>
  <c r="Y19"/>
  <c r="AA19"/>
  <c r="P23" i="76"/>
  <c r="D24"/>
  <c r="C23"/>
  <c r="V21" i="71"/>
  <c r="X21"/>
  <c r="Z21"/>
  <c r="P24" i="73"/>
  <c r="Q24" s="1"/>
  <c r="AB24" s="1"/>
  <c r="D25"/>
  <c r="C24"/>
  <c r="V22" i="75"/>
  <c r="Z22"/>
  <c r="Q22" i="72"/>
  <c r="AA21" i="76"/>
  <c r="Y21"/>
  <c r="AC23" i="77"/>
  <c r="AA23" s="1"/>
  <c r="AC22" i="79"/>
  <c r="AA22" s="1"/>
  <c r="R23" i="74"/>
  <c r="S24" s="1"/>
  <c r="T24" s="1"/>
  <c r="R22" i="76"/>
  <c r="R21" i="71"/>
  <c r="S22" s="1"/>
  <c r="T22" s="1"/>
  <c r="U22" s="1"/>
  <c r="AA21" i="75"/>
  <c r="AA20" i="71"/>
  <c r="Y20"/>
  <c r="AA22" i="73"/>
  <c r="W22"/>
  <c r="P23" i="72"/>
  <c r="Q23" s="1"/>
  <c r="R23" s="1"/>
  <c r="S24" s="1"/>
  <c r="T24" s="1"/>
  <c r="U24" s="1"/>
  <c r="D24"/>
  <c r="C23"/>
  <c r="V18" i="78"/>
  <c r="X18"/>
  <c r="Z18"/>
  <c r="AC18"/>
  <c r="P23"/>
  <c r="Q23" s="1"/>
  <c r="AB23" s="1"/>
  <c r="D24"/>
  <c r="C23"/>
  <c r="V20" i="77"/>
  <c r="X20"/>
  <c r="Z20"/>
  <c r="AC20"/>
  <c r="W19" i="78"/>
  <c r="Y19"/>
  <c r="AA19"/>
  <c r="T20"/>
  <c r="P24" i="77"/>
  <c r="D25"/>
  <c r="C24"/>
  <c r="T24"/>
  <c r="AC20" i="75"/>
  <c r="AC21" i="73"/>
  <c r="T19" i="71"/>
  <c r="P23" i="79"/>
  <c r="D24"/>
  <c r="C23"/>
  <c r="P24" i="74"/>
  <c r="D25"/>
  <c r="C24"/>
  <c r="V19" i="79"/>
  <c r="X19"/>
  <c r="Z19"/>
  <c r="AC19"/>
  <c r="Z19" i="74"/>
  <c r="X19"/>
  <c r="V19"/>
  <c r="V22" i="76"/>
  <c r="Z22"/>
  <c r="X22"/>
  <c r="P22" i="71"/>
  <c r="Q22" s="1"/>
  <c r="AB22" s="1"/>
  <c r="D23"/>
  <c r="C22"/>
  <c r="P23" i="75"/>
  <c r="Q23" s="1"/>
  <c r="D24"/>
  <c r="C23"/>
  <c r="T23" i="73"/>
  <c r="AB23" s="1"/>
  <c r="AC22" i="78"/>
  <c r="W22" s="1"/>
  <c r="AA21"/>
  <c r="Y21"/>
  <c r="AC23" i="74"/>
  <c r="Y23" s="1"/>
  <c r="AC22" i="76"/>
  <c r="W22" s="1"/>
  <c r="AC21" i="71"/>
  <c r="W21" s="1"/>
  <c r="Y21" i="75"/>
  <c r="AC22"/>
  <c r="W22" s="1"/>
  <c r="AA22" i="76" l="1"/>
  <c r="R23" i="78"/>
  <c r="S24" s="1"/>
  <c r="T24" s="1"/>
  <c r="U24" s="1"/>
  <c r="X22"/>
  <c r="R22" i="71"/>
  <c r="S23" s="1"/>
  <c r="T23" s="1"/>
  <c r="U23" s="1"/>
  <c r="Z22" i="78"/>
  <c r="AB23" i="75"/>
  <c r="R23"/>
  <c r="S24" s="1"/>
  <c r="T24" s="1"/>
  <c r="U24" s="1"/>
  <c r="X23" i="73"/>
  <c r="V23"/>
  <c r="Z23"/>
  <c r="P25" i="74"/>
  <c r="Q25" s="1"/>
  <c r="R25" s="1"/>
  <c r="S26" s="1"/>
  <c r="T26" s="1"/>
  <c r="U26" s="1"/>
  <c r="C25"/>
  <c r="D26"/>
  <c r="P24" i="79"/>
  <c r="Q24"/>
  <c r="R24" s="1"/>
  <c r="S25" s="1"/>
  <c r="T25" s="1"/>
  <c r="U25" s="1"/>
  <c r="D25"/>
  <c r="C24"/>
  <c r="AA21" i="73"/>
  <c r="W21"/>
  <c r="Y21"/>
  <c r="U24" i="77"/>
  <c r="P25"/>
  <c r="Q25" s="1"/>
  <c r="R25" s="1"/>
  <c r="S26" s="1"/>
  <c r="T26" s="1"/>
  <c r="U26" s="1"/>
  <c r="C25"/>
  <c r="D26"/>
  <c r="U20" i="78"/>
  <c r="AB20"/>
  <c r="P24"/>
  <c r="Q24" s="1"/>
  <c r="AB24" s="1"/>
  <c r="C24"/>
  <c r="D25"/>
  <c r="W18"/>
  <c r="Y18"/>
  <c r="AA18"/>
  <c r="P24" i="72"/>
  <c r="Q24" s="1"/>
  <c r="C24"/>
  <c r="D25"/>
  <c r="AB22"/>
  <c r="R22"/>
  <c r="V24" i="73"/>
  <c r="Z24"/>
  <c r="X24"/>
  <c r="P24" i="76"/>
  <c r="Q24" s="1"/>
  <c r="R24" s="1"/>
  <c r="S25" s="1"/>
  <c r="T25" s="1"/>
  <c r="U25" s="1"/>
  <c r="D25"/>
  <c r="C24"/>
  <c r="U20"/>
  <c r="AB20"/>
  <c r="V20" i="72"/>
  <c r="Z20"/>
  <c r="X20"/>
  <c r="AC20"/>
  <c r="AA21" i="71"/>
  <c r="Y21"/>
  <c r="W23" i="74"/>
  <c r="Y22" i="79"/>
  <c r="W22"/>
  <c r="W23" i="77"/>
  <c r="U23" i="73"/>
  <c r="P24" i="75"/>
  <c r="Q24" s="1"/>
  <c r="R24" s="1"/>
  <c r="S25" s="1"/>
  <c r="T25" s="1"/>
  <c r="U25" s="1"/>
  <c r="C24"/>
  <c r="D25"/>
  <c r="V22" i="71"/>
  <c r="Z22"/>
  <c r="X22"/>
  <c r="V23" i="75"/>
  <c r="Z23"/>
  <c r="X23"/>
  <c r="P23" i="71"/>
  <c r="Q23"/>
  <c r="AB23" s="1"/>
  <c r="C23"/>
  <c r="D24"/>
  <c r="W19" i="79"/>
  <c r="Y19"/>
  <c r="AA19"/>
  <c r="U19" i="71"/>
  <c r="AB19"/>
  <c r="W20" i="75"/>
  <c r="Y20"/>
  <c r="AA20"/>
  <c r="AA20" i="77"/>
  <c r="W20"/>
  <c r="Y20"/>
  <c r="V23" i="78"/>
  <c r="Z23"/>
  <c r="X23"/>
  <c r="S23" i="76"/>
  <c r="U24" i="74"/>
  <c r="P25" i="73"/>
  <c r="Q25" s="1"/>
  <c r="C25"/>
  <c r="D26"/>
  <c r="U23" i="75"/>
  <c r="AC22" i="71"/>
  <c r="Y22" s="1"/>
  <c r="Y22" i="76"/>
  <c r="Q24" i="74"/>
  <c r="Q23" i="79"/>
  <c r="Q24" i="77"/>
  <c r="AC23" i="78"/>
  <c r="W23" s="1"/>
  <c r="AA22" i="75"/>
  <c r="Y22"/>
  <c r="R24" i="73"/>
  <c r="S25" s="1"/>
  <c r="T25" s="1"/>
  <c r="U25" s="1"/>
  <c r="Q23" i="76"/>
  <c r="AA23" i="74"/>
  <c r="Y23" i="77"/>
  <c r="AA22" i="78"/>
  <c r="Y22"/>
  <c r="AB25" i="73" l="1"/>
  <c r="R23" i="71"/>
  <c r="S24" s="1"/>
  <c r="T24" s="1"/>
  <c r="U24" s="1"/>
  <c r="R24" i="78"/>
  <c r="S25" s="1"/>
  <c r="AB24" i="75"/>
  <c r="V24" s="1"/>
  <c r="AC23"/>
  <c r="AB24" i="72"/>
  <c r="R24"/>
  <c r="S25" s="1"/>
  <c r="T25" s="1"/>
  <c r="U25" s="1"/>
  <c r="R23" i="76"/>
  <c r="P26" i="73"/>
  <c r="Q26"/>
  <c r="R26" s="1"/>
  <c r="S27" s="1"/>
  <c r="T27" s="1"/>
  <c r="U27" s="1"/>
  <c r="D27"/>
  <c r="C26"/>
  <c r="T23" i="76"/>
  <c r="AB23" s="1"/>
  <c r="AC19" i="71"/>
  <c r="AB24" i="77"/>
  <c r="R24"/>
  <c r="AB23" i="79"/>
  <c r="R23"/>
  <c r="V25" i="73"/>
  <c r="X25"/>
  <c r="Z25"/>
  <c r="P24" i="71"/>
  <c r="Q24" s="1"/>
  <c r="D25"/>
  <c r="C24"/>
  <c r="W20" i="72"/>
  <c r="Y20"/>
  <c r="AA20"/>
  <c r="AC20" i="76"/>
  <c r="P25"/>
  <c r="Q25" s="1"/>
  <c r="D26"/>
  <c r="C25"/>
  <c r="S23" i="72"/>
  <c r="AC22"/>
  <c r="P25"/>
  <c r="Q25" s="1"/>
  <c r="D26"/>
  <c r="C25"/>
  <c r="V24" i="78"/>
  <c r="X24"/>
  <c r="Z24"/>
  <c r="AC20"/>
  <c r="R25" i="73"/>
  <c r="S26" s="1"/>
  <c r="T26" s="1"/>
  <c r="U26" s="1"/>
  <c r="AA23" i="78"/>
  <c r="AC23" i="71"/>
  <c r="W23" s="1"/>
  <c r="W22"/>
  <c r="AC24" i="75"/>
  <c r="W24" s="1"/>
  <c r="AC24" i="73"/>
  <c r="AC24" i="78"/>
  <c r="W24" s="1"/>
  <c r="AB24" i="74"/>
  <c r="R24"/>
  <c r="V19" i="71"/>
  <c r="X19"/>
  <c r="Z19"/>
  <c r="V23"/>
  <c r="X23"/>
  <c r="Z23"/>
  <c r="P25" i="75"/>
  <c r="D26"/>
  <c r="C25"/>
  <c r="AC23" i="73"/>
  <c r="V20" i="76"/>
  <c r="Z20"/>
  <c r="X20"/>
  <c r="V22" i="72"/>
  <c r="Z22"/>
  <c r="X22"/>
  <c r="Z24"/>
  <c r="V24"/>
  <c r="X24"/>
  <c r="P25" i="78"/>
  <c r="Q25" s="1"/>
  <c r="D26"/>
  <c r="C25"/>
  <c r="T25"/>
  <c r="V20"/>
  <c r="X20"/>
  <c r="Z20"/>
  <c r="P26" i="77"/>
  <c r="Q26" s="1"/>
  <c r="AB26" s="1"/>
  <c r="D27"/>
  <c r="C26"/>
  <c r="P25" i="79"/>
  <c r="D26"/>
  <c r="C25"/>
  <c r="P26" i="74"/>
  <c r="Q26" s="1"/>
  <c r="AB26" s="1"/>
  <c r="D27"/>
  <c r="C26"/>
  <c r="Y23" i="78"/>
  <c r="AA22" i="71"/>
  <c r="AC24" i="72"/>
  <c r="AA24" s="1"/>
  <c r="AB25" i="78" l="1"/>
  <c r="X24" i="75"/>
  <c r="AB25" i="76"/>
  <c r="R25"/>
  <c r="S26" s="1"/>
  <c r="T26" s="1"/>
  <c r="U26" s="1"/>
  <c r="Z24" i="75"/>
  <c r="AB24" i="71"/>
  <c r="R24"/>
  <c r="S25" s="1"/>
  <c r="T25" s="1"/>
  <c r="U25" s="1"/>
  <c r="AA23"/>
  <c r="Y23"/>
  <c r="R26" i="77"/>
  <c r="S27" s="1"/>
  <c r="T27" s="1"/>
  <c r="U27" s="1"/>
  <c r="W23" i="75"/>
  <c r="AA23"/>
  <c r="Y23"/>
  <c r="AB25" i="72"/>
  <c r="R25"/>
  <c r="S26" s="1"/>
  <c r="T26" s="1"/>
  <c r="U26" s="1"/>
  <c r="Y24"/>
  <c r="W24"/>
  <c r="V23" i="76"/>
  <c r="Z23"/>
  <c r="X23"/>
  <c r="V26" i="74"/>
  <c r="X26"/>
  <c r="Z26"/>
  <c r="P26" i="79"/>
  <c r="Q26" s="1"/>
  <c r="R26" s="1"/>
  <c r="S27" s="1"/>
  <c r="T27" s="1"/>
  <c r="U27" s="1"/>
  <c r="D27"/>
  <c r="C26"/>
  <c r="V25" i="78"/>
  <c r="Z25"/>
  <c r="X25"/>
  <c r="W23" i="73"/>
  <c r="Y23"/>
  <c r="AA23"/>
  <c r="P27" i="74"/>
  <c r="Q27" s="1"/>
  <c r="R27" s="1"/>
  <c r="S28" s="1"/>
  <c r="T28" s="1"/>
  <c r="U28" s="1"/>
  <c r="C27"/>
  <c r="D28"/>
  <c r="P27" i="77"/>
  <c r="Q27" s="1"/>
  <c r="AB27" s="1"/>
  <c r="D28"/>
  <c r="C27"/>
  <c r="U25" i="78"/>
  <c r="P26"/>
  <c r="Q26" s="1"/>
  <c r="D27"/>
  <c r="C26"/>
  <c r="P26" i="75"/>
  <c r="Q26" s="1"/>
  <c r="D27"/>
  <c r="C26"/>
  <c r="V24" i="74"/>
  <c r="Z24"/>
  <c r="X24"/>
  <c r="W20" i="78"/>
  <c r="Y20"/>
  <c r="AA20"/>
  <c r="V25" i="72"/>
  <c r="Z25"/>
  <c r="X25"/>
  <c r="T23"/>
  <c r="P26" i="76"/>
  <c r="Q26" s="1"/>
  <c r="AB26" s="1"/>
  <c r="D27"/>
  <c r="C26"/>
  <c r="AA20"/>
  <c r="W20"/>
  <c r="Y20"/>
  <c r="P25" i="71"/>
  <c r="Q25" s="1"/>
  <c r="AB25" s="1"/>
  <c r="C25"/>
  <c r="D26"/>
  <c r="S24" i="79"/>
  <c r="AC23"/>
  <c r="S25" i="77"/>
  <c r="AC24"/>
  <c r="W19" i="71"/>
  <c r="Y19"/>
  <c r="AA19"/>
  <c r="R26" i="74"/>
  <c r="S27" s="1"/>
  <c r="T27" s="1"/>
  <c r="U27" s="1"/>
  <c r="Q25" i="79"/>
  <c r="AC26" i="77"/>
  <c r="Y26" s="1"/>
  <c r="R25" i="78"/>
  <c r="S26" s="1"/>
  <c r="T26" s="1"/>
  <c r="U26" s="1"/>
  <c r="AC25" i="73"/>
  <c r="AC25" i="72"/>
  <c r="W25" s="1"/>
  <c r="AC25" i="76"/>
  <c r="W25" s="1"/>
  <c r="AA24" i="75"/>
  <c r="Y24"/>
  <c r="AC24" i="71"/>
  <c r="Y24" s="1"/>
  <c r="AB26" i="73"/>
  <c r="V26" s="1"/>
  <c r="AC26"/>
  <c r="AA26" s="1"/>
  <c r="V26" i="77"/>
  <c r="Z26"/>
  <c r="X26"/>
  <c r="S25" i="74"/>
  <c r="AC24"/>
  <c r="W24" i="73"/>
  <c r="Y24"/>
  <c r="AA24"/>
  <c r="P26" i="72"/>
  <c r="D27"/>
  <c r="C26"/>
  <c r="W22"/>
  <c r="Y22"/>
  <c r="AA22"/>
  <c r="V25" i="76"/>
  <c r="X25"/>
  <c r="Z25"/>
  <c r="V24" i="71"/>
  <c r="Z24"/>
  <c r="X24"/>
  <c r="V23" i="79"/>
  <c r="X23"/>
  <c r="Z23"/>
  <c r="V24" i="77"/>
  <c r="X24"/>
  <c r="Z24"/>
  <c r="U23" i="76"/>
  <c r="AC23" s="1"/>
  <c r="P27" i="73"/>
  <c r="C27"/>
  <c r="D28"/>
  <c r="S24" i="76"/>
  <c r="Q25" i="75"/>
  <c r="AA24" i="78"/>
  <c r="Y24"/>
  <c r="AA25" i="76" l="1"/>
  <c r="Y25"/>
  <c r="W24" i="71"/>
  <c r="AC26" i="74"/>
  <c r="W26" s="1"/>
  <c r="Y26" i="73"/>
  <c r="R27" i="77"/>
  <c r="S28" s="1"/>
  <c r="T28" s="1"/>
  <c r="U28" s="1"/>
  <c r="R25" i="71"/>
  <c r="S26" s="1"/>
  <c r="T26" s="1"/>
  <c r="U26" s="1"/>
  <c r="AB26" i="78"/>
  <c r="R26"/>
  <c r="S27" s="1"/>
  <c r="T27" s="1"/>
  <c r="U27" s="1"/>
  <c r="AC25"/>
  <c r="AA25" s="1"/>
  <c r="W26" i="77"/>
  <c r="W26" i="73"/>
  <c r="R26" i="75"/>
  <c r="S27" s="1"/>
  <c r="T27" s="1"/>
  <c r="U27" s="1"/>
  <c r="AB25"/>
  <c r="R25"/>
  <c r="T24" i="76"/>
  <c r="AA24" i="77"/>
  <c r="W24"/>
  <c r="Y24"/>
  <c r="Y23" i="79"/>
  <c r="W23"/>
  <c r="AA23"/>
  <c r="W23" i="76"/>
  <c r="Y23"/>
  <c r="AA23"/>
  <c r="P28" i="73"/>
  <c r="Q28" s="1"/>
  <c r="R28" s="1"/>
  <c r="S29" s="1"/>
  <c r="T29" s="1"/>
  <c r="U29" s="1"/>
  <c r="D29"/>
  <c r="C28"/>
  <c r="AA24" i="74"/>
  <c r="W24"/>
  <c r="Y24"/>
  <c r="AA25" i="73"/>
  <c r="W25"/>
  <c r="Y25"/>
  <c r="AB25" i="79"/>
  <c r="R25"/>
  <c r="T25" i="77"/>
  <c r="T24" i="79"/>
  <c r="P26" i="71"/>
  <c r="Q26" s="1"/>
  <c r="D27"/>
  <c r="C26"/>
  <c r="P27" i="76"/>
  <c r="Q27" s="1"/>
  <c r="D28"/>
  <c r="C27"/>
  <c r="U23" i="72"/>
  <c r="AB23"/>
  <c r="P27" i="78"/>
  <c r="Q27" s="1"/>
  <c r="R27" s="1"/>
  <c r="S28" s="1"/>
  <c r="T28" s="1"/>
  <c r="U28" s="1"/>
  <c r="D28"/>
  <c r="C27"/>
  <c r="V27" i="77"/>
  <c r="X27"/>
  <c r="Z27"/>
  <c r="P27" i="79"/>
  <c r="Q27" s="1"/>
  <c r="D28"/>
  <c r="C27"/>
  <c r="Z26" i="73"/>
  <c r="Q27"/>
  <c r="AA24" i="71"/>
  <c r="Q26" i="72"/>
  <c r="AA26" i="77"/>
  <c r="X26" i="73"/>
  <c r="AC25" i="71"/>
  <c r="W25" s="1"/>
  <c r="R26" i="76"/>
  <c r="S27" s="1"/>
  <c r="T27" s="1"/>
  <c r="U27" s="1"/>
  <c r="Y25" i="72"/>
  <c r="AA25"/>
  <c r="AC26" i="78"/>
  <c r="W26" s="1"/>
  <c r="AC27" i="77"/>
  <c r="AA27" s="1"/>
  <c r="Y25" i="78"/>
  <c r="W25"/>
  <c r="AA26" i="74"/>
  <c r="P27" i="72"/>
  <c r="Q27" s="1"/>
  <c r="R27" s="1"/>
  <c r="S28" s="1"/>
  <c r="T28" s="1"/>
  <c r="U28" s="1"/>
  <c r="D28"/>
  <c r="C27"/>
  <c r="T25" i="74"/>
  <c r="V25" i="71"/>
  <c r="X25"/>
  <c r="Z25"/>
  <c r="V26" i="76"/>
  <c r="Z26"/>
  <c r="X26"/>
  <c r="P27" i="75"/>
  <c r="Q27" s="1"/>
  <c r="D28"/>
  <c r="C27"/>
  <c r="V26" i="78"/>
  <c r="X26"/>
  <c r="Z26"/>
  <c r="P28" i="77"/>
  <c r="Q28" s="1"/>
  <c r="D29"/>
  <c r="C28"/>
  <c r="P28" i="74"/>
  <c r="Q28" s="1"/>
  <c r="D29"/>
  <c r="C28"/>
  <c r="AB27"/>
  <c r="V27" s="1"/>
  <c r="AC27"/>
  <c r="W27" s="1"/>
  <c r="Y26"/>
  <c r="AB26" i="71" l="1"/>
  <c r="R26"/>
  <c r="S27" s="1"/>
  <c r="T27" s="1"/>
  <c r="U27" s="1"/>
  <c r="AB28" i="74"/>
  <c r="R28"/>
  <c r="S29" s="1"/>
  <c r="T29" s="1"/>
  <c r="U29" s="1"/>
  <c r="AC26" i="76"/>
  <c r="AA26" s="1"/>
  <c r="AA25" i="71"/>
  <c r="Y25"/>
  <c r="AB27" i="79"/>
  <c r="R27"/>
  <c r="S28" s="1"/>
  <c r="T28" s="1"/>
  <c r="U28" s="1"/>
  <c r="AB27" i="78"/>
  <c r="W27" i="77"/>
  <c r="Y26" i="76"/>
  <c r="W26"/>
  <c r="X27" i="74"/>
  <c r="Z27"/>
  <c r="AB28" i="77"/>
  <c r="V28" s="1"/>
  <c r="R28"/>
  <c r="S29" s="1"/>
  <c r="T29" s="1"/>
  <c r="U29" s="1"/>
  <c r="AB27" i="75"/>
  <c r="V27" s="1"/>
  <c r="R27"/>
  <c r="S28" s="1"/>
  <c r="T28" s="1"/>
  <c r="U28" s="1"/>
  <c r="AB27" i="76"/>
  <c r="R27"/>
  <c r="S28" s="1"/>
  <c r="T28" s="1"/>
  <c r="U28" s="1"/>
  <c r="V28" i="74"/>
  <c r="X28"/>
  <c r="Z28"/>
  <c r="Z27" i="75"/>
  <c r="U25" i="74"/>
  <c r="AC25" s="1"/>
  <c r="AB25"/>
  <c r="P28" i="72"/>
  <c r="Q28" s="1"/>
  <c r="C28"/>
  <c r="D29"/>
  <c r="P29" i="74"/>
  <c r="Q29" s="1"/>
  <c r="AB29" s="1"/>
  <c r="C29"/>
  <c r="D30"/>
  <c r="Z28" i="77"/>
  <c r="X28"/>
  <c r="P28" i="75"/>
  <c r="Q28" s="1"/>
  <c r="C28"/>
  <c r="D29"/>
  <c r="AB26" i="72"/>
  <c r="R26"/>
  <c r="P28" i="79"/>
  <c r="Q28" s="1"/>
  <c r="AB28" s="1"/>
  <c r="D29"/>
  <c r="C28"/>
  <c r="V27" i="78"/>
  <c r="Z27"/>
  <c r="X27"/>
  <c r="V27" i="76"/>
  <c r="X27"/>
  <c r="Z27"/>
  <c r="P27" i="71"/>
  <c r="Q27"/>
  <c r="AB27" s="1"/>
  <c r="C27"/>
  <c r="D28"/>
  <c r="U24" i="79"/>
  <c r="AB24"/>
  <c r="U25" i="77"/>
  <c r="AC25" s="1"/>
  <c r="AB25"/>
  <c r="V25" i="79"/>
  <c r="X25"/>
  <c r="Z25"/>
  <c r="Q29" i="73"/>
  <c r="AB29" s="1"/>
  <c r="P29"/>
  <c r="C29"/>
  <c r="D30"/>
  <c r="U24" i="76"/>
  <c r="AC24" s="1"/>
  <c r="AB24"/>
  <c r="V25" i="75"/>
  <c r="Z25"/>
  <c r="X25"/>
  <c r="AC28" i="74"/>
  <c r="AA28" s="1"/>
  <c r="AA26" i="78"/>
  <c r="Y26"/>
  <c r="AC27" i="79"/>
  <c r="W27" s="1"/>
  <c r="AA27" i="74"/>
  <c r="Y27"/>
  <c r="Y27" i="77"/>
  <c r="AC27" i="78"/>
  <c r="AA27" s="1"/>
  <c r="AC26" i="71"/>
  <c r="W26" s="1"/>
  <c r="P29" i="77"/>
  <c r="C29"/>
  <c r="D30"/>
  <c r="AB27" i="73"/>
  <c r="R27"/>
  <c r="V27" i="79"/>
  <c r="X27"/>
  <c r="Z27"/>
  <c r="P28" i="78"/>
  <c r="Q28" s="1"/>
  <c r="C28"/>
  <c r="D29"/>
  <c r="V23" i="72"/>
  <c r="Z23"/>
  <c r="X23"/>
  <c r="AC23"/>
  <c r="P28" i="76"/>
  <c r="Q28" s="1"/>
  <c r="R28" s="1"/>
  <c r="S29" s="1"/>
  <c r="T29" s="1"/>
  <c r="U29" s="1"/>
  <c r="D29"/>
  <c r="C28"/>
  <c r="V26" i="71"/>
  <c r="Z26"/>
  <c r="X26"/>
  <c r="S26" i="79"/>
  <c r="AC25"/>
  <c r="S26" i="75"/>
  <c r="AC25"/>
  <c r="AC28" i="77"/>
  <c r="Y28" s="1"/>
  <c r="AC27" i="75"/>
  <c r="AA27" s="1"/>
  <c r="AC27" i="76"/>
  <c r="W27" s="1"/>
  <c r="X27" i="75" l="1"/>
  <c r="AA26" i="71"/>
  <c r="Y26"/>
  <c r="R27"/>
  <c r="S28" s="1"/>
  <c r="T28" s="1"/>
  <c r="U28" s="1"/>
  <c r="AB28" i="76"/>
  <c r="AB28" i="78"/>
  <c r="V28" s="1"/>
  <c r="R28"/>
  <c r="S29" s="1"/>
  <c r="T29" s="1"/>
  <c r="U29" s="1"/>
  <c r="AB28" i="75"/>
  <c r="R28"/>
  <c r="S29" s="1"/>
  <c r="T29" s="1"/>
  <c r="U29" s="1"/>
  <c r="AB28" i="72"/>
  <c r="R28"/>
  <c r="S29" s="1"/>
  <c r="T29" s="1"/>
  <c r="U29" s="1"/>
  <c r="Y25" i="75"/>
  <c r="AA25"/>
  <c r="W25"/>
  <c r="T26" i="79"/>
  <c r="P29" i="76"/>
  <c r="Q29" s="1"/>
  <c r="D30"/>
  <c r="C29"/>
  <c r="S28" i="73"/>
  <c r="AC27"/>
  <c r="P30"/>
  <c r="Q30" s="1"/>
  <c r="R30" s="1"/>
  <c r="S31" s="1"/>
  <c r="T31" s="1"/>
  <c r="U31" s="1"/>
  <c r="D31"/>
  <c r="C30"/>
  <c r="X25" i="77"/>
  <c r="V25"/>
  <c r="Z25"/>
  <c r="V24" i="79"/>
  <c r="Z24"/>
  <c r="X24"/>
  <c r="T26" i="75"/>
  <c r="W25" i="79"/>
  <c r="Y25"/>
  <c r="AA25"/>
  <c r="V28" i="76"/>
  <c r="Z28"/>
  <c r="X28"/>
  <c r="P29" i="78"/>
  <c r="Q29" s="1"/>
  <c r="AB29" s="1"/>
  <c r="D30"/>
  <c r="C29"/>
  <c r="V27" i="73"/>
  <c r="Z27"/>
  <c r="X27"/>
  <c r="X24" i="76"/>
  <c r="V24"/>
  <c r="Z24"/>
  <c r="V29" i="73"/>
  <c r="X29"/>
  <c r="Z29"/>
  <c r="W25" i="77"/>
  <c r="Y25"/>
  <c r="AA25"/>
  <c r="AC24" i="79"/>
  <c r="P28" i="71"/>
  <c r="Q28" s="1"/>
  <c r="D29"/>
  <c r="C28"/>
  <c r="P29" i="79"/>
  <c r="Q29" s="1"/>
  <c r="R29" s="1"/>
  <c r="S30" s="1"/>
  <c r="T30" s="1"/>
  <c r="U30" s="1"/>
  <c r="D30"/>
  <c r="C29"/>
  <c r="S27" i="72"/>
  <c r="AC26"/>
  <c r="P29" i="75"/>
  <c r="Q29" s="1"/>
  <c r="AB29" s="1"/>
  <c r="D30"/>
  <c r="C29"/>
  <c r="V29" i="74"/>
  <c r="Z29"/>
  <c r="X29"/>
  <c r="P29" i="72"/>
  <c r="Q29" s="1"/>
  <c r="AB29" s="1"/>
  <c r="D30"/>
  <c r="C29"/>
  <c r="W25" i="74"/>
  <c r="AA25"/>
  <c r="Y25"/>
  <c r="R29" i="73"/>
  <c r="S30" s="1"/>
  <c r="T30" s="1"/>
  <c r="U30" s="1"/>
  <c r="AC28" i="76"/>
  <c r="W28" s="1"/>
  <c r="AA27" i="79"/>
  <c r="Y27"/>
  <c r="AC29" i="73"/>
  <c r="AA29" s="1"/>
  <c r="AC27" i="71"/>
  <c r="W27" s="1"/>
  <c r="AA27" i="76"/>
  <c r="Y27"/>
  <c r="Y27" i="78"/>
  <c r="W27"/>
  <c r="R28" i="79"/>
  <c r="S29" s="1"/>
  <c r="T29" s="1"/>
  <c r="U29" s="1"/>
  <c r="W28" i="77"/>
  <c r="R29" i="74"/>
  <c r="S30" s="1"/>
  <c r="T30" s="1"/>
  <c r="U30" s="1"/>
  <c r="Y27" i="75"/>
  <c r="W27"/>
  <c r="Y28" i="74"/>
  <c r="W28"/>
  <c r="W23" i="72"/>
  <c r="Y23"/>
  <c r="AA23"/>
  <c r="P30" i="77"/>
  <c r="Q30" s="1"/>
  <c r="R30" s="1"/>
  <c r="S31" s="1"/>
  <c r="T31" s="1"/>
  <c r="U31" s="1"/>
  <c r="D31"/>
  <c r="C30"/>
  <c r="W24" i="76"/>
  <c r="Y24"/>
  <c r="AA24"/>
  <c r="V27" i="71"/>
  <c r="X27"/>
  <c r="Z27"/>
  <c r="V28" i="79"/>
  <c r="Z28"/>
  <c r="X28"/>
  <c r="Z26" i="72"/>
  <c r="X26"/>
  <c r="V26"/>
  <c r="V28" i="75"/>
  <c r="X28"/>
  <c r="Z28"/>
  <c r="P30" i="74"/>
  <c r="Q30" s="1"/>
  <c r="AB30" s="1"/>
  <c r="D31"/>
  <c r="C30"/>
  <c r="Z28" i="72"/>
  <c r="V28"/>
  <c r="X28"/>
  <c r="Z25" i="74"/>
  <c r="V25"/>
  <c r="X25"/>
  <c r="AC28" i="78"/>
  <c r="W28" s="1"/>
  <c r="Q29" i="77"/>
  <c r="AC28" i="75"/>
  <c r="W28" s="1"/>
  <c r="AA28" i="77"/>
  <c r="AC29" i="74"/>
  <c r="W29" s="1"/>
  <c r="AC28" i="72"/>
  <c r="W28" s="1"/>
  <c r="AB29" i="76" l="1"/>
  <c r="R29"/>
  <c r="S30" s="1"/>
  <c r="T30" s="1"/>
  <c r="U30" s="1"/>
  <c r="R29" i="75"/>
  <c r="S30" s="1"/>
  <c r="T30" s="1"/>
  <c r="U30" s="1"/>
  <c r="X28" i="78"/>
  <c r="AB29" i="79"/>
  <c r="AC28"/>
  <c r="AA28" s="1"/>
  <c r="Z28" i="78"/>
  <c r="AA28" i="75"/>
  <c r="Y28"/>
  <c r="AB28" i="71"/>
  <c r="R28"/>
  <c r="S29" s="1"/>
  <c r="T29" s="1"/>
  <c r="U29" s="1"/>
  <c r="P31" i="74"/>
  <c r="Q31" s="1"/>
  <c r="R31" s="1"/>
  <c r="S32" s="1"/>
  <c r="T32" s="1"/>
  <c r="U32" s="1"/>
  <c r="C31"/>
  <c r="D32"/>
  <c r="P31" i="77"/>
  <c r="Q31" s="1"/>
  <c r="AB31" s="1"/>
  <c r="D32"/>
  <c r="C31"/>
  <c r="P30" i="72"/>
  <c r="Q30" s="1"/>
  <c r="D31"/>
  <c r="C30"/>
  <c r="V29" i="75"/>
  <c r="Z29"/>
  <c r="X29"/>
  <c r="T27" i="72"/>
  <c r="P30" i="79"/>
  <c r="Q30" s="1"/>
  <c r="AB30" s="1"/>
  <c r="D31"/>
  <c r="C30"/>
  <c r="V28" i="71"/>
  <c r="Z28"/>
  <c r="X28"/>
  <c r="P30" i="78"/>
  <c r="Q30" s="1"/>
  <c r="D31"/>
  <c r="C30"/>
  <c r="U26" i="75"/>
  <c r="AC26" s="1"/>
  <c r="AB26"/>
  <c r="T28" i="73"/>
  <c r="P30" i="76"/>
  <c r="Q30" s="1"/>
  <c r="AB30" s="1"/>
  <c r="D31"/>
  <c r="C30"/>
  <c r="AA28" i="72"/>
  <c r="Y28"/>
  <c r="Y28" i="79"/>
  <c r="W28"/>
  <c r="AA27" i="71"/>
  <c r="Y27"/>
  <c r="R29" i="72"/>
  <c r="S30" s="1"/>
  <c r="T30" s="1"/>
  <c r="U30" s="1"/>
  <c r="Y29" i="74"/>
  <c r="AC29" i="75"/>
  <c r="W29" s="1"/>
  <c r="AC29" i="79"/>
  <c r="Y29" i="73"/>
  <c r="W29"/>
  <c r="R29" i="78"/>
  <c r="S30" s="1"/>
  <c r="T30" s="1"/>
  <c r="U30" s="1"/>
  <c r="AA28" i="76"/>
  <c r="AB30" i="73"/>
  <c r="V30" s="1"/>
  <c r="AC30"/>
  <c r="AA30" s="1"/>
  <c r="AA28" i="78"/>
  <c r="Y28"/>
  <c r="AC29" i="76"/>
  <c r="AB29" i="77"/>
  <c r="R29"/>
  <c r="V30" i="74"/>
  <c r="X30"/>
  <c r="Z30"/>
  <c r="V29" i="72"/>
  <c r="Z29"/>
  <c r="X29"/>
  <c r="P30" i="75"/>
  <c r="Q30" s="1"/>
  <c r="D31"/>
  <c r="C30"/>
  <c r="AA26" i="72"/>
  <c r="W26"/>
  <c r="Y26"/>
  <c r="W29" i="79"/>
  <c r="V29"/>
  <c r="Y29"/>
  <c r="X29"/>
  <c r="AA29"/>
  <c r="Z29"/>
  <c r="P29" i="71"/>
  <c r="Q29" s="1"/>
  <c r="AB29" s="1"/>
  <c r="C29"/>
  <c r="D30"/>
  <c r="W24" i="79"/>
  <c r="Y24"/>
  <c r="AA24"/>
  <c r="V29" i="78"/>
  <c r="Z29"/>
  <c r="X29"/>
  <c r="P31" i="73"/>
  <c r="Q31" s="1"/>
  <c r="AB31" s="1"/>
  <c r="C31"/>
  <c r="D32"/>
  <c r="W27"/>
  <c r="Y27"/>
  <c r="AA27"/>
  <c r="W29" i="76"/>
  <c r="V29"/>
  <c r="Y29"/>
  <c r="X29"/>
  <c r="AA29"/>
  <c r="Z29"/>
  <c r="U26" i="79"/>
  <c r="AB26"/>
  <c r="R30" i="74"/>
  <c r="S31" s="1"/>
  <c r="T31" s="1"/>
  <c r="U31" s="1"/>
  <c r="AC29" i="72"/>
  <c r="W29" s="1"/>
  <c r="AA29" i="74"/>
  <c r="AC28" i="71"/>
  <c r="Y28" s="1"/>
  <c r="Y28" i="76"/>
  <c r="R29" i="71" l="1"/>
  <c r="S30" s="1"/>
  <c r="T30" s="1"/>
  <c r="U30" s="1"/>
  <c r="R31" i="77"/>
  <c r="S32" s="1"/>
  <c r="T32" s="1"/>
  <c r="U32" s="1"/>
  <c r="Y30" i="73"/>
  <c r="W30"/>
  <c r="AB30" i="72"/>
  <c r="R30"/>
  <c r="S31" s="1"/>
  <c r="T31" s="1"/>
  <c r="U31" s="1"/>
  <c r="AB30" i="75"/>
  <c r="R30"/>
  <c r="S31" s="1"/>
  <c r="T31" s="1"/>
  <c r="U31" s="1"/>
  <c r="AB30" i="78"/>
  <c r="V30" s="1"/>
  <c r="R30"/>
  <c r="S31" s="1"/>
  <c r="T31" s="1"/>
  <c r="U31" s="1"/>
  <c r="V29" i="71"/>
  <c r="X29"/>
  <c r="Z29"/>
  <c r="P31" i="75"/>
  <c r="Q31" s="1"/>
  <c r="R31" s="1"/>
  <c r="S32" s="1"/>
  <c r="T32" s="1"/>
  <c r="U32" s="1"/>
  <c r="D32"/>
  <c r="C31"/>
  <c r="S30" i="77"/>
  <c r="AC29"/>
  <c r="V30" i="76"/>
  <c r="Z30"/>
  <c r="X30"/>
  <c r="W26" i="75"/>
  <c r="Y26"/>
  <c r="AA26"/>
  <c r="V26" i="79"/>
  <c r="Z26"/>
  <c r="X26"/>
  <c r="V31" i="73"/>
  <c r="X31"/>
  <c r="Z31"/>
  <c r="P30" i="71"/>
  <c r="Q30" s="1"/>
  <c r="D31"/>
  <c r="C30"/>
  <c r="V30" i="75"/>
  <c r="X30"/>
  <c r="Z30"/>
  <c r="X29" i="77"/>
  <c r="V29"/>
  <c r="Z29"/>
  <c r="P31" i="76"/>
  <c r="Q31" s="1"/>
  <c r="D32"/>
  <c r="C31"/>
  <c r="V26" i="75"/>
  <c r="X26"/>
  <c r="Z26"/>
  <c r="X30" i="78"/>
  <c r="P31" i="79"/>
  <c r="Q31" s="1"/>
  <c r="D32"/>
  <c r="C31"/>
  <c r="Z30" i="72"/>
  <c r="V30"/>
  <c r="X30"/>
  <c r="V31" i="77"/>
  <c r="X31"/>
  <c r="Z31"/>
  <c r="P32" i="74"/>
  <c r="Q32" s="1"/>
  <c r="D33"/>
  <c r="C32"/>
  <c r="Z30" i="73"/>
  <c r="AC29" i="78"/>
  <c r="AC29" i="71"/>
  <c r="AA29" s="1"/>
  <c r="Y29" i="72"/>
  <c r="AA29"/>
  <c r="R30" i="76"/>
  <c r="S31" s="1"/>
  <c r="T31" s="1"/>
  <c r="U31" s="1"/>
  <c r="X30" i="73"/>
  <c r="W28" i="71"/>
  <c r="R30" i="79"/>
  <c r="S31" s="1"/>
  <c r="T31" s="1"/>
  <c r="U31" s="1"/>
  <c r="AA29" i="75"/>
  <c r="AC31" i="77"/>
  <c r="W31" s="1"/>
  <c r="AB31" i="74"/>
  <c r="V31" s="1"/>
  <c r="AC31"/>
  <c r="W31" s="1"/>
  <c r="AC26" i="79"/>
  <c r="P32" i="73"/>
  <c r="Q32" s="1"/>
  <c r="R32" s="1"/>
  <c r="S33" s="1"/>
  <c r="T33" s="1"/>
  <c r="U33" s="1"/>
  <c r="D33"/>
  <c r="C32"/>
  <c r="U28"/>
  <c r="AC28" s="1"/>
  <c r="AB28"/>
  <c r="P31" i="78"/>
  <c r="Q31" s="1"/>
  <c r="AB31" s="1"/>
  <c r="D32"/>
  <c r="C31"/>
  <c r="V30" i="79"/>
  <c r="Z30"/>
  <c r="X30"/>
  <c r="U27" i="72"/>
  <c r="AC27" s="1"/>
  <c r="AB27"/>
  <c r="P31"/>
  <c r="Q31" s="1"/>
  <c r="R31" s="1"/>
  <c r="S32" s="1"/>
  <c r="T32" s="1"/>
  <c r="U32" s="1"/>
  <c r="D32"/>
  <c r="C31"/>
  <c r="P32" i="77"/>
  <c r="D33"/>
  <c r="C32"/>
  <c r="Z31" i="74"/>
  <c r="X31"/>
  <c r="R31" i="73"/>
  <c r="S32" s="1"/>
  <c r="T32" s="1"/>
  <c r="U32" s="1"/>
  <c r="AC30" i="75"/>
  <c r="W30" s="1"/>
  <c r="AC30" i="74"/>
  <c r="AC30" i="78"/>
  <c r="W30" s="1"/>
  <c r="AA28" i="71"/>
  <c r="AC30" i="79"/>
  <c r="W30" s="1"/>
  <c r="Y29" i="75"/>
  <c r="AC30" i="72"/>
  <c r="W30" s="1"/>
  <c r="AA30" i="79" l="1"/>
  <c r="Z30" i="78"/>
  <c r="AA31" i="74"/>
  <c r="Y31"/>
  <c r="AB31" i="72"/>
  <c r="AB31" i="79"/>
  <c r="R31"/>
  <c r="S32" s="1"/>
  <c r="T32" s="1"/>
  <c r="U32" s="1"/>
  <c r="AB30" i="71"/>
  <c r="V30" s="1"/>
  <c r="R30"/>
  <c r="S31" s="1"/>
  <c r="T31" s="1"/>
  <c r="U31" s="1"/>
  <c r="AB32" i="74"/>
  <c r="R32"/>
  <c r="S33" s="1"/>
  <c r="T33" s="1"/>
  <c r="U33" s="1"/>
  <c r="AB31" i="76"/>
  <c r="R31"/>
  <c r="S32" s="1"/>
  <c r="T32" s="1"/>
  <c r="U32" s="1"/>
  <c r="P33" i="77"/>
  <c r="Q33" s="1"/>
  <c r="R33" s="1"/>
  <c r="S34" s="1"/>
  <c r="T34" s="1"/>
  <c r="U34" s="1"/>
  <c r="C33"/>
  <c r="D34"/>
  <c r="P32" i="72"/>
  <c r="Q32" s="1"/>
  <c r="C32"/>
  <c r="D33"/>
  <c r="V31" i="78"/>
  <c r="Z31"/>
  <c r="X31"/>
  <c r="W28" i="73"/>
  <c r="Y28"/>
  <c r="AA28"/>
  <c r="P33"/>
  <c r="Q33" s="1"/>
  <c r="C33"/>
  <c r="D34"/>
  <c r="W30" i="74"/>
  <c r="Y30"/>
  <c r="AA30"/>
  <c r="V31" i="72"/>
  <c r="Z31"/>
  <c r="X31"/>
  <c r="W27"/>
  <c r="AA27"/>
  <c r="Y27"/>
  <c r="P32" i="78"/>
  <c r="Q32" s="1"/>
  <c r="C32"/>
  <c r="D33"/>
  <c r="Z28" i="73"/>
  <c r="V28"/>
  <c r="X28"/>
  <c r="AA26" i="79"/>
  <c r="W26"/>
  <c r="Y26"/>
  <c r="W29" i="78"/>
  <c r="Y29"/>
  <c r="AA29"/>
  <c r="V32" i="74"/>
  <c r="X32"/>
  <c r="Z32"/>
  <c r="V31" i="79"/>
  <c r="X31"/>
  <c r="Z31"/>
  <c r="V31" i="76"/>
  <c r="X31"/>
  <c r="Z31"/>
  <c r="W29" i="77"/>
  <c r="Y29"/>
  <c r="AA29"/>
  <c r="Q32"/>
  <c r="AC31" i="72"/>
  <c r="W31" s="1"/>
  <c r="Y30" i="79"/>
  <c r="R31" i="78"/>
  <c r="S32" s="1"/>
  <c r="T32" s="1"/>
  <c r="U32" s="1"/>
  <c r="AB32" i="73"/>
  <c r="Z32" s="1"/>
  <c r="AC32"/>
  <c r="Y32" s="1"/>
  <c r="AC30" i="76"/>
  <c r="Y31" i="77"/>
  <c r="AA31"/>
  <c r="AA30" i="72"/>
  <c r="AA30" i="78"/>
  <c r="Y30"/>
  <c r="AB31" i="75"/>
  <c r="X31" s="1"/>
  <c r="AC31"/>
  <c r="W31" s="1"/>
  <c r="Y29" i="71"/>
  <c r="W29"/>
  <c r="V27" i="72"/>
  <c r="Z27"/>
  <c r="X27"/>
  <c r="P33" i="74"/>
  <c r="Q33" s="1"/>
  <c r="C33"/>
  <c r="D34"/>
  <c r="P32" i="79"/>
  <c r="Q32" s="1"/>
  <c r="AB32" s="1"/>
  <c r="D33"/>
  <c r="C32"/>
  <c r="P32" i="76"/>
  <c r="Q32" s="1"/>
  <c r="AB32" s="1"/>
  <c r="D33"/>
  <c r="C32"/>
  <c r="P31" i="71"/>
  <c r="Q31" s="1"/>
  <c r="AB31" s="1"/>
  <c r="C31"/>
  <c r="D32"/>
  <c r="T30" i="77"/>
  <c r="P32" i="75"/>
  <c r="C32"/>
  <c r="D33"/>
  <c r="AC31" i="73"/>
  <c r="AC32" i="74"/>
  <c r="W32" s="1"/>
  <c r="Y30" i="72"/>
  <c r="AC31" i="79"/>
  <c r="W31" s="1"/>
  <c r="AC31" i="76"/>
  <c r="W31" s="1"/>
  <c r="AA30" i="75"/>
  <c r="Y30"/>
  <c r="AC30" i="71"/>
  <c r="W30" s="1"/>
  <c r="Z30" l="1"/>
  <c r="X30"/>
  <c r="R31"/>
  <c r="S32" s="1"/>
  <c r="T32" s="1"/>
  <c r="U32" s="1"/>
  <c r="R32" i="79"/>
  <c r="S33" s="1"/>
  <c r="T33" s="1"/>
  <c r="U33" s="1"/>
  <c r="AC31" i="78"/>
  <c r="AA31" s="1"/>
  <c r="AA31" i="76"/>
  <c r="Y31"/>
  <c r="V31" i="75"/>
  <c r="Z31"/>
  <c r="AB33" i="73"/>
  <c r="R33"/>
  <c r="S34" s="1"/>
  <c r="T34" s="1"/>
  <c r="U34" s="1"/>
  <c r="V32"/>
  <c r="AB32" i="72"/>
  <c r="R32"/>
  <c r="S33" s="1"/>
  <c r="T33" s="1"/>
  <c r="U33" s="1"/>
  <c r="AB33" i="74"/>
  <c r="R33"/>
  <c r="S34" s="1"/>
  <c r="T34" s="1"/>
  <c r="U34" s="1"/>
  <c r="AB32" i="78"/>
  <c r="R32"/>
  <c r="S33" s="1"/>
  <c r="T33" s="1"/>
  <c r="U33" s="1"/>
  <c r="V31" i="71"/>
  <c r="X31"/>
  <c r="Z31"/>
  <c r="V32" i="76"/>
  <c r="Z32"/>
  <c r="X32"/>
  <c r="P33" i="79"/>
  <c r="Q33" s="1"/>
  <c r="D34"/>
  <c r="C33"/>
  <c r="P34" i="74"/>
  <c r="Q34" s="1"/>
  <c r="D35"/>
  <c r="C34"/>
  <c r="AB32" i="77"/>
  <c r="R32"/>
  <c r="W31" i="73"/>
  <c r="Y31"/>
  <c r="AA31"/>
  <c r="P33" i="75"/>
  <c r="Q33" s="1"/>
  <c r="R33" s="1"/>
  <c r="S34" s="1"/>
  <c r="T34" s="1"/>
  <c r="U34" s="1"/>
  <c r="D34"/>
  <c r="C33"/>
  <c r="U30" i="77"/>
  <c r="AC30" s="1"/>
  <c r="AB30"/>
  <c r="P32" i="71"/>
  <c r="Q32" s="1"/>
  <c r="D33"/>
  <c r="C32"/>
  <c r="P33" i="76"/>
  <c r="Q33" s="1"/>
  <c r="D34"/>
  <c r="C33"/>
  <c r="V32" i="79"/>
  <c r="Z32"/>
  <c r="X32"/>
  <c r="V33" i="74"/>
  <c r="Z33"/>
  <c r="X33"/>
  <c r="W30" i="76"/>
  <c r="Y30"/>
  <c r="AA30"/>
  <c r="P33" i="78"/>
  <c r="Q33" s="1"/>
  <c r="AB33" s="1"/>
  <c r="D34"/>
  <c r="C33"/>
  <c r="V33" i="73"/>
  <c r="X33"/>
  <c r="Z33"/>
  <c r="Z32" i="72"/>
  <c r="V32"/>
  <c r="X32"/>
  <c r="P34" i="77"/>
  <c r="Q34" s="1"/>
  <c r="D35"/>
  <c r="C34"/>
  <c r="AA31" i="75"/>
  <c r="Y31" i="79"/>
  <c r="AA32" i="74"/>
  <c r="Q32" i="75"/>
  <c r="AC31" i="71"/>
  <c r="AA31" s="1"/>
  <c r="R32" i="76"/>
  <c r="S33" s="1"/>
  <c r="T33" s="1"/>
  <c r="U33" s="1"/>
  <c r="AC32" i="79"/>
  <c r="W32" s="1"/>
  <c r="Y31" i="75"/>
  <c r="AA30" i="71"/>
  <c r="Y30"/>
  <c r="Y32" i="74"/>
  <c r="X32" i="73"/>
  <c r="W32"/>
  <c r="AC33"/>
  <c r="W33" s="1"/>
  <c r="Y31" i="78"/>
  <c r="W31"/>
  <c r="AC32" i="72"/>
  <c r="W32" s="1"/>
  <c r="V32" i="78"/>
  <c r="X32"/>
  <c r="Z32"/>
  <c r="P34" i="73"/>
  <c r="Q34" s="1"/>
  <c r="AB34" s="1"/>
  <c r="D35"/>
  <c r="C34"/>
  <c r="P33" i="72"/>
  <c r="Q33" s="1"/>
  <c r="AB33" s="1"/>
  <c r="D34"/>
  <c r="C33"/>
  <c r="AC33" i="74"/>
  <c r="W33" s="1"/>
  <c r="AA31" i="79"/>
  <c r="AA32" i="73"/>
  <c r="Y31" i="72"/>
  <c r="AA31"/>
  <c r="AB34" i="74" l="1"/>
  <c r="R34"/>
  <c r="S35" s="1"/>
  <c r="T35" s="1"/>
  <c r="U35" s="1"/>
  <c r="R34" i="73"/>
  <c r="S35" s="1"/>
  <c r="T35" s="1"/>
  <c r="U35" s="1"/>
  <c r="AA32" i="72"/>
  <c r="AB32" i="71"/>
  <c r="R32"/>
  <c r="S33" s="1"/>
  <c r="T33" s="1"/>
  <c r="U33" s="1"/>
  <c r="AC32" i="78"/>
  <c r="W32" s="1"/>
  <c r="R33"/>
  <c r="S34" s="1"/>
  <c r="T34" s="1"/>
  <c r="U34" s="1"/>
  <c r="AB34" i="77"/>
  <c r="R34"/>
  <c r="S35" s="1"/>
  <c r="T35" s="1"/>
  <c r="U35" s="1"/>
  <c r="AB33" i="76"/>
  <c r="R33"/>
  <c r="S34" s="1"/>
  <c r="T34" s="1"/>
  <c r="U34" s="1"/>
  <c r="AB33" i="79"/>
  <c r="R33"/>
  <c r="S34" s="1"/>
  <c r="T34" s="1"/>
  <c r="U34" s="1"/>
  <c r="V33" i="72"/>
  <c r="Z33"/>
  <c r="X33"/>
  <c r="P35" i="73"/>
  <c r="Q35" s="1"/>
  <c r="C35"/>
  <c r="D36"/>
  <c r="AB32" i="75"/>
  <c r="R32"/>
  <c r="P35" i="77"/>
  <c r="Q35" s="1"/>
  <c r="AB35" s="1"/>
  <c r="D36"/>
  <c r="C35"/>
  <c r="P34" i="78"/>
  <c r="Q34" s="1"/>
  <c r="D35"/>
  <c r="C34"/>
  <c r="P34" i="72"/>
  <c r="Q34" s="1"/>
  <c r="D35"/>
  <c r="C34"/>
  <c r="V34" i="73"/>
  <c r="Z34"/>
  <c r="X34"/>
  <c r="V34" i="77"/>
  <c r="Z34"/>
  <c r="X34"/>
  <c r="V33" i="78"/>
  <c r="Z33"/>
  <c r="X33"/>
  <c r="V33" i="76"/>
  <c r="X33"/>
  <c r="Z33"/>
  <c r="P33" i="71"/>
  <c r="Q33" s="1"/>
  <c r="AB33" s="1"/>
  <c r="C33"/>
  <c r="D34"/>
  <c r="Y30" i="77"/>
  <c r="AA30"/>
  <c r="W30"/>
  <c r="P34" i="75"/>
  <c r="D35"/>
  <c r="C34"/>
  <c r="V32" i="77"/>
  <c r="X32"/>
  <c r="Z32"/>
  <c r="P35" i="74"/>
  <c r="Q35" s="1"/>
  <c r="AB35" s="1"/>
  <c r="C35"/>
  <c r="D36"/>
  <c r="V33" i="79"/>
  <c r="X33"/>
  <c r="Z33"/>
  <c r="AA33" i="73"/>
  <c r="R33" i="72"/>
  <c r="S34" s="1"/>
  <c r="T34" s="1"/>
  <c r="U34" s="1"/>
  <c r="AC34" i="73"/>
  <c r="Y34" s="1"/>
  <c r="AA32" i="78"/>
  <c r="Y32"/>
  <c r="AC32" i="76"/>
  <c r="Y32" i="72"/>
  <c r="Y33" i="73"/>
  <c r="Y33" i="74"/>
  <c r="AA32" i="79"/>
  <c r="AC32" i="71"/>
  <c r="Y32" s="1"/>
  <c r="AC34" i="74"/>
  <c r="AA34" s="1"/>
  <c r="Y31" i="71"/>
  <c r="W31"/>
  <c r="P34" i="76"/>
  <c r="Q34" s="1"/>
  <c r="AB34" s="1"/>
  <c r="D35"/>
  <c r="C34"/>
  <c r="V32" i="71"/>
  <c r="Z32"/>
  <c r="X32"/>
  <c r="V30" i="77"/>
  <c r="Z30"/>
  <c r="X30"/>
  <c r="S33"/>
  <c r="AC32"/>
  <c r="W34" i="74"/>
  <c r="V34"/>
  <c r="X34"/>
  <c r="Z34"/>
  <c r="P34" i="79"/>
  <c r="Q34" s="1"/>
  <c r="R34" s="1"/>
  <c r="S35" s="1"/>
  <c r="T35" s="1"/>
  <c r="U35" s="1"/>
  <c r="D35"/>
  <c r="C34"/>
  <c r="AC34" i="77"/>
  <c r="W34" s="1"/>
  <c r="AA33" i="74"/>
  <c r="Y32" i="79"/>
  <c r="Y34" i="74" l="1"/>
  <c r="W32" i="71"/>
  <c r="AC33" i="72"/>
  <c r="W33" s="1"/>
  <c r="AC33" i="79"/>
  <c r="W33" s="1"/>
  <c r="AB34"/>
  <c r="V34" s="1"/>
  <c r="AC33" i="78"/>
  <c r="AA33" s="1"/>
  <c r="AC33" i="76"/>
  <c r="W33" s="1"/>
  <c r="R34"/>
  <c r="S35" s="1"/>
  <c r="T35" s="1"/>
  <c r="U35" s="1"/>
  <c r="R35" i="74"/>
  <c r="S36" s="1"/>
  <c r="T36" s="1"/>
  <c r="U36" s="1"/>
  <c r="AB34" i="72"/>
  <c r="R34"/>
  <c r="S35" s="1"/>
  <c r="T35" s="1"/>
  <c r="U35" s="1"/>
  <c r="AB34" i="78"/>
  <c r="R34"/>
  <c r="S35" s="1"/>
  <c r="T35" s="1"/>
  <c r="U35" s="1"/>
  <c r="AB35" i="73"/>
  <c r="R35"/>
  <c r="S36" s="1"/>
  <c r="T36" s="1"/>
  <c r="U36" s="1"/>
  <c r="Y32" i="77"/>
  <c r="W32"/>
  <c r="AA32"/>
  <c r="T33"/>
  <c r="V34" i="76"/>
  <c r="Z34"/>
  <c r="X34"/>
  <c r="P36" i="74"/>
  <c r="Q36" s="1"/>
  <c r="D37"/>
  <c r="C36"/>
  <c r="V33" i="71"/>
  <c r="X33"/>
  <c r="Z33"/>
  <c r="P35" i="72"/>
  <c r="Q35" s="1"/>
  <c r="AB35" s="1"/>
  <c r="D36"/>
  <c r="C35"/>
  <c r="V34" i="78"/>
  <c r="X34"/>
  <c r="Z34"/>
  <c r="P36" i="77"/>
  <c r="Q36" s="1"/>
  <c r="D37"/>
  <c r="C36"/>
  <c r="S33" i="75"/>
  <c r="AC32"/>
  <c r="P36" i="73"/>
  <c r="Q36" s="1"/>
  <c r="AB36" s="1"/>
  <c r="D37"/>
  <c r="C36"/>
  <c r="AA33" i="79"/>
  <c r="Y33"/>
  <c r="AC34"/>
  <c r="AA34" s="1"/>
  <c r="AA32" i="71"/>
  <c r="Q34" i="75"/>
  <c r="R33" i="71"/>
  <c r="S34" s="1"/>
  <c r="T34" s="1"/>
  <c r="U34" s="1"/>
  <c r="Y33" i="78"/>
  <c r="W33"/>
  <c r="AA34" i="77"/>
  <c r="Y34"/>
  <c r="AA34" i="73"/>
  <c r="W34"/>
  <c r="R35" i="77"/>
  <c r="S36" s="1"/>
  <c r="T36" s="1"/>
  <c r="U36" s="1"/>
  <c r="Y33" i="72"/>
  <c r="AA33"/>
  <c r="P35" i="79"/>
  <c r="Q35" s="1"/>
  <c r="AB35" s="1"/>
  <c r="D36"/>
  <c r="C35"/>
  <c r="P35" i="76"/>
  <c r="D36"/>
  <c r="C35"/>
  <c r="AA32"/>
  <c r="W32"/>
  <c r="Y32"/>
  <c r="V35" i="74"/>
  <c r="Z35"/>
  <c r="X35"/>
  <c r="P35" i="75"/>
  <c r="Q35" s="1"/>
  <c r="R35" s="1"/>
  <c r="S36" s="1"/>
  <c r="T36" s="1"/>
  <c r="U36" s="1"/>
  <c r="D36"/>
  <c r="C35"/>
  <c r="P34" i="71"/>
  <c r="Q34" s="1"/>
  <c r="D35"/>
  <c r="C34"/>
  <c r="Z34" i="72"/>
  <c r="V34"/>
  <c r="X34"/>
  <c r="P35" i="78"/>
  <c r="Q35" s="1"/>
  <c r="D36"/>
  <c r="C35"/>
  <c r="V35" i="77"/>
  <c r="X35"/>
  <c r="Z35"/>
  <c r="V32" i="75"/>
  <c r="X32"/>
  <c r="Z32"/>
  <c r="V35" i="73"/>
  <c r="X35"/>
  <c r="Z35"/>
  <c r="AA33" i="76"/>
  <c r="Y33"/>
  <c r="AC34" i="78"/>
  <c r="W34" s="1"/>
  <c r="AC35" i="77"/>
  <c r="AA35" s="1"/>
  <c r="AC35" i="73"/>
  <c r="W35" s="1"/>
  <c r="AC34" i="72" l="1"/>
  <c r="AC35" i="74"/>
  <c r="Z34" i="79"/>
  <c r="AC33" i="71"/>
  <c r="W33" s="1"/>
  <c r="X34" i="79"/>
  <c r="Y35" i="77"/>
  <c r="W35"/>
  <c r="AB34" i="71"/>
  <c r="R34"/>
  <c r="S35" s="1"/>
  <c r="T35" s="1"/>
  <c r="U35" s="1"/>
  <c r="R35" i="79"/>
  <c r="S36" s="1"/>
  <c r="T36" s="1"/>
  <c r="U36" s="1"/>
  <c r="AB35" i="78"/>
  <c r="V35" s="1"/>
  <c r="R35"/>
  <c r="S36" s="1"/>
  <c r="T36" s="1"/>
  <c r="U36" s="1"/>
  <c r="AC34" i="76"/>
  <c r="AA34" s="1"/>
  <c r="AA35" i="73"/>
  <c r="AB36" i="77"/>
  <c r="Z36" s="1"/>
  <c r="R36"/>
  <c r="S37" s="1"/>
  <c r="T37" s="1"/>
  <c r="U37" s="1"/>
  <c r="AB36" i="74"/>
  <c r="X36" s="1"/>
  <c r="R36"/>
  <c r="S37" s="1"/>
  <c r="T37" s="1"/>
  <c r="U37" s="1"/>
  <c r="P36" i="76"/>
  <c r="Q36" s="1"/>
  <c r="R36" s="1"/>
  <c r="S37" s="1"/>
  <c r="T37" s="1"/>
  <c r="U37" s="1"/>
  <c r="D37"/>
  <c r="C36"/>
  <c r="X35" i="78"/>
  <c r="P35" i="71"/>
  <c r="Q35" s="1"/>
  <c r="D36"/>
  <c r="C35"/>
  <c r="P36" i="79"/>
  <c r="Q36" s="1"/>
  <c r="AB36" s="1"/>
  <c r="D37"/>
  <c r="C36"/>
  <c r="P37" i="73"/>
  <c r="Q37" s="1"/>
  <c r="R37" s="1"/>
  <c r="S38" s="1"/>
  <c r="T38" s="1"/>
  <c r="U38" s="1"/>
  <c r="C37"/>
  <c r="D38"/>
  <c r="W32" i="75"/>
  <c r="Y32"/>
  <c r="AA32"/>
  <c r="V36" i="77"/>
  <c r="X36"/>
  <c r="P36" i="72"/>
  <c r="Q36" s="1"/>
  <c r="R36" s="1"/>
  <c r="S37" s="1"/>
  <c r="T37" s="1"/>
  <c r="U37" s="1"/>
  <c r="C36"/>
  <c r="D37"/>
  <c r="V36" i="74"/>
  <c r="Z36"/>
  <c r="U33" i="77"/>
  <c r="AC33" s="1"/>
  <c r="AB33"/>
  <c r="Y35" i="73"/>
  <c r="AC34" i="71"/>
  <c r="W34" s="1"/>
  <c r="Q35" i="76"/>
  <c r="AC35" i="79"/>
  <c r="AA35" s="1"/>
  <c r="R36" i="73"/>
  <c r="S37" s="1"/>
  <c r="T37" s="1"/>
  <c r="U37" s="1"/>
  <c r="AA34" i="78"/>
  <c r="Y34"/>
  <c r="R35" i="72"/>
  <c r="S36" s="1"/>
  <c r="T36" s="1"/>
  <c r="U36" s="1"/>
  <c r="AA33" i="71"/>
  <c r="W34" i="76"/>
  <c r="Y34" i="79"/>
  <c r="W34"/>
  <c r="P36" i="78"/>
  <c r="C36"/>
  <c r="D37"/>
  <c r="V34" i="71"/>
  <c r="Z34"/>
  <c r="X34"/>
  <c r="P36" i="75"/>
  <c r="Q36" s="1"/>
  <c r="AB36" s="1"/>
  <c r="C36"/>
  <c r="D37"/>
  <c r="V35" i="79"/>
  <c r="X35"/>
  <c r="Z35"/>
  <c r="AB34" i="75"/>
  <c r="R34"/>
  <c r="V36" i="73"/>
  <c r="Z36"/>
  <c r="X36"/>
  <c r="T33" i="75"/>
  <c r="P37" i="77"/>
  <c r="Q37" s="1"/>
  <c r="AB37" s="1"/>
  <c r="C37"/>
  <c r="D38"/>
  <c r="V35" i="72"/>
  <c r="Z35"/>
  <c r="X35"/>
  <c r="P37" i="74"/>
  <c r="Q37" s="1"/>
  <c r="AB37" s="1"/>
  <c r="C37"/>
  <c r="D38"/>
  <c r="AC36" i="73"/>
  <c r="Y36" s="1"/>
  <c r="AC36" i="77"/>
  <c r="W36" s="1"/>
  <c r="Y33" i="71"/>
  <c r="AC36" i="74"/>
  <c r="AA36" s="1"/>
  <c r="Y34" i="76" l="1"/>
  <c r="Z35" i="78"/>
  <c r="AA34" i="72"/>
  <c r="Y34"/>
  <c r="W34"/>
  <c r="AC35"/>
  <c r="W35" s="1"/>
  <c r="W35" i="74"/>
  <c r="AA35"/>
  <c r="Y35"/>
  <c r="AB35" i="71"/>
  <c r="Y35" i="79"/>
  <c r="W35"/>
  <c r="AA34" i="71"/>
  <c r="Y34"/>
  <c r="R36" i="79"/>
  <c r="S37" s="1"/>
  <c r="T37" s="1"/>
  <c r="U37" s="1"/>
  <c r="AC35" i="78"/>
  <c r="AA35" s="1"/>
  <c r="R37" i="74"/>
  <c r="S38" s="1"/>
  <c r="T38" s="1"/>
  <c r="U38" s="1"/>
  <c r="W36" i="73"/>
  <c r="AB36" i="72"/>
  <c r="V37" i="74"/>
  <c r="X37"/>
  <c r="Z37"/>
  <c r="P38" i="77"/>
  <c r="Q38" s="1"/>
  <c r="D39"/>
  <c r="C38"/>
  <c r="S35" i="75"/>
  <c r="AC34"/>
  <c r="P38" i="74"/>
  <c r="Q38" s="1"/>
  <c r="D39"/>
  <c r="C38"/>
  <c r="V37" i="77"/>
  <c r="X37"/>
  <c r="Z37"/>
  <c r="V34" i="75"/>
  <c r="X34"/>
  <c r="Z34"/>
  <c r="V36"/>
  <c r="X36"/>
  <c r="Z36"/>
  <c r="P37" i="78"/>
  <c r="Q37" s="1"/>
  <c r="R37" s="1"/>
  <c r="S38" s="1"/>
  <c r="T38" s="1"/>
  <c r="U38" s="1"/>
  <c r="D38"/>
  <c r="C37"/>
  <c r="AA33" i="77"/>
  <c r="W33"/>
  <c r="Y33"/>
  <c r="Z36" i="72"/>
  <c r="V36"/>
  <c r="X36"/>
  <c r="V36" i="79"/>
  <c r="Z36"/>
  <c r="X36"/>
  <c r="P36" i="71"/>
  <c r="Q36" s="1"/>
  <c r="D37"/>
  <c r="C36"/>
  <c r="P37" i="76"/>
  <c r="Q37" s="1"/>
  <c r="D38"/>
  <c r="C37"/>
  <c r="AC37" i="74"/>
  <c r="Y37" s="1"/>
  <c r="Y35" i="72"/>
  <c r="AA35"/>
  <c r="R37" i="77"/>
  <c r="S38" s="1"/>
  <c r="T38" s="1"/>
  <c r="U38" s="1"/>
  <c r="AA36" i="73"/>
  <c r="Q36" i="78"/>
  <c r="Y36" i="74"/>
  <c r="W36"/>
  <c r="AC36" i="72"/>
  <c r="W36" s="1"/>
  <c r="AA36" i="77"/>
  <c r="AC37" i="73"/>
  <c r="W37" s="1"/>
  <c r="AC36" i="79"/>
  <c r="W36" s="1"/>
  <c r="R35" i="71"/>
  <c r="S36" s="1"/>
  <c r="T36" s="1"/>
  <c r="U36" s="1"/>
  <c r="Y35" i="78"/>
  <c r="W35"/>
  <c r="U33" i="75"/>
  <c r="AC33" s="1"/>
  <c r="AB33"/>
  <c r="P37"/>
  <c r="Q37" s="1"/>
  <c r="R37" s="1"/>
  <c r="S38" s="1"/>
  <c r="T38" s="1"/>
  <c r="U38" s="1"/>
  <c r="D38"/>
  <c r="C37"/>
  <c r="AB35" i="76"/>
  <c r="R35"/>
  <c r="V33" i="77"/>
  <c r="Z33"/>
  <c r="X33"/>
  <c r="P37" i="72"/>
  <c r="Q37" s="1"/>
  <c r="D38"/>
  <c r="C37"/>
  <c r="P38" i="73"/>
  <c r="D39"/>
  <c r="C38"/>
  <c r="P37" i="79"/>
  <c r="D38"/>
  <c r="C37"/>
  <c r="V35" i="71"/>
  <c r="X35"/>
  <c r="Z35"/>
  <c r="R36" i="75"/>
  <c r="S37" s="1"/>
  <c r="T37" s="1"/>
  <c r="U37" s="1"/>
  <c r="Y36" i="77"/>
  <c r="AB37" i="73"/>
  <c r="V37" s="1"/>
  <c r="AF20" i="72"/>
  <c r="X9" i="74"/>
  <c r="X9" i="72"/>
  <c r="AF20" i="74"/>
  <c r="AB37" i="76" l="1"/>
  <c r="R37"/>
  <c r="S38" s="1"/>
  <c r="T38" s="1"/>
  <c r="U38" s="1"/>
  <c r="AC35" i="71"/>
  <c r="AA35" s="1"/>
  <c r="AA37" i="73"/>
  <c r="AA36" i="72"/>
  <c r="AB37"/>
  <c r="V37" s="1"/>
  <c r="R37"/>
  <c r="S38" s="1"/>
  <c r="T38" s="1"/>
  <c r="U38" s="1"/>
  <c r="AB36" i="71"/>
  <c r="V36" s="1"/>
  <c r="R36"/>
  <c r="S37" s="1"/>
  <c r="T37" s="1"/>
  <c r="U37" s="1"/>
  <c r="AB38" i="74"/>
  <c r="R38"/>
  <c r="S39" s="1"/>
  <c r="T39" s="1"/>
  <c r="U39" s="1"/>
  <c r="AB38" i="77"/>
  <c r="R38"/>
  <c r="S39" s="1"/>
  <c r="T39" s="1"/>
  <c r="U39" s="1"/>
  <c r="P38" i="79"/>
  <c r="Q38" s="1"/>
  <c r="R38" s="1"/>
  <c r="S39" s="1"/>
  <c r="T39" s="1"/>
  <c r="U39" s="1"/>
  <c r="D39"/>
  <c r="C38"/>
  <c r="C38" i="72"/>
  <c r="P38"/>
  <c r="D39"/>
  <c r="P39" i="73"/>
  <c r="Q39" s="1"/>
  <c r="C39"/>
  <c r="D40"/>
  <c r="Z37" i="72"/>
  <c r="S36" i="76"/>
  <c r="AC35"/>
  <c r="AA33" i="75"/>
  <c r="W33"/>
  <c r="Y33"/>
  <c r="AB36" i="78"/>
  <c r="R36"/>
  <c r="P38" i="76"/>
  <c r="Q38" s="1"/>
  <c r="AB38" s="1"/>
  <c r="D39"/>
  <c r="C38"/>
  <c r="V38" i="74"/>
  <c r="X38"/>
  <c r="Z38"/>
  <c r="W34" i="75"/>
  <c r="Y34"/>
  <c r="AA34"/>
  <c r="V38" i="77"/>
  <c r="Z38"/>
  <c r="X38"/>
  <c r="Y35" i="71"/>
  <c r="AC36" i="75"/>
  <c r="Q37" i="79"/>
  <c r="AB37" i="75"/>
  <c r="X37" s="1"/>
  <c r="AC37"/>
  <c r="AA37" s="1"/>
  <c r="AC37" i="76"/>
  <c r="AA37" s="1"/>
  <c r="AA36" i="79"/>
  <c r="Y36"/>
  <c r="Y37" i="73"/>
  <c r="X37"/>
  <c r="Y36" i="72"/>
  <c r="AA37" i="74"/>
  <c r="W37"/>
  <c r="V35" i="76"/>
  <c r="X35"/>
  <c r="Z35"/>
  <c r="P38" i="75"/>
  <c r="Q38" s="1"/>
  <c r="D39"/>
  <c r="C38"/>
  <c r="V33"/>
  <c r="X33"/>
  <c r="Z33"/>
  <c r="V37" i="76"/>
  <c r="X37"/>
  <c r="Z37"/>
  <c r="P37" i="71"/>
  <c r="Q37" s="1"/>
  <c r="C37"/>
  <c r="D38"/>
  <c r="P38" i="78"/>
  <c r="Q38" s="1"/>
  <c r="D39"/>
  <c r="C38"/>
  <c r="P39" i="74"/>
  <c r="Q39" s="1"/>
  <c r="AB39" s="1"/>
  <c r="C39"/>
  <c r="D40"/>
  <c r="T35" i="75"/>
  <c r="P39" i="77"/>
  <c r="D40"/>
  <c r="C39"/>
  <c r="Q38" i="73"/>
  <c r="AC37" i="72"/>
  <c r="W37" s="1"/>
  <c r="AC37" i="77"/>
  <c r="Z37" i="73"/>
  <c r="AC38" i="74"/>
  <c r="W38" s="1"/>
  <c r="AF20" i="79"/>
  <c r="AF20" i="73"/>
  <c r="Z9" i="74"/>
  <c r="X9" i="73"/>
  <c r="AF20" i="77"/>
  <c r="X9"/>
  <c r="AF28" i="72"/>
  <c r="AF20" i="76"/>
  <c r="X9"/>
  <c r="V9" i="72"/>
  <c r="AF28" i="74"/>
  <c r="AF12" i="72"/>
  <c r="Z9"/>
  <c r="X9" i="79"/>
  <c r="V9" i="74"/>
  <c r="AF12"/>
  <c r="AC36" i="71" l="1"/>
  <c r="W36" s="1"/>
  <c r="W35"/>
  <c r="Y37" i="76"/>
  <c r="W37"/>
  <c r="R38"/>
  <c r="S39" s="1"/>
  <c r="T39" s="1"/>
  <c r="U39" s="1"/>
  <c r="Z36" i="71"/>
  <c r="X36"/>
  <c r="AC38" i="77"/>
  <c r="Y38" s="1"/>
  <c r="W37" i="75"/>
  <c r="Y37"/>
  <c r="X37" i="72"/>
  <c r="AB38" i="78"/>
  <c r="X38" s="1"/>
  <c r="R38"/>
  <c r="S39" s="1"/>
  <c r="T39" s="1"/>
  <c r="U39" s="1"/>
  <c r="AB37" i="71"/>
  <c r="V37" s="1"/>
  <c r="R37"/>
  <c r="S38" s="1"/>
  <c r="T38" s="1"/>
  <c r="U38" s="1"/>
  <c r="AB38" i="75"/>
  <c r="V38" s="1"/>
  <c r="R38"/>
  <c r="S39" s="1"/>
  <c r="T39" s="1"/>
  <c r="U39" s="1"/>
  <c r="R39" i="73"/>
  <c r="S40" s="1"/>
  <c r="P39" i="78"/>
  <c r="Q39" s="1"/>
  <c r="R39" s="1"/>
  <c r="S40" s="1"/>
  <c r="D40"/>
  <c r="C39"/>
  <c r="P38" i="71"/>
  <c r="Q38" s="1"/>
  <c r="D39"/>
  <c r="C38"/>
  <c r="P39" i="75"/>
  <c r="Q39" s="1"/>
  <c r="AB39" s="1"/>
  <c r="D40"/>
  <c r="C39"/>
  <c r="W37" i="77"/>
  <c r="AA37"/>
  <c r="Y37"/>
  <c r="AB38" i="73"/>
  <c r="R38"/>
  <c r="P40" i="77"/>
  <c r="Q40" s="1"/>
  <c r="C40"/>
  <c r="D41"/>
  <c r="V39" i="74"/>
  <c r="Z39"/>
  <c r="X39"/>
  <c r="V38" i="78"/>
  <c r="Z38"/>
  <c r="X37" i="71"/>
  <c r="AB37" i="79"/>
  <c r="R37"/>
  <c r="W36" i="75"/>
  <c r="Y36"/>
  <c r="AA36"/>
  <c r="V38" i="76"/>
  <c r="Z38"/>
  <c r="X38"/>
  <c r="V36" i="78"/>
  <c r="X36"/>
  <c r="Z36"/>
  <c r="AA35" i="76"/>
  <c r="W35"/>
  <c r="Y35"/>
  <c r="P40" i="73"/>
  <c r="Q40" s="1"/>
  <c r="R40" s="1"/>
  <c r="C40"/>
  <c r="D41"/>
  <c r="R39" i="74"/>
  <c r="S40" s="1"/>
  <c r="AA38"/>
  <c r="AA36" i="71"/>
  <c r="Y36"/>
  <c r="Z37" i="75"/>
  <c r="V37"/>
  <c r="U35"/>
  <c r="AC35" s="1"/>
  <c r="AB35"/>
  <c r="P40" i="74"/>
  <c r="Q40" s="1"/>
  <c r="C40"/>
  <c r="D41"/>
  <c r="P39" i="76"/>
  <c r="Q39" s="1"/>
  <c r="D40"/>
  <c r="C39"/>
  <c r="S37" i="78"/>
  <c r="AC36"/>
  <c r="T36" i="76"/>
  <c r="P39" i="72"/>
  <c r="C39"/>
  <c r="D40"/>
  <c r="P39" i="79"/>
  <c r="Q39" s="1"/>
  <c r="D40"/>
  <c r="C39"/>
  <c r="Q39" i="77"/>
  <c r="AC39" i="74"/>
  <c r="W39" s="1"/>
  <c r="AC38" i="78"/>
  <c r="W38" s="1"/>
  <c r="AC37" i="71"/>
  <c r="W37" s="1"/>
  <c r="AC38" i="75"/>
  <c r="W38" s="1"/>
  <c r="AA38" i="77"/>
  <c r="Y38" i="74"/>
  <c r="Y37" i="72"/>
  <c r="AA37"/>
  <c r="Q38"/>
  <c r="Z9" i="76"/>
  <c r="X9" i="75"/>
  <c r="AF12" i="79"/>
  <c r="Z9" i="77"/>
  <c r="AF28" i="76"/>
  <c r="AF12" i="73"/>
  <c r="AF12" i="76"/>
  <c r="Z9" i="73"/>
  <c r="V9"/>
  <c r="AF20" i="78"/>
  <c r="AF20" i="75"/>
  <c r="AF28" i="79"/>
  <c r="V9" i="76"/>
  <c r="V9" i="79"/>
  <c r="AF12" i="77"/>
  <c r="AF28"/>
  <c r="Z9" i="79"/>
  <c r="X9" i="78"/>
  <c r="AF28" i="73"/>
  <c r="V9" i="77"/>
  <c r="AB38" i="71" l="1"/>
  <c r="AC38" i="76"/>
  <c r="W38" s="1"/>
  <c r="W38" i="77"/>
  <c r="R41" i="73"/>
  <c r="X38" i="75"/>
  <c r="Z37" i="71"/>
  <c r="AB39" i="76"/>
  <c r="R39"/>
  <c r="S40" s="1"/>
  <c r="R39" i="75"/>
  <c r="S40" s="1"/>
  <c r="AB39" i="79"/>
  <c r="V39" s="1"/>
  <c r="R39"/>
  <c r="S40" s="1"/>
  <c r="Z38" i="75"/>
  <c r="Q41" i="74"/>
  <c r="R40"/>
  <c r="R41" s="1"/>
  <c r="Q41" i="77"/>
  <c r="R40"/>
  <c r="AB38" i="72"/>
  <c r="R38"/>
  <c r="T40" i="79"/>
  <c r="W36" i="78"/>
  <c r="Y36"/>
  <c r="AA36"/>
  <c r="T40" i="74"/>
  <c r="AB40" s="1"/>
  <c r="S41"/>
  <c r="AB39" i="77"/>
  <c r="R39"/>
  <c r="P40" i="79"/>
  <c r="Q40" s="1"/>
  <c r="R40" s="1"/>
  <c r="R41" s="1"/>
  <c r="C40"/>
  <c r="D41"/>
  <c r="P40" i="72"/>
  <c r="Q40" s="1"/>
  <c r="R40" s="1"/>
  <c r="C40"/>
  <c r="D41"/>
  <c r="U36" i="76"/>
  <c r="AC36" s="1"/>
  <c r="AB36"/>
  <c r="T37" i="78"/>
  <c r="P40" i="76"/>
  <c r="Q40" s="1"/>
  <c r="R40" s="1"/>
  <c r="R41" s="1"/>
  <c r="C40"/>
  <c r="D41"/>
  <c r="V35" i="75"/>
  <c r="Z35"/>
  <c r="X35"/>
  <c r="Q41" i="73"/>
  <c r="P41"/>
  <c r="V37" i="79"/>
  <c r="X37"/>
  <c r="Z37"/>
  <c r="Z38" i="73"/>
  <c r="V38"/>
  <c r="X38"/>
  <c r="V39" i="75"/>
  <c r="X39"/>
  <c r="Z39"/>
  <c r="P39" i="71"/>
  <c r="Q39" s="1"/>
  <c r="C39"/>
  <c r="D40"/>
  <c r="AC39" i="79"/>
  <c r="AA39" s="1"/>
  <c r="Q39" i="72"/>
  <c r="AC39" i="76"/>
  <c r="W39" s="1"/>
  <c r="AA38"/>
  <c r="AA38" i="75"/>
  <c r="Y38"/>
  <c r="AA37" i="71"/>
  <c r="AC39" i="75"/>
  <c r="W39" s="1"/>
  <c r="R38" i="71"/>
  <c r="S39" s="1"/>
  <c r="T39" s="1"/>
  <c r="U39" s="1"/>
  <c r="AB39" i="78"/>
  <c r="V39" s="1"/>
  <c r="AC39"/>
  <c r="W39" s="1"/>
  <c r="V39" i="76"/>
  <c r="X39"/>
  <c r="Z39"/>
  <c r="AA39"/>
  <c r="T40"/>
  <c r="S41"/>
  <c r="P41" i="74"/>
  <c r="AA35" i="75"/>
  <c r="W35"/>
  <c r="Y35"/>
  <c r="S38" i="79"/>
  <c r="AC37"/>
  <c r="P41" i="77"/>
  <c r="S39" i="73"/>
  <c r="AC38"/>
  <c r="P40" i="75"/>
  <c r="Q40" s="1"/>
  <c r="R40" s="1"/>
  <c r="R41" s="1"/>
  <c r="C40"/>
  <c r="D41"/>
  <c r="T40"/>
  <c r="S41"/>
  <c r="V38" i="71"/>
  <c r="Z38"/>
  <c r="X38"/>
  <c r="P40" i="78"/>
  <c r="C40"/>
  <c r="D41"/>
  <c r="T40"/>
  <c r="S41"/>
  <c r="T40" i="73"/>
  <c r="Y38" i="76"/>
  <c r="Y37" i="71"/>
  <c r="AA38" i="78"/>
  <c r="Y38"/>
  <c r="Y39" i="74"/>
  <c r="AA39"/>
  <c r="AC38" i="71"/>
  <c r="W38" s="1"/>
  <c r="V9" i="78"/>
  <c r="AF12" i="75"/>
  <c r="AF20" i="71"/>
  <c r="Z9" i="75"/>
  <c r="AF28" i="78"/>
  <c r="Z9"/>
  <c r="AF28" i="75"/>
  <c r="V9"/>
  <c r="AF12" i="78"/>
  <c r="X9" i="71"/>
  <c r="R41" i="77" l="1"/>
  <c r="X39" i="79"/>
  <c r="Y39" i="76"/>
  <c r="Z39" i="79"/>
  <c r="AB39" i="71"/>
  <c r="V39" s="1"/>
  <c r="R39"/>
  <c r="S40" s="1"/>
  <c r="S41" s="1"/>
  <c r="AA38"/>
  <c r="Y38"/>
  <c r="AA39" i="78"/>
  <c r="G24" i="54"/>
  <c r="X7" i="74"/>
  <c r="AB7"/>
  <c r="AF8" s="1"/>
  <c r="AB41"/>
  <c r="V40"/>
  <c r="X40"/>
  <c r="X41" s="1"/>
  <c r="Z40"/>
  <c r="U40" i="73"/>
  <c r="U40" i="78"/>
  <c r="T41"/>
  <c r="P41"/>
  <c r="T39" i="73"/>
  <c r="T41" s="1"/>
  <c r="T38" i="79"/>
  <c r="T41" s="1"/>
  <c r="U40" i="76"/>
  <c r="U41" s="1"/>
  <c r="T41"/>
  <c r="U40" i="75"/>
  <c r="U41" s="1"/>
  <c r="T41"/>
  <c r="AC40"/>
  <c r="P41"/>
  <c r="Y38" i="73"/>
  <c r="W38"/>
  <c r="AA38"/>
  <c r="AA37" i="79"/>
  <c r="W37"/>
  <c r="Y37"/>
  <c r="R39" i="72"/>
  <c r="R41" s="1"/>
  <c r="AB40" i="76"/>
  <c r="V40" s="1"/>
  <c r="Q41"/>
  <c r="P41"/>
  <c r="U37" i="78"/>
  <c r="AC37" s="1"/>
  <c r="AB37"/>
  <c r="AA36" i="76"/>
  <c r="W36"/>
  <c r="Y36"/>
  <c r="Q41" i="72"/>
  <c r="P41"/>
  <c r="S40" i="77"/>
  <c r="AC39"/>
  <c r="U40" i="79"/>
  <c r="V38" i="72"/>
  <c r="Z38"/>
  <c r="X38"/>
  <c r="S41" i="73"/>
  <c r="Q40" i="78"/>
  <c r="X39"/>
  <c r="Y39"/>
  <c r="AC39" i="71"/>
  <c r="W39" s="1"/>
  <c r="AA39" i="75"/>
  <c r="AB40" i="73"/>
  <c r="Y39" i="79"/>
  <c r="W39"/>
  <c r="AB40" i="75"/>
  <c r="Q41"/>
  <c r="P40" i="71"/>
  <c r="Q40" s="1"/>
  <c r="C40"/>
  <c r="D41"/>
  <c r="T40"/>
  <c r="Z40" i="76"/>
  <c r="X40"/>
  <c r="V36"/>
  <c r="Z36"/>
  <c r="X36"/>
  <c r="AB40" i="79"/>
  <c r="Z40" s="1"/>
  <c r="Q41"/>
  <c r="P41"/>
  <c r="X39" i="77"/>
  <c r="V39"/>
  <c r="Z39"/>
  <c r="U40" i="74"/>
  <c r="T41"/>
  <c r="S39" i="72"/>
  <c r="T39" s="1"/>
  <c r="U39" s="1"/>
  <c r="AC38"/>
  <c r="Z39" i="78"/>
  <c r="Y39" i="75"/>
  <c r="S41" i="79"/>
  <c r="X40" l="1"/>
  <c r="X39" i="71"/>
  <c r="Z39"/>
  <c r="X41" i="76"/>
  <c r="AC40"/>
  <c r="AF16"/>
  <c r="V7"/>
  <c r="V41"/>
  <c r="U41" i="74"/>
  <c r="AC40"/>
  <c r="AB40" i="71"/>
  <c r="V40" s="1"/>
  <c r="Q41"/>
  <c r="P41"/>
  <c r="X7" i="75"/>
  <c r="AB7"/>
  <c r="AF8" s="1"/>
  <c r="AB41"/>
  <c r="T40" i="77"/>
  <c r="S41"/>
  <c r="W38" i="72"/>
  <c r="AA38"/>
  <c r="Y38"/>
  <c r="U40" i="71"/>
  <c r="U41" s="1"/>
  <c r="T41"/>
  <c r="Z40"/>
  <c r="V40" i="73"/>
  <c r="Z40"/>
  <c r="X40"/>
  <c r="AB40" i="78"/>
  <c r="Q41"/>
  <c r="R40"/>
  <c r="W39" i="77"/>
  <c r="AA39"/>
  <c r="Y39"/>
  <c r="Z37" i="78"/>
  <c r="V37"/>
  <c r="X37"/>
  <c r="S40" i="72"/>
  <c r="AC39"/>
  <c r="V7" i="74"/>
  <c r="AF16"/>
  <c r="V41"/>
  <c r="AC40" i="79"/>
  <c r="AA40" i="76"/>
  <c r="R40" i="71"/>
  <c r="R41" s="1"/>
  <c r="V40" i="79"/>
  <c r="AA39" i="71"/>
  <c r="Z40" i="75"/>
  <c r="X40"/>
  <c r="X41" s="1"/>
  <c r="V40"/>
  <c r="W7" i="76"/>
  <c r="AF18"/>
  <c r="W41"/>
  <c r="W37" i="78"/>
  <c r="Y37"/>
  <c r="AA37"/>
  <c r="Y7" i="76"/>
  <c r="AI8" s="1"/>
  <c r="AK8" s="1"/>
  <c r="AC7"/>
  <c r="AF10" s="1"/>
  <c r="AC41"/>
  <c r="AB7"/>
  <c r="AF8" s="1"/>
  <c r="X7"/>
  <c r="AB41"/>
  <c r="AC7" i="75"/>
  <c r="AF10" s="1"/>
  <c r="Y7"/>
  <c r="AI8" s="1"/>
  <c r="AK8" s="1"/>
  <c r="AC41"/>
  <c r="U38" i="79"/>
  <c r="AC38" s="1"/>
  <c r="AB38"/>
  <c r="U39" i="73"/>
  <c r="AC39" s="1"/>
  <c r="AB39"/>
  <c r="U41"/>
  <c r="AC40"/>
  <c r="AI7" i="74"/>
  <c r="AK7" s="1"/>
  <c r="Y39" i="71"/>
  <c r="AB39" i="72"/>
  <c r="AA40" i="75"/>
  <c r="Y40"/>
  <c r="Y41" s="1"/>
  <c r="W40"/>
  <c r="U41" i="78"/>
  <c r="X40" i="71" l="1"/>
  <c r="X41" s="1"/>
  <c r="Y40" i="76"/>
  <c r="Y41" s="1"/>
  <c r="W40"/>
  <c r="W39" i="73"/>
  <c r="Y39"/>
  <c r="AA39"/>
  <c r="AF18" i="75"/>
  <c r="W7"/>
  <c r="W41"/>
  <c r="Z39" i="72"/>
  <c r="V39"/>
  <c r="X39"/>
  <c r="Y7" i="73"/>
  <c r="AI8" s="1"/>
  <c r="AK8" s="1"/>
  <c r="AC7"/>
  <c r="AF10" s="1"/>
  <c r="AC41"/>
  <c r="Y40"/>
  <c r="Y41" s="1"/>
  <c r="AA40"/>
  <c r="W40"/>
  <c r="X39"/>
  <c r="X41" s="1"/>
  <c r="V39"/>
  <c r="V7" s="1"/>
  <c r="Z39"/>
  <c r="X38" i="79"/>
  <c r="X41" s="1"/>
  <c r="V38"/>
  <c r="Z38"/>
  <c r="AF22" i="76"/>
  <c r="AI7"/>
  <c r="AK7" s="1"/>
  <c r="X5"/>
  <c r="AC41" i="79"/>
  <c r="Y7"/>
  <c r="AI8" s="1"/>
  <c r="AK8" s="1"/>
  <c r="AC7"/>
  <c r="AF10" s="1"/>
  <c r="W40"/>
  <c r="AA40"/>
  <c r="Y40"/>
  <c r="T40" i="72"/>
  <c r="S41"/>
  <c r="V41" i="73"/>
  <c r="AF22" i="75"/>
  <c r="X5"/>
  <c r="AI7"/>
  <c r="AK7" s="1"/>
  <c r="AB7" i="71"/>
  <c r="AF8" s="1"/>
  <c r="AB41"/>
  <c r="X7"/>
  <c r="V5" i="76"/>
  <c r="AF14" s="1"/>
  <c r="U41" i="79"/>
  <c r="AB41" i="73"/>
  <c r="AB41" i="79"/>
  <c r="AC40" i="71"/>
  <c r="W38" i="79"/>
  <c r="Y38"/>
  <c r="AA38"/>
  <c r="AF16" i="75"/>
  <c r="V7"/>
  <c r="V41"/>
  <c r="V7" i="79"/>
  <c r="V41"/>
  <c r="AF16"/>
  <c r="AA39" i="72"/>
  <c r="W39"/>
  <c r="Y39"/>
  <c r="R41" i="78"/>
  <c r="AC40"/>
  <c r="X7"/>
  <c r="AB7"/>
  <c r="AF8" s="1"/>
  <c r="AB41"/>
  <c r="V40"/>
  <c r="X40"/>
  <c r="X41" s="1"/>
  <c r="Z40"/>
  <c r="V41" i="71"/>
  <c r="V7"/>
  <c r="AF16"/>
  <c r="U40" i="77"/>
  <c r="T41"/>
  <c r="AB40"/>
  <c r="AC7" i="74"/>
  <c r="AF10" s="1"/>
  <c r="Y7"/>
  <c r="AC41"/>
  <c r="W40"/>
  <c r="Y40"/>
  <c r="Y41" s="1"/>
  <c r="AA40"/>
  <c r="AB7" i="73"/>
  <c r="AF8" s="1"/>
  <c r="X7"/>
  <c r="AB7" i="79"/>
  <c r="AF8" s="1"/>
  <c r="X7"/>
  <c r="AF16" i="73" l="1"/>
  <c r="AI7" i="78"/>
  <c r="AK7" s="1"/>
  <c r="AC7" i="71"/>
  <c r="AF10" s="1"/>
  <c r="Y7"/>
  <c r="AI8" s="1"/>
  <c r="AK8" s="1"/>
  <c r="AC41"/>
  <c r="Y40"/>
  <c r="Y41" s="1"/>
  <c r="AA40"/>
  <c r="W40"/>
  <c r="AI7"/>
  <c r="AK7" s="1"/>
  <c r="AF18" i="79"/>
  <c r="W7"/>
  <c r="V5" s="1"/>
  <c r="AF14" s="1"/>
  <c r="W41"/>
  <c r="AF18" i="73"/>
  <c r="W7"/>
  <c r="W41"/>
  <c r="Y41" i="79"/>
  <c r="AF22"/>
  <c r="AI7"/>
  <c r="AK7" s="1"/>
  <c r="X5"/>
  <c r="AF22" i="73"/>
  <c r="AI7"/>
  <c r="AK7" s="1"/>
  <c r="X5"/>
  <c r="W7" i="74"/>
  <c r="AF18"/>
  <c r="W41"/>
  <c r="AI8"/>
  <c r="AK8" s="1"/>
  <c r="X5"/>
  <c r="AF22"/>
  <c r="X7" i="77"/>
  <c r="AB7"/>
  <c r="AF8" s="1"/>
  <c r="AB41"/>
  <c r="V40"/>
  <c r="X40"/>
  <c r="X41" s="1"/>
  <c r="Z40"/>
  <c r="U41"/>
  <c r="AC40"/>
  <c r="V41" i="78"/>
  <c r="AF16"/>
  <c r="V7"/>
  <c r="AC7"/>
  <c r="AF10" s="1"/>
  <c r="Y7"/>
  <c r="AI8" s="1"/>
  <c r="AK8" s="1"/>
  <c r="AC41"/>
  <c r="W40"/>
  <c r="AA40"/>
  <c r="Y40"/>
  <c r="Y41" s="1"/>
  <c r="V5" i="75"/>
  <c r="AF14" s="1"/>
  <c r="U40" i="72"/>
  <c r="T41"/>
  <c r="AB40"/>
  <c r="AB7" l="1"/>
  <c r="AF8" s="1"/>
  <c r="X7"/>
  <c r="AB41"/>
  <c r="V40"/>
  <c r="Z40"/>
  <c r="X40"/>
  <c r="X41" s="1"/>
  <c r="U41"/>
  <c r="AC40"/>
  <c r="W7" i="78"/>
  <c r="V5" s="1"/>
  <c r="AF14" s="1"/>
  <c r="AF18"/>
  <c r="W41"/>
  <c r="AI7" i="77"/>
  <c r="AK7" s="1"/>
  <c r="V5" i="74"/>
  <c r="AF14" s="1"/>
  <c r="X5" i="71"/>
  <c r="AF22"/>
  <c r="AF22" i="78"/>
  <c r="Y7" i="77"/>
  <c r="AI8" s="1"/>
  <c r="AK8" s="1"/>
  <c r="AC7"/>
  <c r="AF10" s="1"/>
  <c r="AC41"/>
  <c r="W40"/>
  <c r="Y40"/>
  <c r="Y41" s="1"/>
  <c r="AA40"/>
  <c r="V7"/>
  <c r="AF16"/>
  <c r="V41"/>
  <c r="W7" i="71"/>
  <c r="AF18"/>
  <c r="W41"/>
  <c r="V5" i="73"/>
  <c r="AF14" s="1"/>
  <c r="X5" i="78"/>
  <c r="G12" i="54" l="1"/>
  <c r="V5" i="71"/>
  <c r="AF14" s="1"/>
  <c r="AF18" i="77"/>
  <c r="W7"/>
  <c r="V5" s="1"/>
  <c r="AF14" s="1"/>
  <c r="W41"/>
  <c r="Y7" i="72"/>
  <c r="AI8" s="1"/>
  <c r="AK8" s="1"/>
  <c r="AC7"/>
  <c r="AF10" s="1"/>
  <c r="AC41"/>
  <c r="W40"/>
  <c r="Y40"/>
  <c r="Y41" s="1"/>
  <c r="AA40"/>
  <c r="AF16"/>
  <c r="V7"/>
  <c r="V41"/>
  <c r="AI7"/>
  <c r="AK7" s="1"/>
  <c r="X5" i="77"/>
  <c r="AF22"/>
  <c r="X5" i="72" l="1"/>
  <c r="AF22"/>
  <c r="G20" i="54"/>
  <c r="W7" i="72"/>
  <c r="AF18"/>
  <c r="W41"/>
  <c r="G14" i="54"/>
  <c r="G26" l="1"/>
  <c r="J10"/>
  <c r="V5" i="72"/>
  <c r="AF14" s="1"/>
  <c r="G22" i="54" l="1"/>
  <c r="L10"/>
  <c r="J9"/>
  <c r="G18"/>
  <c r="L9" l="1"/>
  <c r="AF26" i="72"/>
  <c r="AB5" i="76"/>
  <c r="Z7" i="71"/>
  <c r="AF26" i="73"/>
  <c r="AA41" i="76"/>
  <c r="AA41" i="75"/>
  <c r="AF24" i="71"/>
  <c r="Z41" i="73"/>
  <c r="AF26" i="77"/>
  <c r="V9" i="71"/>
  <c r="Z7" i="76"/>
  <c r="AB5" i="72"/>
  <c r="AA41" i="79"/>
  <c r="AF28" i="71"/>
  <c r="Z41" i="79"/>
  <c r="Z7"/>
  <c r="AA7" i="74"/>
  <c r="AB5" i="73"/>
  <c r="AF12" i="71"/>
  <c r="Z7" i="72"/>
  <c r="AA41" i="71"/>
  <c r="AF26" i="76"/>
  <c r="Z9" i="71"/>
  <c r="AA7" i="73"/>
  <c r="AA7" i="72"/>
  <c r="AA41"/>
  <c r="AF24" i="73"/>
  <c r="Z41" i="74"/>
  <c r="AF24" i="76"/>
  <c r="AA7" i="78"/>
  <c r="AA41"/>
  <c r="AF24" i="75"/>
  <c r="Z41"/>
  <c r="AA7" i="77"/>
  <c r="AF24" i="78"/>
  <c r="AF26" i="74"/>
  <c r="Z41" i="72"/>
  <c r="AA7" i="75"/>
  <c r="AF26"/>
  <c r="AB5"/>
  <c r="AB5" i="78"/>
  <c r="AB5" i="79"/>
  <c r="Z7" i="75"/>
  <c r="AF26" i="78"/>
  <c r="Z41"/>
  <c r="AF26" i="79"/>
  <c r="AA7" i="76"/>
  <c r="Z41" i="71"/>
  <c r="Z7" i="74"/>
  <c r="AB5"/>
  <c r="AF24" i="77"/>
  <c r="Z41" i="76"/>
  <c r="Z7" i="77"/>
  <c r="AF24" i="72"/>
  <c r="AA7" i="71"/>
  <c r="AF24" i="79"/>
  <c r="Z41" i="77"/>
  <c r="Z7" i="78"/>
  <c r="AF24" i="74"/>
  <c r="AB5" i="77"/>
  <c r="Z7" i="73"/>
  <c r="AF26" i="71"/>
  <c r="AB5"/>
  <c r="AA41" i="77"/>
  <c r="AA41" i="74"/>
  <c r="AA7" i="79"/>
  <c r="AA41" i="73"/>
  <c r="AF34" i="78" l="1"/>
  <c r="AI6"/>
  <c r="AI11" s="1"/>
  <c r="AI6" i="76"/>
  <c r="AK6" s="1"/>
  <c r="AF34"/>
  <c r="AI6" i="71"/>
  <c r="AK6" s="1"/>
  <c r="AF34"/>
  <c r="J12" i="54"/>
  <c r="L12" s="1"/>
  <c r="G30"/>
  <c r="AF30" i="72"/>
  <c r="AF32"/>
  <c r="AI5"/>
  <c r="AK5" s="1"/>
  <c r="Z5"/>
  <c r="AI9" s="1"/>
  <c r="AK9" s="1"/>
  <c r="AF34" i="79"/>
  <c r="AI6"/>
  <c r="AK6" s="1"/>
  <c r="AF30" i="77"/>
  <c r="Z5"/>
  <c r="AI9" s="1"/>
  <c r="AK9" s="1"/>
  <c r="AI5"/>
  <c r="AK5" s="1"/>
  <c r="AF32"/>
  <c r="AF32" i="76"/>
  <c r="AF30"/>
  <c r="Z5"/>
  <c r="AI9" s="1"/>
  <c r="AK9" s="1"/>
  <c r="AI5"/>
  <c r="AI6" i="75"/>
  <c r="AK6" s="1"/>
  <c r="AF34"/>
  <c r="AF30" i="73"/>
  <c r="Z5"/>
  <c r="AI9" s="1"/>
  <c r="AK9" s="1"/>
  <c r="AI5"/>
  <c r="AK5" s="1"/>
  <c r="AF32"/>
  <c r="G16" i="54"/>
  <c r="AF34" i="74"/>
  <c r="AI6"/>
  <c r="AF34" i="72"/>
  <c r="AI6"/>
  <c r="AI11" s="1"/>
  <c r="Z5" i="79"/>
  <c r="AI9" s="1"/>
  <c r="AK9" s="1"/>
  <c r="AF32"/>
  <c r="AI5"/>
  <c r="AK5" s="1"/>
  <c r="AF30"/>
  <c r="AI5" i="78"/>
  <c r="AI10" s="1"/>
  <c r="AK10" s="1"/>
  <c r="AF30"/>
  <c r="AF32"/>
  <c r="Z5"/>
  <c r="AI9" s="1"/>
  <c r="AK9" s="1"/>
  <c r="AF34" i="77"/>
  <c r="AI6"/>
  <c r="AK6" s="1"/>
  <c r="AF32" i="75"/>
  <c r="Z5"/>
  <c r="AI9" s="1"/>
  <c r="AK9" s="1"/>
  <c r="AF30"/>
  <c r="AI5"/>
  <c r="AI10" s="1"/>
  <c r="AK10" s="1"/>
  <c r="AF30" i="74"/>
  <c r="AI5"/>
  <c r="AK5" s="1"/>
  <c r="AF32"/>
  <c r="Z5"/>
  <c r="AI9" s="1"/>
  <c r="AK9" s="1"/>
  <c r="AF34" i="73"/>
  <c r="AI6"/>
  <c r="AK6" s="1"/>
  <c r="AF32" i="71"/>
  <c r="Z5"/>
  <c r="AI9" s="1"/>
  <c r="AK9" s="1"/>
  <c r="AI5"/>
  <c r="AK5" s="1"/>
  <c r="AF30"/>
  <c r="G32" i="54"/>
  <c r="G28"/>
  <c r="J11"/>
  <c r="L11" s="1"/>
  <c r="J15"/>
  <c r="G36"/>
  <c r="AI11" i="75"/>
  <c r="J14" i="54"/>
  <c r="L14" s="1"/>
  <c r="AI11" i="79"/>
  <c r="AK6" i="72"/>
  <c r="AK6" i="78"/>
  <c r="AI11" i="73" l="1"/>
  <c r="AI11" i="71"/>
  <c r="AI10" i="73"/>
  <c r="AK10" s="1"/>
  <c r="AI10" i="76"/>
  <c r="AK10" s="1"/>
  <c r="AK5"/>
  <c r="AI10" i="71"/>
  <c r="AK10" s="1"/>
  <c r="AK12" s="1"/>
  <c r="AK5" i="78"/>
  <c r="AI10" i="79"/>
  <c r="AK10" s="1"/>
  <c r="AK12" s="1"/>
  <c r="J13" i="54"/>
  <c r="L13" s="1"/>
  <c r="L16" s="1"/>
  <c r="G38"/>
  <c r="AI11" i="74"/>
  <c r="AK6"/>
  <c r="G34" i="54"/>
  <c r="AI11" i="76"/>
  <c r="AI10" i="74"/>
  <c r="AK10" s="1"/>
  <c r="AI10" i="77"/>
  <c r="AK10" s="1"/>
  <c r="AK12" s="1"/>
  <c r="AK5" i="75"/>
  <c r="AK12" s="1"/>
  <c r="AI10" i="72"/>
  <c r="AK10" s="1"/>
  <c r="AK12" s="1"/>
  <c r="AI11" i="77"/>
  <c r="AK12" i="73"/>
  <c r="AK12" i="78"/>
  <c r="AK12" i="74" l="1"/>
  <c r="AK12" i="76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2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3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4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5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6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7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8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comments9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<sst xmlns="http://schemas.openxmlformats.org/spreadsheetml/2006/main" count="1023" uniqueCount="139">
  <si>
    <t>Commentaires</t>
  </si>
  <si>
    <t>Jours</t>
  </si>
  <si>
    <t>Total vacations</t>
  </si>
  <si>
    <t>Total jour(s) férié(s)</t>
  </si>
  <si>
    <t>Total dimanche(s)</t>
  </si>
  <si>
    <t>N°</t>
  </si>
  <si>
    <t>Formation</t>
  </si>
  <si>
    <t>Poste</t>
  </si>
  <si>
    <t>SSIAP 1</t>
  </si>
  <si>
    <t>SSIAP 2</t>
  </si>
  <si>
    <t>Acompte :</t>
  </si>
  <si>
    <t>Total</t>
  </si>
  <si>
    <t>Date</t>
  </si>
  <si>
    <t>Site</t>
  </si>
  <si>
    <t>Autre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</si>
  <si>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</si>
  <si>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</si>
  <si>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</si>
  <si>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</si>
  <si>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</si>
  <si>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</si>
  <si>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</si>
  <si>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</si>
  <si>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</si>
  <si>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</si>
  <si>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</si>
  <si>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</si>
  <si>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Maitre chien</t>
  </si>
  <si>
    <t>Journée</t>
  </si>
  <si>
    <t>Soirée</t>
  </si>
  <si>
    <t>Nuit &amp; Matin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</si>
  <si>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</si>
  <si>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</si>
  <si>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</si>
  <si>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</si>
  <si>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</si>
  <si>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</si>
  <si>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</si>
  <si>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</si>
  <si>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</si>
  <si>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</si>
  <si>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</si>
  <si>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</si>
  <si>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</si>
  <si>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</si>
  <si>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</si>
  <si>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</si>
  <si>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</si>
  <si>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</si>
  <si>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</si>
  <si>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</si>
  <si>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Dimanche(s)</t>
  </si>
  <si>
    <t>Jour(s) férié(s)</t>
  </si>
  <si>
    <t>Semaine</t>
  </si>
  <si>
    <t>Mois entier</t>
  </si>
  <si>
    <t>Primes</t>
  </si>
  <si>
    <t>Site 1</t>
  </si>
  <si>
    <t>Site 2</t>
  </si>
  <si>
    <t>Site 3</t>
  </si>
  <si>
    <t>Site 4</t>
  </si>
  <si>
    <t>T</t>
  </si>
  <si>
    <t>Total hrs supp</t>
  </si>
  <si>
    <t>Total hrs supp jour</t>
  </si>
  <si>
    <t>Total hrs supp nuit</t>
  </si>
  <si>
    <t>Total paniers repas</t>
  </si>
  <si>
    <t>Total hrs férié(s)</t>
  </si>
  <si>
    <t>Total hrs férié(s) jour</t>
  </si>
  <si>
    <t>Total hrs férié(s) nuit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</si>
  <si>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</si>
  <si>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</si>
  <si>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</si>
  <si>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</si>
  <si>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</si>
  <si>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</si>
  <si>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</si>
  <si>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:: Date de validité ::</t>
  </si>
  <si>
    <t>Carte PRO CNAPS</t>
  </si>
  <si>
    <t>Horaires</t>
  </si>
  <si>
    <t>Inscrire l'année désirée :</t>
  </si>
  <si>
    <t>:: Statistiques complètes ::</t>
  </si>
  <si>
    <t>Prévu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</si>
  <si>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</si>
  <si>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</si>
  <si>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</si>
  <si>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</si>
  <si>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</si>
  <si>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</si>
  <si>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</si>
  <si>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</si>
  <si>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</si>
  <si>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</si>
  <si>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</si>
  <si>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</si>
  <si>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</si>
  <si>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</si>
  <si>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='Calendrier auto'!$AI$28</t>
  </si>
  <si>
    <t>=Data!$N$2:$N$14</t>
  </si>
  <si>
    <t>Paques</t>
  </si>
  <si>
    <t>=Data!$N$3</t>
  </si>
  <si>
    <t>zones nommées</t>
  </si>
  <si>
    <t>Pour information</t>
  </si>
  <si>
    <t>vacation</t>
  </si>
  <si>
    <t>:: A vos risques et périls ::</t>
  </si>
  <si>
    <t>:: Statistiques sur l'année ::</t>
  </si>
  <si>
    <t>Carte SST</t>
  </si>
  <si>
    <t>HOBS-BE (Manœuvre)</t>
  </si>
  <si>
    <t>Aujourd'hui, nous sommes le :</t>
  </si>
  <si>
    <t>SSIAP 3</t>
  </si>
  <si>
    <t>Jours restants</t>
  </si>
  <si>
    <t>Jours restants :</t>
  </si>
  <si>
    <t>CP = Congés payés</t>
  </si>
  <si>
    <t>Jours fériés</t>
  </si>
  <si>
    <t>Mot de passe pour les feuilles :</t>
  </si>
  <si>
    <t>Ne pas toucher</t>
  </si>
  <si>
    <t>ADS/APS</t>
  </si>
  <si>
    <t>Contact : infoyann@gmail.com</t>
  </si>
  <si>
    <t>Total hrs dimanches</t>
  </si>
  <si>
    <t>Total hrs semaine</t>
  </si>
  <si>
    <t>Total hrs fériés</t>
  </si>
  <si>
    <r>
      <rPr>
        <b/>
        <sz val="14"/>
        <color theme="1"/>
        <rFont val="Calibri (Corps)"/>
      </rPr>
      <t xml:space="preserve">
:: Remerciements ::</t>
    </r>
    <r>
      <rPr>
        <sz val="11"/>
        <color theme="0"/>
        <rFont val="Calibri"/>
        <family val="2"/>
        <scheme val="minor"/>
      </rPr>
      <t xml:space="preserve">
</t>
    </r>
    <r>
      <rPr>
        <b/>
        <sz val="12"/>
        <color rgb="FF008000"/>
        <rFont val="Calibri (Corps)"/>
      </rPr>
      <t>Forum excel-pratique.com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2"/>
        <color theme="1" tint="0.249977111117893"/>
        <rFont val="Calibri"/>
        <family val="2"/>
        <scheme val="minor"/>
      </rPr>
      <t>Et en particulier aux membres : 
Banzai64, DjiDji59430, patrick1957, LouReeD, Jean-Eric, R@chid et Raja.
Et merci aussi à TONY34200 du forum excel-downloads.com  pour son ébauche de planning sur lequel j'ai pu prendre pas mal d'idées.</t>
    </r>
    <r>
      <rPr>
        <b/>
        <sz val="12"/>
        <color theme="0"/>
        <rFont val="Calibri"/>
        <family val="2"/>
        <scheme val="minor"/>
      </rPr>
      <t xml:space="preserve">
</t>
    </r>
    <r>
      <rPr>
        <b/>
        <sz val="12"/>
        <color rgb="FF7030A0"/>
        <rFont val="Calibri (Corps)"/>
      </rPr>
      <t xml:space="preserve">Ce planning ne serait pas aussi complet sans leurs aides </t>
    </r>
    <r>
      <rPr>
        <sz val="12"/>
        <color rgb="FF7030A0"/>
        <rFont val="Calibri (Corps)"/>
      </rPr>
      <t>!</t>
    </r>
    <r>
      <rPr>
        <sz val="11"/>
        <color theme="0"/>
        <rFont val="Calibri"/>
        <family val="2"/>
        <scheme val="minor"/>
      </rPr>
      <t xml:space="preserve">
</t>
    </r>
  </si>
  <si>
    <t>:: Légende sur les couleurs des dates ci-dessus ::</t>
  </si>
  <si>
    <t>Plus de 6 mois restants avant de renouveler.</t>
  </si>
  <si>
    <t>Moins de 6 mois restants avant de renouveler.</t>
  </si>
  <si>
    <t>Moins de 4 mois restants avant de renouveler</t>
  </si>
  <si>
    <t>Pensez aux recyclages et/ou renouvellements…</t>
  </si>
  <si>
    <t>Total hrs jour semaine</t>
  </si>
  <si>
    <t>Total hrs nuit (10%) sem</t>
  </si>
  <si>
    <t>Total hrs de votre chien</t>
  </si>
  <si>
    <t>Total hrs dans le mois</t>
  </si>
  <si>
    <t>Total hrs jour dans le mois</t>
  </si>
  <si>
    <t>Total hrs nuit dans le mois</t>
  </si>
  <si>
    <t>Total hrs sem</t>
  </si>
  <si>
    <t>Vacations totales (mois)</t>
  </si>
  <si>
    <t>Vacation(s) totale(s) (dim)</t>
  </si>
  <si>
    <t>Vacation(s) totale(s) (férié)</t>
  </si>
  <si>
    <t>Total hrs jour sem</t>
  </si>
  <si>
    <t>Vacations totales (sem)</t>
  </si>
  <si>
    <t>Création de Yannick L</t>
  </si>
  <si>
    <t>Dernière mise à jour :  février 2016</t>
  </si>
</sst>
</file>

<file path=xl/styles.xml><?xml version="1.0" encoding="utf-8"?>
<styleSheet xmlns="http://schemas.openxmlformats.org/spreadsheetml/2006/main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dd\ mmmm\ yyyy"/>
    <numFmt numFmtId="174" formatCode="0;[Red]0"/>
    <numFmt numFmtId="175" formatCode="[h]:mm;;"/>
  </numFmts>
  <fonts count="93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b/>
      <u/>
      <sz val="14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99E352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rgb="FF00B050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Georgia"/>
      <family val="1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2"/>
      <color rgb="FFFFFF00"/>
      <name val="Calibri"/>
      <family val="2"/>
      <scheme val="minor"/>
    </font>
    <font>
      <b/>
      <sz val="14"/>
      <color theme="1"/>
      <name val="Calibri (Corps)"/>
    </font>
    <font>
      <b/>
      <sz val="12"/>
      <color rgb="FF7030A0"/>
      <name val="Calibri (Corps)"/>
    </font>
    <font>
      <sz val="12"/>
      <color rgb="FF7030A0"/>
      <name val="Calibri (Corps)"/>
    </font>
    <font>
      <b/>
      <sz val="11"/>
      <color rgb="FFFF0000"/>
      <name val="Calibri"/>
      <family val="2"/>
      <scheme val="minor"/>
    </font>
    <font>
      <b/>
      <sz val="11"/>
      <color theme="1" tint="0.14999847407452621"/>
      <name val="Arial"/>
      <family val="2"/>
    </font>
    <font>
      <sz val="24"/>
      <color theme="0"/>
      <name val="Chalkduster"/>
    </font>
    <font>
      <b/>
      <sz val="12"/>
      <color rgb="FFFFFFFF"/>
      <name val="Arial"/>
      <family val="2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8"/>
      <color rgb="FF92D050"/>
      <name val="Monaco"/>
    </font>
    <font>
      <b/>
      <sz val="11"/>
      <color theme="0" tint="-0.249977111117893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rgb="FF008000"/>
      <name val="Calibri (Corps)"/>
    </font>
    <font>
      <b/>
      <sz val="11"/>
      <color rgb="FF008000"/>
      <name val="Arial"/>
      <family val="2"/>
    </font>
    <font>
      <b/>
      <sz val="12"/>
      <color rgb="FF008000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3"/>
      <color rgb="FFFFFF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 tint="-0.249977111117893"/>
      <name val="Arial"/>
      <family val="2"/>
    </font>
    <font>
      <sz val="12"/>
      <color theme="0" tint="-0.249977111117893"/>
      <name val="Calibri"/>
      <family val="2"/>
      <scheme val="minor"/>
    </font>
    <font>
      <u/>
      <sz val="14"/>
      <color theme="9" tint="-0.249977111117893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b/>
      <sz val="10"/>
      <color theme="0" tint="-0.249977111117893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b/>
      <sz val="10"/>
      <color theme="1" tint="0.249977111117893"/>
      <name val="Arial"/>
      <family val="2"/>
    </font>
    <font>
      <b/>
      <sz val="11"/>
      <color rgb="FFBFBFBF"/>
      <name val="Arial"/>
      <family val="2"/>
    </font>
    <font>
      <b/>
      <sz val="11"/>
      <color rgb="FFFFFFFF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40404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2E46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CCFFCC"/>
        <bgColor indexed="64"/>
      </patternFill>
    </fill>
    <fill>
      <patternFill patternType="solid">
        <fgColor rgb="FFC6EFCE"/>
        <bgColor rgb="FF000000"/>
      </patternFill>
    </fill>
    <fill>
      <patternFill patternType="solid">
        <fgColor rgb="FFFFEB9C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595959"/>
        <bgColor rgb="FF000000"/>
      </patternFill>
    </fill>
    <fill>
      <patternFill patternType="solid">
        <fgColor theme="1"/>
        <bgColor indexed="64"/>
      </patternFill>
    </fill>
  </fills>
  <borders count="2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 style="hair">
        <color rgb="FF0087E8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40404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hair">
        <color rgb="FF404040"/>
      </bottom>
      <diagonal/>
    </border>
    <border>
      <left/>
      <right style="thin">
        <color rgb="FF80808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medium">
        <color rgb="FF404040"/>
      </bottom>
      <diagonal/>
    </border>
    <border>
      <left/>
      <right style="thin">
        <color rgb="FF808080"/>
      </right>
      <top style="hair">
        <color rgb="FF404040"/>
      </top>
      <bottom style="medium">
        <color rgb="FF404040"/>
      </bottom>
      <diagonal/>
    </border>
    <border>
      <left/>
      <right style="medium">
        <color rgb="FF404040"/>
      </right>
      <top style="hair">
        <color rgb="FF404040"/>
      </top>
      <bottom style="medium">
        <color rgb="FF404040"/>
      </bottom>
      <diagonal/>
    </border>
    <border>
      <left style="thin">
        <color rgb="FF808080"/>
      </left>
      <right/>
      <top style="hair">
        <color rgb="FF404040"/>
      </top>
      <bottom style="hair">
        <color rgb="FF404040"/>
      </bottom>
      <diagonal/>
    </border>
    <border>
      <left style="thin">
        <color rgb="FF808080"/>
      </left>
      <right/>
      <top style="hair">
        <color rgb="FF404040"/>
      </top>
      <bottom style="medium">
        <color rgb="FF40404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404040"/>
      </left>
      <right/>
      <top/>
      <bottom style="hair">
        <color rgb="FF404040"/>
      </bottom>
      <diagonal/>
    </border>
    <border>
      <left/>
      <right style="thin">
        <color rgb="FF808080"/>
      </right>
      <top/>
      <bottom style="hair">
        <color rgb="FF404040"/>
      </bottom>
      <diagonal/>
    </border>
    <border>
      <left style="thin">
        <color rgb="FF808080"/>
      </left>
      <right/>
      <top/>
      <bottom style="hair">
        <color rgb="FF404040"/>
      </bottom>
      <diagonal/>
    </border>
    <border>
      <left/>
      <right style="medium">
        <color rgb="FF404040"/>
      </right>
      <top/>
      <bottom style="hair">
        <color rgb="FF40404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rgb="FF404040"/>
      </left>
      <right/>
      <top/>
      <bottom/>
      <diagonal/>
    </border>
    <border>
      <left style="medium">
        <color rgb="FF404040"/>
      </left>
      <right/>
      <top style="medium">
        <color rgb="FF404040"/>
      </top>
      <bottom/>
      <diagonal/>
    </border>
    <border>
      <left style="medium">
        <color rgb="FF404040"/>
      </left>
      <right/>
      <top/>
      <bottom style="medium">
        <color rgb="FF404040"/>
      </bottom>
      <diagonal/>
    </border>
    <border>
      <left style="medium">
        <color rgb="FF404040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 tint="0.249977111117893"/>
      </right>
      <top style="medium">
        <color rgb="FF404040"/>
      </top>
      <bottom style="medium">
        <color rgb="FF404040"/>
      </bottom>
      <diagonal/>
    </border>
    <border>
      <left/>
      <right style="medium">
        <color theme="1" tint="0.249977111117893"/>
      </right>
      <top style="medium">
        <color rgb="FF404040"/>
      </top>
      <bottom/>
      <diagonal/>
    </border>
    <border>
      <left/>
      <right style="medium">
        <color theme="1" tint="0.249977111117893"/>
      </right>
      <top/>
      <bottom/>
      <diagonal/>
    </border>
    <border>
      <left/>
      <right style="medium">
        <color theme="1" tint="0.249977111117893"/>
      </right>
      <top/>
      <bottom style="medium">
        <color rgb="FF404040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/>
      <top style="thin">
        <color theme="0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thin">
        <color theme="0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3366FF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 style="hair">
        <color rgb="FF3366F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medium">
        <color rgb="FF0087E8"/>
      </top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/>
      <diagonal/>
    </border>
    <border>
      <left style="thin">
        <color theme="5" tint="0.39994506668294322"/>
      </left>
      <right style="medium">
        <color theme="5" tint="0.39991454817346722"/>
      </right>
      <top/>
      <bottom/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/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/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thin">
        <color theme="1" tint="0.24994659260841701"/>
      </right>
      <top style="medium">
        <color theme="1"/>
      </top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 tint="0.24994659260841701"/>
      </right>
      <top style="hair">
        <color theme="1"/>
      </top>
      <bottom style="thin">
        <color theme="1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thin">
        <color theme="1" tint="0.499984740745262"/>
      </right>
      <top/>
      <bottom style="hair">
        <color rgb="FF00B050"/>
      </bottom>
      <diagonal/>
    </border>
    <border>
      <left/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/>
      <top/>
      <bottom style="hair">
        <color rgb="FF00B050"/>
      </bottom>
      <diagonal/>
    </border>
    <border>
      <left style="medium">
        <color theme="1" tint="0.24994659260841701"/>
      </left>
      <right/>
      <top style="hair">
        <color rgb="FF00B050"/>
      </top>
      <bottom style="hair">
        <color rgb="FF00B05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hair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theme="1" tint="0.499984740745262"/>
      </top>
      <bottom style="hair">
        <color rgb="FF00B050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/>
      <diagonal/>
    </border>
    <border>
      <left/>
      <right/>
      <top style="hair">
        <color theme="1"/>
      </top>
      <bottom/>
      <diagonal/>
    </border>
    <border>
      <left style="medium">
        <color theme="1" tint="0.14999847407452621"/>
      </left>
      <right style="thin">
        <color theme="1" tint="0.14999847407452621"/>
      </right>
      <top style="thin">
        <color theme="1"/>
      </top>
      <bottom style="medium">
        <color theme="1"/>
      </bottom>
      <diagonal/>
    </border>
    <border>
      <left style="thin">
        <color theme="1" tint="0.1499984740745262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 tint="0.14999847407452621"/>
      </left>
      <right style="medium">
        <color theme="1" tint="0.1499984740745262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 tint="0.14999847407452621"/>
      </right>
      <top style="thin">
        <color theme="1"/>
      </top>
      <bottom style="medium">
        <color theme="1"/>
      </bottom>
      <diagonal/>
    </border>
    <border>
      <left style="thin">
        <color rgb="FF0087E8"/>
      </left>
      <right style="thin">
        <color theme="1" tint="0.24994659260841701"/>
      </right>
      <top style="thin">
        <color theme="1"/>
      </top>
      <bottom style="hair">
        <color rgb="FF0087E8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medium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thin">
        <color theme="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 style="thin">
        <color theme="1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/>
      <bottom style="thin">
        <color auto="1"/>
      </bottom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</borders>
  <cellStyleXfs count="62">
    <xf numFmtId="0" fontId="0" fillId="0" borderId="0"/>
    <xf numFmtId="0" fontId="9" fillId="0" borderId="0"/>
    <xf numFmtId="166" fontId="10" fillId="0" borderId="0"/>
    <xf numFmtId="0" fontId="16" fillId="8" borderId="0" applyNumberFormat="0" applyBorder="0" applyAlignment="0" applyProtection="0"/>
    <xf numFmtId="0" fontId="17" fillId="9" borderId="5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502">
    <xf numFmtId="0" fontId="0" fillId="0" borderId="0" xfId="0"/>
    <xf numFmtId="0" fontId="4" fillId="0" borderId="0" xfId="0" applyFont="1" applyAlignment="1">
      <alignment vertical="center"/>
    </xf>
    <xf numFmtId="2" fontId="4" fillId="0" borderId="6" xfId="0" applyNumberFormat="1" applyFont="1" applyBorder="1" applyAlignment="1">
      <alignment horizontal="center" vertical="center"/>
    </xf>
    <xf numFmtId="0" fontId="35" fillId="0" borderId="7" xfId="0" applyNumberFormat="1" applyFont="1" applyBorder="1" applyAlignment="1">
      <alignment horizontal="center" vertical="center"/>
    </xf>
    <xf numFmtId="0" fontId="0" fillId="3" borderId="0" xfId="0" applyFill="1"/>
    <xf numFmtId="0" fontId="0" fillId="0" borderId="8" xfId="0" applyBorder="1"/>
    <xf numFmtId="0" fontId="0" fillId="3" borderId="8" xfId="0" applyFill="1" applyBorder="1"/>
    <xf numFmtId="0" fontId="0" fillId="0" borderId="0" xfId="0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42" fillId="4" borderId="10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2" fontId="4" fillId="0" borderId="20" xfId="0" applyNumberFormat="1" applyFont="1" applyBorder="1" applyAlignment="1">
      <alignment horizontal="center" vertical="center"/>
    </xf>
    <xf numFmtId="0" fontId="35" fillId="0" borderId="26" xfId="0" applyFont="1" applyBorder="1" applyAlignment="1">
      <alignment horizontal="center" vertical="center"/>
    </xf>
    <xf numFmtId="0" fontId="35" fillId="0" borderId="19" xfId="0" applyFont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0" fontId="27" fillId="15" borderId="3" xfId="0" applyFont="1" applyFill="1" applyBorder="1" applyAlignment="1">
      <alignment vertical="center"/>
    </xf>
    <xf numFmtId="0" fontId="43" fillId="15" borderId="0" xfId="0" applyFont="1" applyFill="1" applyBorder="1" applyAlignment="1">
      <alignment horizontal="center"/>
    </xf>
    <xf numFmtId="0" fontId="24" fillId="15" borderId="3" xfId="0" applyFont="1" applyFill="1" applyBorder="1" applyAlignment="1">
      <alignment vertical="center"/>
    </xf>
    <xf numFmtId="164" fontId="39" fillId="15" borderId="0" xfId="0" applyNumberFormat="1" applyFont="1" applyFill="1" applyBorder="1" applyAlignment="1">
      <alignment horizontal="center" vertical="center"/>
    </xf>
    <xf numFmtId="0" fontId="0" fillId="15" borderId="0" xfId="0" applyFill="1"/>
    <xf numFmtId="0" fontId="19" fillId="15" borderId="0" xfId="0" applyFont="1" applyFill="1" applyBorder="1" applyAlignment="1">
      <alignment vertical="center"/>
    </xf>
    <xf numFmtId="0" fontId="13" fillId="15" borderId="0" xfId="0" applyFont="1" applyFill="1" applyBorder="1" applyAlignment="1">
      <alignment vertical="center"/>
    </xf>
    <xf numFmtId="0" fontId="27" fillId="15" borderId="0" xfId="0" applyFont="1" applyFill="1" applyBorder="1" applyAlignment="1">
      <alignment vertical="center"/>
    </xf>
    <xf numFmtId="0" fontId="44" fillId="15" borderId="0" xfId="0" applyFont="1" applyFill="1" applyBorder="1" applyAlignment="1">
      <alignment horizontal="center" vertical="center"/>
    </xf>
    <xf numFmtId="0" fontId="31" fillId="15" borderId="0" xfId="0" applyFont="1" applyFill="1"/>
    <xf numFmtId="0" fontId="25" fillId="16" borderId="0" xfId="0" applyFont="1" applyFill="1" applyBorder="1" applyAlignment="1">
      <alignment horizontal="center"/>
    </xf>
    <xf numFmtId="0" fontId="8" fillId="15" borderId="0" xfId="0" applyFont="1" applyFill="1" applyBorder="1" applyAlignment="1">
      <alignment horizontal="center" vertical="center"/>
    </xf>
    <xf numFmtId="0" fontId="29" fillId="15" borderId="0" xfId="0" applyFont="1" applyFill="1" applyBorder="1" applyAlignment="1">
      <alignment vertical="center"/>
    </xf>
    <xf numFmtId="0" fontId="0" fillId="15" borderId="0" xfId="0" applyFill="1" applyAlignment="1">
      <alignment horizontal="center" vertical="center"/>
    </xf>
    <xf numFmtId="0" fontId="0" fillId="15" borderId="0" xfId="0" applyNumberFormat="1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49" fontId="28" fillId="15" borderId="0" xfId="0" applyNumberFormat="1" applyFont="1" applyFill="1" applyBorder="1" applyAlignment="1">
      <alignment horizontal="center" vertical="center"/>
    </xf>
    <xf numFmtId="0" fontId="0" fillId="15" borderId="0" xfId="0" applyFill="1" applyBorder="1" applyAlignment="1"/>
    <xf numFmtId="0" fontId="0" fillId="15" borderId="0" xfId="0" applyFill="1" applyBorder="1"/>
    <xf numFmtId="0" fontId="4" fillId="15" borderId="0" xfId="0" applyFont="1" applyFill="1" applyAlignment="1">
      <alignment vertical="center"/>
    </xf>
    <xf numFmtId="0" fontId="1" fillId="15" borderId="0" xfId="0" applyFont="1" applyFill="1" applyBorder="1"/>
    <xf numFmtId="0" fontId="0" fillId="15" borderId="0" xfId="0" applyFill="1" applyAlignment="1">
      <alignment vertical="center"/>
    </xf>
    <xf numFmtId="0" fontId="35" fillId="15" borderId="0" xfId="0" applyFont="1" applyFill="1" applyBorder="1" applyAlignment="1">
      <alignment vertical="center"/>
    </xf>
    <xf numFmtId="167" fontId="38" fillId="15" borderId="0" xfId="0" applyNumberFormat="1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vertical="center"/>
    </xf>
    <xf numFmtId="0" fontId="9" fillId="15" borderId="0" xfId="0" applyFont="1" applyFill="1"/>
    <xf numFmtId="20" fontId="44" fillId="12" borderId="43" xfId="0" applyNumberFormat="1" applyFont="1" applyFill="1" applyBorder="1" applyAlignment="1">
      <alignment horizontal="center" vertical="center"/>
    </xf>
    <xf numFmtId="20" fontId="44" fillId="12" borderId="44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6" fillId="14" borderId="56" xfId="0" applyFont="1" applyFill="1" applyBorder="1" applyAlignment="1">
      <alignment horizontal="center" vertical="center"/>
    </xf>
    <xf numFmtId="0" fontId="5" fillId="12" borderId="57" xfId="0" applyFont="1" applyFill="1" applyBorder="1" applyAlignment="1">
      <alignment horizontal="center" vertical="center"/>
    </xf>
    <xf numFmtId="0" fontId="26" fillId="14" borderId="59" xfId="0" applyFont="1" applyFill="1" applyBorder="1" applyAlignment="1">
      <alignment horizontal="center" vertical="center"/>
    </xf>
    <xf numFmtId="0" fontId="5" fillId="12" borderId="60" xfId="0" applyFont="1" applyFill="1" applyBorder="1" applyAlignment="1">
      <alignment horizontal="center" vertical="center"/>
    </xf>
    <xf numFmtId="0" fontId="44" fillId="12" borderId="51" xfId="0" applyFont="1" applyFill="1" applyBorder="1" applyAlignment="1">
      <alignment horizontal="center" vertical="center"/>
    </xf>
    <xf numFmtId="0" fontId="44" fillId="12" borderId="42" xfId="0" applyFont="1" applyFill="1" applyBorder="1" applyAlignment="1">
      <alignment horizontal="center" vertical="center"/>
    </xf>
    <xf numFmtId="0" fontId="44" fillId="12" borderId="52" xfId="0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11" fillId="15" borderId="0" xfId="0" applyFont="1" applyFill="1" applyBorder="1" applyAlignment="1" applyProtection="1">
      <alignment horizontal="center"/>
      <protection locked="0"/>
    </xf>
    <xf numFmtId="0" fontId="0" fillId="17" borderId="33" xfId="0" applyFill="1" applyBorder="1" applyAlignment="1">
      <alignment horizontal="center"/>
    </xf>
    <xf numFmtId="0" fontId="26" fillId="19" borderId="34" xfId="0" applyFont="1" applyFill="1" applyBorder="1" applyAlignment="1">
      <alignment horizontal="center" vertical="center"/>
    </xf>
    <xf numFmtId="0" fontId="3" fillId="17" borderId="35" xfId="0" applyFont="1" applyFill="1" applyBorder="1" applyAlignment="1">
      <alignment horizontal="center" vertical="center"/>
    </xf>
    <xf numFmtId="0" fontId="3" fillId="17" borderId="36" xfId="0" applyFont="1" applyFill="1" applyBorder="1" applyAlignment="1">
      <alignment horizontal="center" vertical="center"/>
    </xf>
    <xf numFmtId="0" fontId="37" fillId="19" borderId="37" xfId="0" applyFont="1" applyFill="1" applyBorder="1" applyAlignment="1">
      <alignment horizontal="center" vertical="center"/>
    </xf>
    <xf numFmtId="0" fontId="36" fillId="19" borderId="38" xfId="0" applyFont="1" applyFill="1" applyBorder="1" applyAlignment="1">
      <alignment horizontal="center" vertical="center"/>
    </xf>
    <xf numFmtId="0" fontId="36" fillId="19" borderId="39" xfId="0" applyFont="1" applyFill="1" applyBorder="1" applyAlignment="1">
      <alignment horizontal="center" vertical="center"/>
    </xf>
    <xf numFmtId="2" fontId="35" fillId="0" borderId="20" xfId="0" applyNumberFormat="1" applyFont="1" applyBorder="1" applyAlignment="1">
      <alignment horizontal="center" vertical="center"/>
    </xf>
    <xf numFmtId="0" fontId="0" fillId="3" borderId="0" xfId="0" applyFill="1" applyBorder="1"/>
    <xf numFmtId="0" fontId="44" fillId="15" borderId="0" xfId="0" applyFont="1" applyFill="1" applyBorder="1" applyAlignment="1">
      <alignment vertical="top" wrapText="1"/>
    </xf>
    <xf numFmtId="0" fontId="3" fillId="12" borderId="51" xfId="0" applyFont="1" applyFill="1" applyBorder="1" applyAlignment="1">
      <alignment horizontal="center" vertical="center"/>
    </xf>
    <xf numFmtId="0" fontId="49" fillId="12" borderId="52" xfId="0" applyFont="1" applyFill="1" applyBorder="1" applyAlignment="1">
      <alignment horizontal="center" vertical="center"/>
    </xf>
    <xf numFmtId="0" fontId="36" fillId="14" borderId="51" xfId="0" applyFont="1" applyFill="1" applyBorder="1" applyAlignment="1">
      <alignment horizontal="center" vertical="center"/>
    </xf>
    <xf numFmtId="0" fontId="49" fillId="14" borderId="52" xfId="0" applyNumberFormat="1" applyFont="1" applyFill="1" applyBorder="1" applyAlignment="1">
      <alignment horizontal="center" vertical="center"/>
    </xf>
    <xf numFmtId="0" fontId="49" fillId="12" borderId="52" xfId="0" applyNumberFormat="1" applyFont="1" applyFill="1" applyBorder="1" applyAlignment="1">
      <alignment horizontal="center" vertical="center"/>
    </xf>
    <xf numFmtId="0" fontId="3" fillId="12" borderId="51" xfId="0" applyNumberFormat="1" applyFont="1" applyFill="1" applyBorder="1" applyAlignment="1">
      <alignment horizontal="center" vertical="center"/>
    </xf>
    <xf numFmtId="0" fontId="3" fillId="12" borderId="35" xfId="0" applyFont="1" applyFill="1" applyBorder="1" applyAlignment="1">
      <alignment horizontal="center" vertical="center"/>
    </xf>
    <xf numFmtId="0" fontId="3" fillId="12" borderId="36" xfId="0" applyFont="1" applyFill="1" applyBorder="1" applyAlignment="1">
      <alignment horizontal="center" vertical="center"/>
    </xf>
    <xf numFmtId="0" fontId="37" fillId="14" borderId="37" xfId="0" applyFont="1" applyFill="1" applyBorder="1" applyAlignment="1">
      <alignment horizontal="center" vertical="center"/>
    </xf>
    <xf numFmtId="0" fontId="36" fillId="14" borderId="38" xfId="0" applyFont="1" applyFill="1" applyBorder="1" applyAlignment="1">
      <alignment horizontal="center" vertical="center"/>
    </xf>
    <xf numFmtId="0" fontId="36" fillId="14" borderId="39" xfId="0" applyFont="1" applyFill="1" applyBorder="1" applyAlignment="1">
      <alignment horizontal="center" vertical="center"/>
    </xf>
    <xf numFmtId="0" fontId="40" fillId="0" borderId="7" xfId="0" applyNumberFormat="1" applyFont="1" applyBorder="1" applyAlignment="1" applyProtection="1">
      <alignment horizontal="center" vertical="center"/>
      <protection locked="0"/>
    </xf>
    <xf numFmtId="0" fontId="40" fillId="0" borderId="6" xfId="0" applyFont="1" applyBorder="1" applyAlignment="1" applyProtection="1">
      <alignment horizontal="center" vertical="center"/>
      <protection locked="0"/>
    </xf>
    <xf numFmtId="0" fontId="40" fillId="0" borderId="21" xfId="0" applyFont="1" applyBorder="1" applyAlignment="1" applyProtection="1">
      <alignment horizontal="center" vertical="center"/>
      <protection locked="0"/>
    </xf>
    <xf numFmtId="0" fontId="40" fillId="0" borderId="7" xfId="0" applyFont="1" applyBorder="1" applyAlignment="1" applyProtection="1">
      <alignment horizontal="center" vertical="center"/>
      <protection locked="0"/>
    </xf>
    <xf numFmtId="0" fontId="0" fillId="15" borderId="0" xfId="0" applyFill="1" applyProtection="1">
      <protection locked="0"/>
    </xf>
    <xf numFmtId="164" fontId="1" fillId="3" borderId="68" xfId="0" applyNumberFormat="1" applyFont="1" applyFill="1" applyBorder="1" applyAlignment="1" applyProtection="1">
      <alignment horizontal="center" vertical="center"/>
      <protection locked="0"/>
    </xf>
    <xf numFmtId="169" fontId="1" fillId="0" borderId="68" xfId="0" applyNumberFormat="1" applyFont="1" applyBorder="1" applyAlignment="1" applyProtection="1">
      <alignment horizontal="center" vertical="center"/>
      <protection locked="0"/>
    </xf>
    <xf numFmtId="164" fontId="1" fillId="3" borderId="71" xfId="0" applyNumberFormat="1" applyFont="1" applyFill="1" applyBorder="1" applyAlignment="1" applyProtection="1">
      <alignment horizontal="center" vertical="center"/>
      <protection locked="0"/>
    </xf>
    <xf numFmtId="169" fontId="1" fillId="0" borderId="71" xfId="0" applyNumberFormat="1" applyFont="1" applyBorder="1" applyAlignment="1" applyProtection="1">
      <alignment horizontal="center" vertical="center"/>
      <protection locked="0"/>
    </xf>
    <xf numFmtId="171" fontId="61" fillId="6" borderId="69" xfId="0" applyNumberFormat="1" applyFont="1" applyFill="1" applyBorder="1" applyAlignment="1" applyProtection="1">
      <alignment horizontal="center" vertical="center"/>
      <protection locked="0"/>
    </xf>
    <xf numFmtId="169" fontId="61" fillId="6" borderId="61" xfId="0" applyNumberFormat="1" applyFont="1" applyFill="1" applyBorder="1" applyAlignment="1" applyProtection="1">
      <alignment horizontal="center" vertical="center"/>
      <protection locked="0"/>
    </xf>
    <xf numFmtId="171" fontId="61" fillId="6" borderId="72" xfId="0" applyNumberFormat="1" applyFont="1" applyFill="1" applyBorder="1" applyAlignment="1" applyProtection="1">
      <alignment horizontal="center" vertical="center"/>
      <protection locked="0"/>
    </xf>
    <xf numFmtId="169" fontId="61" fillId="6" borderId="40" xfId="0" applyNumberFormat="1" applyFont="1" applyFill="1" applyBorder="1" applyAlignment="1" applyProtection="1">
      <alignment horizontal="center" vertical="center"/>
      <protection locked="0"/>
    </xf>
    <xf numFmtId="0" fontId="4" fillId="3" borderId="75" xfId="0" applyFont="1" applyFill="1" applyBorder="1" applyAlignment="1" applyProtection="1">
      <alignment horizontal="center" vertical="center"/>
      <protection locked="0"/>
    </xf>
    <xf numFmtId="0" fontId="4" fillId="3" borderId="78" xfId="0" applyFont="1" applyFill="1" applyBorder="1" applyAlignment="1" applyProtection="1">
      <alignment horizontal="center" vertical="center"/>
      <protection locked="0"/>
    </xf>
    <xf numFmtId="0" fontId="37" fillId="23" borderId="0" xfId="0" applyFont="1" applyFill="1"/>
    <xf numFmtId="0" fontId="0" fillId="26" borderId="4" xfId="0" applyFill="1" applyBorder="1" applyAlignment="1" applyProtection="1">
      <alignment horizontal="center" vertical="center"/>
      <protection locked="0"/>
    </xf>
    <xf numFmtId="0" fontId="0" fillId="26" borderId="2" xfId="0" applyFill="1" applyBorder="1" applyAlignment="1" applyProtection="1">
      <alignment horizontal="center" vertical="center"/>
      <protection locked="0"/>
    </xf>
    <xf numFmtId="0" fontId="9" fillId="26" borderId="10" xfId="0" applyFont="1" applyFill="1" applyBorder="1" applyAlignment="1" applyProtection="1">
      <alignment horizontal="center" vertical="center"/>
      <protection locked="0"/>
    </xf>
    <xf numFmtId="0" fontId="9" fillId="26" borderId="12" xfId="0" applyFont="1" applyFill="1" applyBorder="1" applyAlignment="1" applyProtection="1">
      <alignment horizontal="center" vertical="center"/>
      <protection locked="0"/>
    </xf>
    <xf numFmtId="0" fontId="9" fillId="26" borderId="13" xfId="0" applyFont="1" applyFill="1" applyBorder="1" applyAlignment="1" applyProtection="1">
      <alignment horizontal="center" vertical="center"/>
      <protection locked="0"/>
    </xf>
    <xf numFmtId="0" fontId="18" fillId="4" borderId="41" xfId="0" applyFon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15" borderId="0" xfId="0" applyFill="1" applyProtection="1"/>
    <xf numFmtId="0" fontId="68" fillId="24" borderId="0" xfId="0" applyFont="1" applyFill="1" applyBorder="1" applyAlignment="1">
      <alignment vertical="center"/>
    </xf>
    <xf numFmtId="0" fontId="68" fillId="16" borderId="0" xfId="0" applyFont="1" applyFill="1" applyBorder="1" applyAlignment="1">
      <alignment vertical="center"/>
    </xf>
    <xf numFmtId="0" fontId="6" fillId="15" borderId="0" xfId="0" applyFont="1" applyFill="1" applyAlignment="1">
      <alignment horizontal="center" vertical="center"/>
    </xf>
    <xf numFmtId="17" fontId="6" fillId="15" borderId="0" xfId="0" applyNumberFormat="1" applyFont="1" applyFill="1" applyAlignment="1">
      <alignment horizontal="center" vertical="center"/>
    </xf>
    <xf numFmtId="0" fontId="9" fillId="15" borderId="0" xfId="0" applyFont="1" applyFill="1" applyBorder="1"/>
    <xf numFmtId="0" fontId="0" fillId="15" borderId="0" xfId="0" applyFill="1" applyAlignment="1" applyProtection="1">
      <alignment horizontal="center" vertical="center"/>
      <protection locked="0"/>
    </xf>
    <xf numFmtId="0" fontId="37" fillId="16" borderId="0" xfId="0" applyFont="1" applyFill="1"/>
    <xf numFmtId="20" fontId="0" fillId="15" borderId="0" xfId="0" applyNumberFormat="1" applyFill="1"/>
    <xf numFmtId="0" fontId="18" fillId="15" borderId="1" xfId="0" applyFon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14" fontId="0" fillId="15" borderId="11" xfId="0" applyNumberFormat="1" applyFill="1" applyBorder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0" fontId="9" fillId="15" borderId="0" xfId="0" applyFont="1" applyFill="1" applyBorder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/>
    </xf>
    <xf numFmtId="0" fontId="65" fillId="15" borderId="0" xfId="0" applyFont="1" applyFill="1" applyBorder="1" applyAlignment="1">
      <alignment vertical="center"/>
    </xf>
    <xf numFmtId="0" fontId="66" fillId="15" borderId="0" xfId="0" applyFont="1" applyFill="1" applyBorder="1" applyAlignment="1" applyProtection="1">
      <alignment horizontal="center" vertical="center"/>
      <protection locked="0"/>
    </xf>
    <xf numFmtId="0" fontId="54" fillId="15" borderId="0" xfId="0" applyFont="1" applyFill="1" applyBorder="1" applyAlignment="1">
      <alignment vertical="center"/>
    </xf>
    <xf numFmtId="172" fontId="1" fillId="0" borderId="70" xfId="0" applyNumberFormat="1" applyFont="1" applyFill="1" applyBorder="1" applyAlignment="1">
      <alignment horizontal="center" vertical="center"/>
    </xf>
    <xf numFmtId="0" fontId="6" fillId="3" borderId="111" xfId="0" applyFont="1" applyFill="1" applyBorder="1" applyAlignment="1">
      <alignment horizontal="center" vertical="center"/>
    </xf>
    <xf numFmtId="0" fontId="64" fillId="29" borderId="116" xfId="0" applyFont="1" applyFill="1" applyBorder="1" applyAlignment="1">
      <alignment horizontal="center" vertical="center"/>
    </xf>
    <xf numFmtId="0" fontId="6" fillId="3" borderId="110" xfId="0" applyFont="1" applyFill="1" applyBorder="1" applyAlignment="1">
      <alignment horizontal="center" vertical="center"/>
    </xf>
    <xf numFmtId="0" fontId="64" fillId="29" borderId="117" xfId="0" applyFont="1" applyFill="1" applyBorder="1" applyAlignment="1">
      <alignment horizontal="center" vertical="center"/>
    </xf>
    <xf numFmtId="0" fontId="6" fillId="3" borderId="112" xfId="0" applyFont="1" applyFill="1" applyBorder="1" applyAlignment="1">
      <alignment horizontal="center" vertical="center"/>
    </xf>
    <xf numFmtId="0" fontId="64" fillId="29" borderId="118" xfId="0" applyFont="1" applyFill="1" applyBorder="1" applyAlignment="1">
      <alignment horizontal="center" vertical="center"/>
    </xf>
    <xf numFmtId="0" fontId="67" fillId="15" borderId="0" xfId="0" applyFont="1" applyFill="1" applyBorder="1" applyAlignment="1">
      <alignment vertical="center"/>
    </xf>
    <xf numFmtId="0" fontId="30" fillId="15" borderId="0" xfId="0" applyFont="1" applyFill="1" applyBorder="1" applyAlignment="1">
      <alignment vertical="center"/>
    </xf>
    <xf numFmtId="0" fontId="32" fillId="15" borderId="0" xfId="0" applyFont="1" applyFill="1" applyBorder="1" applyAlignment="1">
      <alignment vertical="center"/>
    </xf>
    <xf numFmtId="172" fontId="18" fillId="2" borderId="90" xfId="0" applyNumberFormat="1" applyFont="1" applyFill="1" applyBorder="1" applyAlignment="1">
      <alignment horizontal="center" vertical="center"/>
    </xf>
    <xf numFmtId="172" fontId="18" fillId="2" borderId="91" xfId="0" applyNumberFormat="1" applyFont="1" applyFill="1" applyBorder="1" applyAlignment="1">
      <alignment horizontal="center" vertical="center"/>
    </xf>
    <xf numFmtId="172" fontId="18" fillId="2" borderId="92" xfId="0" applyNumberFormat="1" applyFont="1" applyFill="1" applyBorder="1" applyAlignment="1">
      <alignment horizontal="center" vertical="center"/>
    </xf>
    <xf numFmtId="0" fontId="6" fillId="20" borderId="41" xfId="0" applyFont="1" applyFill="1" applyBorder="1" applyAlignment="1">
      <alignment horizontal="center"/>
    </xf>
    <xf numFmtId="0" fontId="6" fillId="0" borderId="90" xfId="0" applyFont="1" applyBorder="1" applyAlignment="1">
      <alignment horizontal="center" vertical="center"/>
    </xf>
    <xf numFmtId="0" fontId="6" fillId="0" borderId="91" xfId="0" applyFont="1" applyBorder="1" applyAlignment="1">
      <alignment horizontal="center" vertical="center"/>
    </xf>
    <xf numFmtId="0" fontId="6" fillId="0" borderId="92" xfId="0" applyFont="1" applyBorder="1" applyAlignment="1">
      <alignment horizontal="center" vertical="center"/>
    </xf>
    <xf numFmtId="0" fontId="6" fillId="20" borderId="10" xfId="0" applyFont="1" applyFill="1" applyBorder="1" applyAlignment="1">
      <alignment horizontal="center"/>
    </xf>
    <xf numFmtId="0" fontId="66" fillId="15" borderId="0" xfId="0" applyFont="1" applyFill="1" applyBorder="1" applyAlignment="1" applyProtection="1">
      <alignment horizontal="center" vertical="center"/>
    </xf>
    <xf numFmtId="0" fontId="9" fillId="15" borderId="0" xfId="0" applyFont="1" applyFill="1" applyBorder="1" applyAlignment="1" applyProtection="1">
      <alignment horizontal="center" vertical="center"/>
    </xf>
    <xf numFmtId="0" fontId="6" fillId="15" borderId="0" xfId="0" applyFont="1" applyFill="1" applyAlignment="1" applyProtection="1">
      <alignment horizontal="center" vertical="center"/>
      <protection locked="0"/>
    </xf>
    <xf numFmtId="0" fontId="60" fillId="15" borderId="0" xfId="0" applyFont="1" applyFill="1" applyBorder="1" applyAlignment="1">
      <alignment vertical="center"/>
    </xf>
    <xf numFmtId="0" fontId="44" fillId="12" borderId="136" xfId="0" applyFont="1" applyFill="1" applyBorder="1" applyAlignment="1">
      <alignment horizontal="center" vertical="center"/>
    </xf>
    <xf numFmtId="0" fontId="12" fillId="12" borderId="138" xfId="0" applyFont="1" applyFill="1" applyBorder="1" applyAlignment="1">
      <alignment horizontal="center" vertical="center"/>
    </xf>
    <xf numFmtId="0" fontId="12" fillId="12" borderId="139" xfId="0" applyFont="1" applyFill="1" applyBorder="1" applyAlignment="1">
      <alignment horizontal="center" vertical="center"/>
    </xf>
    <xf numFmtId="0" fontId="52" fillId="17" borderId="54" xfId="0" applyFont="1" applyFill="1" applyBorder="1" applyAlignment="1">
      <alignment horizontal="center" vertical="center"/>
    </xf>
    <xf numFmtId="0" fontId="48" fillId="12" borderId="140" xfId="0" applyFont="1" applyFill="1" applyBorder="1" applyAlignment="1">
      <alignment horizontal="center" vertical="center"/>
    </xf>
    <xf numFmtId="0" fontId="48" fillId="12" borderId="57" xfId="0" applyFont="1" applyFill="1" applyBorder="1" applyAlignment="1">
      <alignment horizontal="center" vertical="center"/>
    </xf>
    <xf numFmtId="0" fontId="5" fillId="12" borderId="48" xfId="0" applyFont="1" applyFill="1" applyBorder="1" applyAlignment="1">
      <alignment horizontal="center" vertical="center"/>
    </xf>
    <xf numFmtId="0" fontId="14" fillId="12" borderId="58" xfId="0" applyFont="1" applyFill="1" applyBorder="1" applyAlignment="1">
      <alignment horizontal="center" vertical="center"/>
    </xf>
    <xf numFmtId="0" fontId="2" fillId="12" borderId="51" xfId="0" applyFont="1" applyFill="1" applyBorder="1" applyAlignment="1">
      <alignment horizontal="center" vertical="center"/>
    </xf>
    <xf numFmtId="0" fontId="3" fillId="12" borderId="141" xfId="0" applyNumberFormat="1" applyFont="1" applyFill="1" applyBorder="1" applyAlignment="1">
      <alignment horizontal="center" vertical="center"/>
    </xf>
    <xf numFmtId="0" fontId="2" fillId="12" borderId="142" xfId="0" applyFont="1" applyFill="1" applyBorder="1" applyAlignment="1">
      <alignment horizontal="center" vertical="center"/>
    </xf>
    <xf numFmtId="0" fontId="40" fillId="12" borderId="53" xfId="0" applyNumberFormat="1" applyFont="1" applyFill="1" applyBorder="1" applyAlignment="1">
      <alignment horizontal="center" vertical="center"/>
    </xf>
    <xf numFmtId="164" fontId="1" fillId="3" borderId="143" xfId="0" applyNumberFormat="1" applyFont="1" applyFill="1" applyBorder="1" applyAlignment="1" applyProtection="1">
      <alignment horizontal="center" vertical="center"/>
      <protection locked="0"/>
    </xf>
    <xf numFmtId="169" fontId="1" fillId="0" borderId="143" xfId="0" applyNumberFormat="1" applyFont="1" applyBorder="1" applyAlignment="1" applyProtection="1">
      <alignment horizontal="center" vertical="center"/>
      <protection locked="0"/>
    </xf>
    <xf numFmtId="171" fontId="61" fillId="6" borderId="144" xfId="0" applyNumberFormat="1" applyFont="1" applyFill="1" applyBorder="1" applyAlignment="1" applyProtection="1">
      <alignment horizontal="center" vertical="center"/>
      <protection locked="0"/>
    </xf>
    <xf numFmtId="169" fontId="61" fillId="6" borderId="145" xfId="0" applyNumberFormat="1" applyFont="1" applyFill="1" applyBorder="1" applyAlignment="1" applyProtection="1">
      <alignment horizontal="center" vertical="center"/>
      <protection locked="0"/>
    </xf>
    <xf numFmtId="0" fontId="4" fillId="3" borderId="149" xfId="0" applyFont="1" applyFill="1" applyBorder="1" applyAlignment="1" applyProtection="1">
      <alignment horizontal="center" vertical="center"/>
      <protection locked="0"/>
    </xf>
    <xf numFmtId="0" fontId="49" fillId="12" borderId="54" xfId="0" applyNumberFormat="1" applyFont="1" applyFill="1" applyBorder="1" applyAlignment="1">
      <alignment horizontal="center" vertical="center"/>
    </xf>
    <xf numFmtId="170" fontId="49" fillId="12" borderId="54" xfId="0" applyNumberFormat="1" applyFont="1" applyFill="1" applyBorder="1" applyAlignment="1">
      <alignment horizontal="center" vertical="center"/>
    </xf>
    <xf numFmtId="174" fontId="49" fillId="12" borderId="54" xfId="0" applyNumberFormat="1" applyFont="1" applyFill="1" applyBorder="1" applyAlignment="1">
      <alignment horizontal="center" vertical="center"/>
    </xf>
    <xf numFmtId="0" fontId="49" fillId="12" borderId="55" xfId="0" applyNumberFormat="1" applyFont="1" applyFill="1" applyBorder="1" applyAlignment="1">
      <alignment horizontal="center" vertical="center"/>
    </xf>
    <xf numFmtId="168" fontId="49" fillId="12" borderId="53" xfId="0" applyNumberFormat="1" applyFont="1" applyFill="1" applyBorder="1" applyAlignment="1">
      <alignment horizontal="center" vertical="center"/>
    </xf>
    <xf numFmtId="168" fontId="52" fillId="17" borderId="137" xfId="0" applyNumberFormat="1" applyFont="1" applyFill="1" applyBorder="1" applyAlignment="1">
      <alignment horizontal="center" vertical="center"/>
    </xf>
    <xf numFmtId="168" fontId="49" fillId="12" borderId="54" xfId="0" applyNumberFormat="1" applyFont="1" applyFill="1" applyBorder="1" applyAlignment="1">
      <alignment horizontal="center" vertical="center"/>
    </xf>
    <xf numFmtId="168" fontId="49" fillId="12" borderId="52" xfId="0" applyNumberFormat="1" applyFont="1" applyFill="1" applyBorder="1" applyAlignment="1">
      <alignment horizontal="center" vertical="center"/>
    </xf>
    <xf numFmtId="168" fontId="49" fillId="14" borderId="52" xfId="0" applyNumberFormat="1" applyFont="1" applyFill="1" applyBorder="1" applyAlignment="1">
      <alignment horizontal="center" vertical="center"/>
    </xf>
    <xf numFmtId="174" fontId="1" fillId="6" borderId="134" xfId="0" applyNumberFormat="1" applyFont="1" applyFill="1" applyBorder="1" applyAlignment="1">
      <alignment horizontal="center" vertical="center"/>
    </xf>
    <xf numFmtId="174" fontId="1" fillId="6" borderId="135" xfId="0" applyNumberFormat="1" applyFont="1" applyFill="1" applyBorder="1" applyAlignment="1">
      <alignment horizontal="center" vertical="center"/>
    </xf>
    <xf numFmtId="174" fontId="1" fillId="6" borderId="146" xfId="0" applyNumberFormat="1" applyFont="1" applyFill="1" applyBorder="1" applyAlignment="1">
      <alignment horizontal="center" vertical="center"/>
    </xf>
    <xf numFmtId="44" fontId="35" fillId="0" borderId="22" xfId="0" applyNumberFormat="1" applyFont="1" applyBorder="1" applyAlignment="1">
      <alignment horizontal="center" vertical="center"/>
    </xf>
    <xf numFmtId="44" fontId="41" fillId="3" borderId="29" xfId="0" applyNumberFormat="1" applyFont="1" applyFill="1" applyBorder="1" applyAlignment="1">
      <alignment horizontal="center" vertical="center"/>
    </xf>
    <xf numFmtId="44" fontId="35" fillId="0" borderId="27" xfId="0" applyNumberFormat="1" applyFont="1" applyBorder="1" applyAlignment="1">
      <alignment horizontal="center" vertical="center"/>
    </xf>
    <xf numFmtId="168" fontId="4" fillId="0" borderId="22" xfId="0" applyNumberFormat="1" applyFont="1" applyBorder="1" applyAlignment="1">
      <alignment horizontal="center" vertical="center"/>
    </xf>
    <xf numFmtId="44" fontId="4" fillId="0" borderId="27" xfId="0" applyNumberFormat="1" applyFont="1" applyBorder="1" applyAlignment="1">
      <alignment horizontal="center" vertical="center"/>
    </xf>
    <xf numFmtId="44" fontId="4" fillId="0" borderId="18" xfId="0" applyNumberFormat="1" applyFont="1" applyBorder="1" applyAlignment="1">
      <alignment horizontal="center" vertical="center"/>
    </xf>
    <xf numFmtId="167" fontId="24" fillId="15" borderId="3" xfId="0" applyNumberFormat="1" applyFont="1" applyFill="1" applyBorder="1" applyAlignment="1">
      <alignment vertical="center"/>
    </xf>
    <xf numFmtId="167" fontId="0" fillId="15" borderId="0" xfId="0" applyNumberFormat="1" applyFill="1"/>
    <xf numFmtId="167" fontId="0" fillId="15" borderId="0" xfId="0" applyNumberFormat="1" applyFill="1" applyBorder="1" applyAlignment="1">
      <alignment vertical="center"/>
    </xf>
    <xf numFmtId="167" fontId="0" fillId="15" borderId="0" xfId="0" applyNumberFormat="1" applyFill="1" applyBorder="1" applyAlignment="1"/>
    <xf numFmtId="167" fontId="26" fillId="14" borderId="56" xfId="0" applyNumberFormat="1" applyFont="1" applyFill="1" applyBorder="1" applyAlignment="1">
      <alignment horizontal="center" vertical="center"/>
    </xf>
    <xf numFmtId="167" fontId="5" fillId="12" borderId="57" xfId="0" applyNumberFormat="1" applyFont="1" applyFill="1" applyBorder="1" applyAlignment="1">
      <alignment horizontal="center" vertical="center"/>
    </xf>
    <xf numFmtId="167" fontId="0" fillId="0" borderId="0" xfId="0" applyNumberFormat="1"/>
    <xf numFmtId="167" fontId="76" fillId="5" borderId="150" xfId="0" applyNumberFormat="1" applyFont="1" applyFill="1" applyBorder="1" applyAlignment="1">
      <alignment horizontal="center" vertical="center"/>
    </xf>
    <xf numFmtId="167" fontId="76" fillId="5" borderId="151" xfId="0" applyNumberFormat="1" applyFont="1" applyFill="1" applyBorder="1" applyAlignment="1">
      <alignment horizontal="center" vertical="center"/>
    </xf>
    <xf numFmtId="167" fontId="76" fillId="5" borderId="152" xfId="0" applyNumberFormat="1" applyFont="1" applyFill="1" applyBorder="1" applyAlignment="1">
      <alignment horizontal="center" vertical="center"/>
    </xf>
    <xf numFmtId="168" fontId="55" fillId="18" borderId="153" xfId="0" applyNumberFormat="1" applyFont="1" applyFill="1" applyBorder="1" applyAlignment="1">
      <alignment horizontal="center" vertical="center"/>
    </xf>
    <xf numFmtId="168" fontId="55" fillId="18" borderId="154" xfId="0" applyNumberFormat="1" applyFont="1" applyFill="1" applyBorder="1" applyAlignment="1">
      <alignment horizontal="center" vertical="center"/>
    </xf>
    <xf numFmtId="168" fontId="55" fillId="18" borderId="155" xfId="0" applyNumberFormat="1" applyFont="1" applyFill="1" applyBorder="1" applyAlignment="1">
      <alignment horizontal="center" vertical="center"/>
    </xf>
    <xf numFmtId="168" fontId="55" fillId="18" borderId="46" xfId="0" applyNumberFormat="1" applyFont="1" applyFill="1" applyBorder="1" applyAlignment="1">
      <alignment horizontal="center" vertical="center"/>
    </xf>
    <xf numFmtId="168" fontId="55" fillId="18" borderId="156" xfId="0" applyNumberFormat="1" applyFont="1" applyFill="1" applyBorder="1" applyAlignment="1">
      <alignment horizontal="center" vertical="center"/>
    </xf>
    <xf numFmtId="168" fontId="55" fillId="18" borderId="157" xfId="0" applyNumberFormat="1" applyFont="1" applyFill="1" applyBorder="1" applyAlignment="1">
      <alignment horizontal="center" vertical="center"/>
    </xf>
    <xf numFmtId="168" fontId="55" fillId="18" borderId="158" xfId="0" applyNumberFormat="1" applyFont="1" applyFill="1" applyBorder="1" applyAlignment="1">
      <alignment horizontal="center" vertical="center"/>
    </xf>
    <xf numFmtId="168" fontId="55" fillId="18" borderId="159" xfId="0" applyNumberFormat="1" applyFont="1" applyFill="1" applyBorder="1" applyAlignment="1">
      <alignment horizontal="center" vertical="center"/>
    </xf>
    <xf numFmtId="168" fontId="55" fillId="18" borderId="160" xfId="0" applyNumberFormat="1" applyFont="1" applyFill="1" applyBorder="1" applyAlignment="1">
      <alignment horizontal="center" vertical="center"/>
    </xf>
    <xf numFmtId="168" fontId="55" fillId="18" borderId="161" xfId="0" applyNumberFormat="1" applyFont="1" applyFill="1" applyBorder="1" applyAlignment="1">
      <alignment horizontal="center" vertical="center"/>
    </xf>
    <xf numFmtId="168" fontId="55" fillId="18" borderId="162" xfId="0" applyNumberFormat="1" applyFont="1" applyFill="1" applyBorder="1" applyAlignment="1">
      <alignment horizontal="center" vertical="center"/>
    </xf>
    <xf numFmtId="168" fontId="77" fillId="11" borderId="74" xfId="4" applyNumberFormat="1" applyFont="1" applyFill="1" applyBorder="1" applyAlignment="1">
      <alignment horizontal="center" vertical="center"/>
    </xf>
    <xf numFmtId="168" fontId="77" fillId="11" borderId="77" xfId="4" applyNumberFormat="1" applyFont="1" applyFill="1" applyBorder="1" applyAlignment="1">
      <alignment horizontal="center" vertical="center"/>
    </xf>
    <xf numFmtId="168" fontId="77" fillId="11" borderId="148" xfId="4" applyNumberFormat="1" applyFont="1" applyFill="1" applyBorder="1" applyAlignment="1">
      <alignment horizontal="center" vertical="center"/>
    </xf>
    <xf numFmtId="168" fontId="1" fillId="6" borderId="76" xfId="0" applyNumberFormat="1" applyFont="1" applyFill="1" applyBorder="1" applyAlignment="1">
      <alignment horizontal="center" vertical="center"/>
    </xf>
    <xf numFmtId="168" fontId="1" fillId="6" borderId="73" xfId="0" applyNumberFormat="1" applyFont="1" applyFill="1" applyBorder="1" applyAlignment="1">
      <alignment horizontal="center" vertical="center"/>
    </xf>
    <xf numFmtId="168" fontId="1" fillId="6" borderId="147" xfId="0" applyNumberFormat="1" applyFont="1" applyFill="1" applyBorder="1" applyAlignment="1">
      <alignment horizontal="center" vertical="center"/>
    </xf>
    <xf numFmtId="175" fontId="49" fillId="12" borderId="54" xfId="0" applyNumberFormat="1" applyFont="1" applyFill="1" applyBorder="1" applyAlignment="1">
      <alignment horizontal="center" vertical="center"/>
    </xf>
    <xf numFmtId="168" fontId="55" fillId="18" borderId="45" xfId="0" applyNumberFormat="1" applyFont="1" applyFill="1" applyBorder="1" applyAlignment="1">
      <alignment horizontal="center" vertical="center"/>
    </xf>
    <xf numFmtId="168" fontId="55" fillId="18" borderId="169" xfId="0" applyNumberFormat="1" applyFont="1" applyFill="1" applyBorder="1" applyAlignment="1">
      <alignment horizontal="center" vertical="center"/>
    </xf>
    <xf numFmtId="168" fontId="55" fillId="18" borderId="170" xfId="0" applyNumberFormat="1" applyFont="1" applyFill="1" applyBorder="1" applyAlignment="1">
      <alignment horizontal="center" vertical="center"/>
    </xf>
    <xf numFmtId="168" fontId="55" fillId="18" borderId="171" xfId="0" applyNumberFormat="1" applyFont="1" applyFill="1" applyBorder="1" applyAlignment="1">
      <alignment horizontal="center" vertical="center"/>
    </xf>
    <xf numFmtId="168" fontId="49" fillId="12" borderId="55" xfId="0" applyNumberFormat="1" applyFont="1" applyFill="1" applyBorder="1" applyAlignment="1">
      <alignment horizontal="center" vertical="center"/>
    </xf>
    <xf numFmtId="168" fontId="50" fillId="12" borderId="163" xfId="4" applyNumberFormat="1" applyFont="1" applyFill="1" applyBorder="1" applyAlignment="1">
      <alignment horizontal="center" vertical="center"/>
    </xf>
    <xf numFmtId="168" fontId="50" fillId="12" borderId="164" xfId="4" applyNumberFormat="1" applyFont="1" applyFill="1" applyBorder="1" applyAlignment="1">
      <alignment horizontal="center" vertical="center"/>
    </xf>
    <xf numFmtId="168" fontId="50" fillId="12" borderId="165" xfId="4" applyNumberFormat="1" applyFont="1" applyFill="1" applyBorder="1" applyAlignment="1">
      <alignment horizontal="center" vertical="center"/>
    </xf>
    <xf numFmtId="168" fontId="50" fillId="12" borderId="166" xfId="4" applyNumberFormat="1" applyFont="1" applyFill="1" applyBorder="1" applyAlignment="1">
      <alignment horizontal="center" vertical="center"/>
    </xf>
    <xf numFmtId="168" fontId="50" fillId="12" borderId="167" xfId="4" applyNumberFormat="1" applyFont="1" applyFill="1" applyBorder="1" applyAlignment="1">
      <alignment horizontal="center" vertical="center"/>
    </xf>
    <xf numFmtId="168" fontId="50" fillId="12" borderId="168" xfId="4" applyNumberFormat="1" applyFont="1" applyFill="1" applyBorder="1" applyAlignment="1">
      <alignment horizontal="center" vertical="center"/>
    </xf>
    <xf numFmtId="0" fontId="4" fillId="0" borderId="176" xfId="0" applyFont="1" applyBorder="1" applyAlignment="1">
      <alignment horizontal="center" vertical="center"/>
    </xf>
    <xf numFmtId="0" fontId="4" fillId="0" borderId="177" xfId="0" applyFont="1" applyBorder="1" applyAlignment="1">
      <alignment horizontal="center" vertical="center"/>
    </xf>
    <xf numFmtId="0" fontId="26" fillId="14" borderId="178" xfId="0" applyFont="1" applyFill="1" applyBorder="1" applyAlignment="1">
      <alignment horizontal="center" vertical="center"/>
    </xf>
    <xf numFmtId="0" fontId="40" fillId="0" borderId="174" xfId="0" applyNumberFormat="1" applyFont="1" applyBorder="1" applyAlignment="1" applyProtection="1">
      <alignment horizontal="center" vertical="center"/>
      <protection locked="0"/>
    </xf>
    <xf numFmtId="2" fontId="4" fillId="0" borderId="27" xfId="0" applyNumberFormat="1" applyFont="1" applyBorder="1" applyAlignment="1">
      <alignment horizontal="center" vertical="center"/>
    </xf>
    <xf numFmtId="0" fontId="40" fillId="0" borderId="175" xfId="0" applyFont="1" applyBorder="1" applyAlignment="1" applyProtection="1">
      <alignment horizontal="center" vertical="center"/>
      <protection locked="0"/>
    </xf>
    <xf numFmtId="2" fontId="4" fillId="0" borderId="18" xfId="0" applyNumberFormat="1" applyFont="1" applyBorder="1" applyAlignment="1">
      <alignment horizontal="center" vertical="center"/>
    </xf>
    <xf numFmtId="2" fontId="41" fillId="3" borderId="29" xfId="0" applyNumberFormat="1" applyFont="1" applyFill="1" applyBorder="1" applyAlignment="1">
      <alignment horizontal="center" vertical="center"/>
    </xf>
    <xf numFmtId="0" fontId="35" fillId="0" borderId="27" xfId="0" applyNumberFormat="1" applyFont="1" applyBorder="1" applyAlignment="1">
      <alignment horizontal="center" vertical="center"/>
    </xf>
    <xf numFmtId="167" fontId="35" fillId="0" borderId="20" xfId="0" applyNumberFormat="1" applyFont="1" applyBorder="1" applyAlignment="1">
      <alignment horizontal="center" vertical="center"/>
    </xf>
    <xf numFmtId="43" fontId="35" fillId="0" borderId="22" xfId="0" applyNumberFormat="1" applyFont="1" applyBorder="1" applyAlignment="1">
      <alignment horizontal="center" vertical="center"/>
    </xf>
    <xf numFmtId="0" fontId="35" fillId="15" borderId="0" xfId="0" applyFont="1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47" fillId="12" borderId="183" xfId="0" applyFont="1" applyFill="1" applyBorder="1" applyAlignment="1">
      <alignment horizontal="center" vertical="center"/>
    </xf>
    <xf numFmtId="0" fontId="5" fillId="12" borderId="54" xfId="0" applyFont="1" applyFill="1" applyBorder="1" applyAlignment="1">
      <alignment horizontal="center" vertical="center"/>
    </xf>
    <xf numFmtId="165" fontId="56" fillId="12" borderId="183" xfId="0" applyNumberFormat="1" applyFont="1" applyFill="1" applyBorder="1" applyAlignment="1" applyProtection="1">
      <alignment horizontal="center" vertical="center"/>
      <protection locked="0"/>
    </xf>
    <xf numFmtId="168" fontId="49" fillId="12" borderId="184" xfId="0" applyNumberFormat="1" applyFont="1" applyFill="1" applyBorder="1" applyAlignment="1">
      <alignment horizontal="center" vertical="center"/>
    </xf>
    <xf numFmtId="168" fontId="49" fillId="12" borderId="185" xfId="0" applyNumberFormat="1" applyFont="1" applyFill="1" applyBorder="1" applyAlignment="1">
      <alignment horizontal="center" vertical="center"/>
    </xf>
    <xf numFmtId="168" fontId="49" fillId="12" borderId="186" xfId="0" applyNumberFormat="1" applyFont="1" applyFill="1" applyBorder="1" applyAlignment="1">
      <alignment horizontal="center" vertical="center"/>
    </xf>
    <xf numFmtId="168" fontId="49" fillId="12" borderId="187" xfId="0" applyNumberFormat="1" applyFont="1" applyFill="1" applyBorder="1" applyAlignment="1">
      <alignment horizontal="center" vertical="center"/>
    </xf>
    <xf numFmtId="0" fontId="83" fillId="12" borderId="51" xfId="0" applyFont="1" applyFill="1" applyBorder="1" applyAlignment="1">
      <alignment horizontal="center" vertical="center"/>
    </xf>
    <xf numFmtId="0" fontId="83" fillId="14" borderId="51" xfId="0" applyFont="1" applyFill="1" applyBorder="1" applyAlignment="1">
      <alignment horizontal="center" vertical="center"/>
    </xf>
    <xf numFmtId="0" fontId="5" fillId="12" borderId="42" xfId="0" applyFont="1" applyFill="1" applyBorder="1" applyAlignment="1">
      <alignment horizontal="center" vertical="center"/>
    </xf>
    <xf numFmtId="172" fontId="1" fillId="0" borderId="188" xfId="0" applyNumberFormat="1" applyFont="1" applyFill="1" applyBorder="1" applyAlignment="1">
      <alignment horizontal="center" vertical="center"/>
    </xf>
    <xf numFmtId="0" fontId="40" fillId="0" borderId="20" xfId="0" applyFont="1" applyBorder="1" applyAlignment="1" applyProtection="1">
      <alignment horizontal="center" vertical="center"/>
      <protection locked="0"/>
    </xf>
    <xf numFmtId="167" fontId="4" fillId="0" borderId="189" xfId="0" applyNumberFormat="1" applyFont="1" applyBorder="1" applyAlignment="1">
      <alignment horizontal="center" vertical="center"/>
    </xf>
    <xf numFmtId="0" fontId="18" fillId="12" borderId="51" xfId="0" applyFont="1" applyFill="1" applyBorder="1" applyAlignment="1">
      <alignment horizontal="center" vertical="center"/>
    </xf>
    <xf numFmtId="0" fontId="18" fillId="12" borderId="42" xfId="0" applyFont="1" applyFill="1" applyBorder="1" applyAlignment="1">
      <alignment horizontal="center" vertical="center"/>
    </xf>
    <xf numFmtId="0" fontId="22" fillId="12" borderId="42" xfId="0" applyFont="1" applyFill="1" applyBorder="1" applyAlignment="1">
      <alignment horizontal="center" vertical="center"/>
    </xf>
    <xf numFmtId="0" fontId="18" fillId="12" borderId="52" xfId="0" applyFont="1" applyFill="1" applyBorder="1" applyAlignment="1">
      <alignment horizontal="center" vertical="center"/>
    </xf>
    <xf numFmtId="168" fontId="50" fillId="17" borderId="51" xfId="3" applyNumberFormat="1" applyFont="1" applyFill="1" applyBorder="1" applyAlignment="1">
      <alignment horizontal="center" vertical="center"/>
    </xf>
    <xf numFmtId="168" fontId="50" fillId="17" borderId="42" xfId="3" applyNumberFormat="1" applyFont="1" applyFill="1" applyBorder="1" applyAlignment="1">
      <alignment horizontal="center" vertical="center"/>
    </xf>
    <xf numFmtId="168" fontId="50" fillId="17" borderId="42" xfId="0" applyNumberFormat="1" applyFont="1" applyFill="1" applyBorder="1" applyAlignment="1">
      <alignment horizontal="center" vertical="center"/>
    </xf>
    <xf numFmtId="168" fontId="50" fillId="17" borderId="52" xfId="3" applyNumberFormat="1" applyFont="1" applyFill="1" applyBorder="1" applyAlignment="1">
      <alignment horizontal="center" vertical="center"/>
    </xf>
    <xf numFmtId="2" fontId="4" fillId="3" borderId="179" xfId="0" applyNumberFormat="1" applyFont="1" applyFill="1" applyBorder="1" applyAlignment="1">
      <alignment horizontal="center" vertical="center"/>
    </xf>
    <xf numFmtId="2" fontId="4" fillId="3" borderId="180" xfId="0" applyNumberFormat="1" applyFont="1" applyFill="1" applyBorder="1" applyAlignment="1">
      <alignment horizontal="center" vertical="center"/>
    </xf>
    <xf numFmtId="2" fontId="4" fillId="0" borderId="181" xfId="0" applyNumberFormat="1" applyFont="1" applyBorder="1" applyAlignment="1">
      <alignment horizontal="center" vertical="center"/>
    </xf>
    <xf numFmtId="168" fontId="86" fillId="13" borderId="156" xfId="4" applyNumberFormat="1" applyFont="1" applyFill="1" applyBorder="1" applyAlignment="1">
      <alignment horizontal="center" vertical="center"/>
    </xf>
    <xf numFmtId="168" fontId="86" fillId="13" borderId="155" xfId="4" applyNumberFormat="1" applyFont="1" applyFill="1" applyBorder="1" applyAlignment="1">
      <alignment horizontal="center" vertical="center"/>
    </xf>
    <xf numFmtId="168" fontId="83" fillId="13" borderId="190" xfId="0" applyNumberFormat="1" applyFont="1" applyFill="1" applyBorder="1" applyAlignment="1">
      <alignment horizontal="center" vertical="center"/>
    </xf>
    <xf numFmtId="168" fontId="83" fillId="13" borderId="193" xfId="0" applyNumberFormat="1" applyFont="1" applyFill="1" applyBorder="1" applyAlignment="1">
      <alignment horizontal="center" vertical="center"/>
    </xf>
    <xf numFmtId="168" fontId="86" fillId="17" borderId="153" xfId="4" applyNumberFormat="1" applyFont="1" applyFill="1" applyBorder="1" applyAlignment="1">
      <alignment horizontal="center" vertical="center"/>
    </xf>
    <xf numFmtId="168" fontId="86" fillId="17" borderId="155" xfId="4" applyNumberFormat="1" applyFont="1" applyFill="1" applyBorder="1" applyAlignment="1">
      <alignment horizontal="center" vertical="center"/>
    </xf>
    <xf numFmtId="168" fontId="86" fillId="13" borderId="158" xfId="4" applyNumberFormat="1" applyFont="1" applyFill="1" applyBorder="1" applyAlignment="1">
      <alignment horizontal="center" vertical="center"/>
    </xf>
    <xf numFmtId="168" fontId="83" fillId="13" borderId="191" xfId="0" applyNumberFormat="1" applyFont="1" applyFill="1" applyBorder="1" applyAlignment="1">
      <alignment horizontal="center" vertical="center"/>
    </xf>
    <xf numFmtId="168" fontId="83" fillId="13" borderId="194" xfId="0" applyNumberFormat="1" applyFont="1" applyFill="1" applyBorder="1" applyAlignment="1">
      <alignment horizontal="center" vertical="center"/>
    </xf>
    <xf numFmtId="168" fontId="86" fillId="17" borderId="156" xfId="4" applyNumberFormat="1" applyFont="1" applyFill="1" applyBorder="1" applyAlignment="1">
      <alignment horizontal="center" vertical="center"/>
    </xf>
    <xf numFmtId="168" fontId="86" fillId="17" borderId="158" xfId="4" applyNumberFormat="1" applyFont="1" applyFill="1" applyBorder="1" applyAlignment="1">
      <alignment horizontal="center" vertical="center"/>
    </xf>
    <xf numFmtId="168" fontId="86" fillId="13" borderId="162" xfId="4" applyNumberFormat="1" applyFont="1" applyFill="1" applyBorder="1" applyAlignment="1">
      <alignment horizontal="center" vertical="center"/>
    </xf>
    <xf numFmtId="168" fontId="83" fillId="13" borderId="192" xfId="0" applyNumberFormat="1" applyFont="1" applyFill="1" applyBorder="1" applyAlignment="1">
      <alignment horizontal="center" vertical="center"/>
    </xf>
    <xf numFmtId="168" fontId="83" fillId="13" borderId="195" xfId="0" applyNumberFormat="1" applyFont="1" applyFill="1" applyBorder="1" applyAlignment="1">
      <alignment horizontal="center" vertical="center"/>
    </xf>
    <xf numFmtId="168" fontId="86" fillId="17" borderId="160" xfId="4" applyNumberFormat="1" applyFont="1" applyFill="1" applyBorder="1" applyAlignment="1">
      <alignment horizontal="center" vertical="center"/>
    </xf>
    <xf numFmtId="168" fontId="86" fillId="17" borderId="162" xfId="4" applyNumberFormat="1" applyFont="1" applyFill="1" applyBorder="1" applyAlignment="1">
      <alignment horizontal="center" vertical="center"/>
    </xf>
    <xf numFmtId="169" fontId="87" fillId="17" borderId="51" xfId="0" applyNumberFormat="1" applyFont="1" applyFill="1" applyBorder="1" applyAlignment="1">
      <alignment horizontal="center" vertical="center"/>
    </xf>
    <xf numFmtId="169" fontId="87" fillId="17" borderId="42" xfId="0" applyNumberFormat="1" applyFont="1" applyFill="1" applyBorder="1" applyAlignment="1">
      <alignment horizontal="center" vertical="center"/>
    </xf>
    <xf numFmtId="169" fontId="87" fillId="17" borderId="52" xfId="0" applyNumberFormat="1" applyFont="1" applyFill="1" applyBorder="1" applyAlignment="1">
      <alignment horizontal="center" vertical="center"/>
    </xf>
    <xf numFmtId="169" fontId="88" fillId="13" borderId="51" xfId="0" applyNumberFormat="1" applyFont="1" applyFill="1" applyBorder="1" applyAlignment="1">
      <alignment horizontal="center" vertical="center"/>
    </xf>
    <xf numFmtId="169" fontId="88" fillId="13" borderId="42" xfId="0" applyNumberFormat="1" applyFont="1" applyFill="1" applyBorder="1" applyAlignment="1">
      <alignment horizontal="center" vertical="center"/>
    </xf>
    <xf numFmtId="169" fontId="88" fillId="13" borderId="52" xfId="0" applyNumberFormat="1" applyFont="1" applyFill="1" applyBorder="1" applyAlignment="1">
      <alignment horizontal="center" vertical="center"/>
    </xf>
    <xf numFmtId="169" fontId="89" fillId="13" borderId="53" xfId="0" applyNumberFormat="1" applyFont="1" applyFill="1" applyBorder="1" applyAlignment="1">
      <alignment horizontal="center" vertical="center"/>
    </xf>
    <xf numFmtId="169" fontId="89" fillId="13" borderId="54" xfId="0" applyNumberFormat="1" applyFont="1" applyFill="1" applyBorder="1" applyAlignment="1">
      <alignment horizontal="center" vertical="center"/>
    </xf>
    <xf numFmtId="169" fontId="89" fillId="13" borderId="55" xfId="0" applyNumberFormat="1" applyFont="1" applyFill="1" applyBorder="1" applyAlignment="1">
      <alignment horizontal="center" vertical="center"/>
    </xf>
    <xf numFmtId="0" fontId="90" fillId="24" borderId="196" xfId="0" applyFont="1" applyFill="1" applyBorder="1" applyAlignment="1">
      <alignment horizontal="center" vertical="center"/>
    </xf>
    <xf numFmtId="168" fontId="49" fillId="24" borderId="197" xfId="0" applyNumberFormat="1" applyFont="1" applyFill="1" applyBorder="1" applyAlignment="1">
      <alignment horizontal="center" vertical="center"/>
    </xf>
    <xf numFmtId="0" fontId="36" fillId="24" borderId="201" xfId="0" applyFont="1" applyFill="1" applyBorder="1" applyAlignment="1">
      <alignment horizontal="center" vertical="center"/>
    </xf>
    <xf numFmtId="0" fontId="49" fillId="24" borderId="202" xfId="0" applyFont="1" applyFill="1" applyBorder="1" applyAlignment="1">
      <alignment horizontal="center" vertical="center"/>
    </xf>
    <xf numFmtId="0" fontId="90" fillId="24" borderId="201" xfId="0" applyFont="1" applyFill="1" applyBorder="1" applyAlignment="1">
      <alignment horizontal="center" vertical="center"/>
    </xf>
    <xf numFmtId="168" fontId="49" fillId="24" borderId="202" xfId="0" applyNumberFormat="1" applyFont="1" applyFill="1" applyBorder="1" applyAlignment="1">
      <alignment horizontal="center" vertical="center"/>
    </xf>
    <xf numFmtId="0" fontId="18" fillId="12" borderId="51" xfId="0" applyFont="1" applyFill="1" applyBorder="1" applyAlignment="1">
      <alignment horizontal="center" vertical="center"/>
    </xf>
    <xf numFmtId="0" fontId="18" fillId="12" borderId="42" xfId="0" applyFont="1" applyFill="1" applyBorder="1" applyAlignment="1">
      <alignment horizontal="center" vertical="center"/>
    </xf>
    <xf numFmtId="0" fontId="18" fillId="12" borderId="52" xfId="0" applyFont="1" applyFill="1" applyBorder="1" applyAlignment="1">
      <alignment horizontal="center" vertical="center"/>
    </xf>
    <xf numFmtId="168" fontId="50" fillId="17" borderId="51" xfId="3" applyNumberFormat="1" applyFont="1" applyFill="1" applyBorder="1" applyAlignment="1">
      <alignment horizontal="center" vertical="center"/>
    </xf>
    <xf numFmtId="168" fontId="50" fillId="17" borderId="42" xfId="3" applyNumberFormat="1" applyFont="1" applyFill="1" applyBorder="1" applyAlignment="1">
      <alignment horizontal="center" vertical="center"/>
    </xf>
    <xf numFmtId="168" fontId="50" fillId="17" borderId="42" xfId="0" applyNumberFormat="1" applyFont="1" applyFill="1" applyBorder="1" applyAlignment="1">
      <alignment horizontal="center" vertical="center"/>
    </xf>
    <xf numFmtId="168" fontId="50" fillId="17" borderId="52" xfId="3" applyNumberFormat="1" applyFont="1" applyFill="1" applyBorder="1" applyAlignment="1">
      <alignment horizontal="center" vertical="center"/>
    </xf>
    <xf numFmtId="0" fontId="22" fillId="12" borderId="42" xfId="0" applyFont="1" applyFill="1" applyBorder="1" applyAlignment="1">
      <alignment horizontal="center" vertical="center"/>
    </xf>
    <xf numFmtId="1" fontId="49" fillId="24" borderId="202" xfId="0" applyNumberFormat="1" applyFont="1" applyFill="1" applyBorder="1" applyAlignment="1">
      <alignment horizontal="center" vertical="center"/>
    </xf>
    <xf numFmtId="1" fontId="35" fillId="0" borderId="7" xfId="0" applyNumberFormat="1" applyFont="1" applyBorder="1" applyAlignment="1">
      <alignment horizontal="center" vertical="center"/>
    </xf>
    <xf numFmtId="4" fontId="41" fillId="3" borderId="29" xfId="0" applyNumberFormat="1" applyFont="1" applyFill="1" applyBorder="1" applyAlignment="1">
      <alignment horizontal="center" vertical="center"/>
    </xf>
    <xf numFmtId="49" fontId="15" fillId="15" borderId="0" xfId="0" applyNumberFormat="1" applyFont="1" applyFill="1" applyBorder="1" applyAlignment="1">
      <alignment vertical="center"/>
    </xf>
    <xf numFmtId="0" fontId="0" fillId="21" borderId="11" xfId="0" applyFill="1" applyBorder="1"/>
    <xf numFmtId="0" fontId="0" fillId="21" borderId="0" xfId="0" applyFill="1" applyBorder="1"/>
    <xf numFmtId="0" fontId="0" fillId="21" borderId="12" xfId="0" applyFill="1" applyBorder="1"/>
    <xf numFmtId="0" fontId="0" fillId="11" borderId="11" xfId="0" applyFill="1" applyBorder="1"/>
    <xf numFmtId="0" fontId="0" fillId="11" borderId="0" xfId="0" applyFill="1" applyBorder="1"/>
    <xf numFmtId="0" fontId="0" fillId="11" borderId="12" xfId="0" applyFill="1" applyBorder="1"/>
    <xf numFmtId="0" fontId="0" fillId="11" borderId="89" xfId="0" applyFill="1" applyBorder="1"/>
    <xf numFmtId="0" fontId="0" fillId="11" borderId="205" xfId="0" applyFill="1" applyBorder="1"/>
    <xf numFmtId="0" fontId="0" fillId="11" borderId="13" xfId="0" applyFill="1" applyBorder="1"/>
    <xf numFmtId="20" fontId="9" fillId="15" borderId="0" xfId="0" applyNumberFormat="1" applyFont="1" applyFill="1" applyBorder="1" applyAlignment="1">
      <alignment horizontal="center" vertical="center"/>
    </xf>
    <xf numFmtId="20" fontId="9" fillId="6" borderId="4" xfId="0" applyNumberFormat="1" applyFont="1" applyFill="1" applyBorder="1" applyAlignment="1">
      <alignment horizontal="center" vertical="center"/>
    </xf>
    <xf numFmtId="20" fontId="9" fillId="6" borderId="2" xfId="0" applyNumberFormat="1" applyFont="1" applyFill="1" applyBorder="1" applyAlignment="1">
      <alignment horizontal="center" vertical="center"/>
    </xf>
    <xf numFmtId="0" fontId="62" fillId="12" borderId="105" xfId="0" applyFont="1" applyFill="1" applyBorder="1" applyAlignment="1">
      <alignment vertical="center"/>
    </xf>
    <xf numFmtId="0" fontId="62" fillId="12" borderId="132" xfId="0" applyFont="1" applyFill="1" applyBorder="1" applyAlignment="1">
      <alignment vertical="center"/>
    </xf>
    <xf numFmtId="0" fontId="62" fillId="12" borderId="0" xfId="0" applyFont="1" applyFill="1" applyBorder="1" applyAlignment="1">
      <alignment vertical="center"/>
    </xf>
    <xf numFmtId="0" fontId="62" fillId="12" borderId="107" xfId="0" applyFont="1" applyFill="1" applyBorder="1" applyAlignment="1">
      <alignment vertical="center"/>
    </xf>
    <xf numFmtId="0" fontId="62" fillId="12" borderId="108" xfId="0" applyFont="1" applyFill="1" applyBorder="1" applyAlignment="1">
      <alignment vertical="center"/>
    </xf>
    <xf numFmtId="0" fontId="0" fillId="35" borderId="0" xfId="0" applyFill="1"/>
    <xf numFmtId="0" fontId="4" fillId="17" borderId="206" xfId="0" applyFont="1" applyFill="1" applyBorder="1" applyAlignment="1">
      <alignment horizontal="center" vertical="center"/>
    </xf>
    <xf numFmtId="0" fontId="4" fillId="17" borderId="207" xfId="0" applyFont="1" applyFill="1" applyBorder="1" applyAlignment="1">
      <alignment horizontal="center" vertical="center"/>
    </xf>
    <xf numFmtId="0" fontId="64" fillId="34" borderId="198" xfId="0" applyFont="1" applyFill="1" applyBorder="1" applyAlignment="1">
      <alignment horizontal="center" vertical="center"/>
    </xf>
    <xf numFmtId="0" fontId="64" fillId="34" borderId="197" xfId="0" applyFont="1" applyFill="1" applyBorder="1" applyAlignment="1">
      <alignment horizontal="center" vertical="center"/>
    </xf>
    <xf numFmtId="0" fontId="81" fillId="24" borderId="95" xfId="0" applyFont="1" applyFill="1" applyBorder="1" applyAlignment="1">
      <alignment horizontal="center" vertical="center"/>
    </xf>
    <xf numFmtId="0" fontId="81" fillId="24" borderId="98" xfId="0" applyFont="1" applyFill="1" applyBorder="1" applyAlignment="1">
      <alignment horizontal="center" vertical="center"/>
    </xf>
    <xf numFmtId="0" fontId="81" fillId="24" borderId="99" xfId="0" applyFont="1" applyFill="1" applyBorder="1" applyAlignment="1">
      <alignment horizontal="center" vertical="center"/>
    </xf>
    <xf numFmtId="0" fontId="35" fillId="19" borderId="51" xfId="0" applyFont="1" applyFill="1" applyBorder="1" applyAlignment="1">
      <alignment horizontal="center" vertical="center"/>
    </xf>
    <xf numFmtId="0" fontId="35" fillId="19" borderId="52" xfId="0" applyFont="1" applyFill="1" applyBorder="1" applyAlignment="1">
      <alignment horizontal="center" vertical="center"/>
    </xf>
    <xf numFmtId="172" fontId="67" fillId="15" borderId="0" xfId="0" applyNumberFormat="1" applyFont="1" applyFill="1" applyBorder="1" applyAlignment="1">
      <alignment horizontal="left" vertical="center"/>
    </xf>
    <xf numFmtId="0" fontId="4" fillId="17" borderId="53" xfId="0" applyFont="1" applyFill="1" applyBorder="1" applyAlignment="1">
      <alignment horizontal="center" vertical="center"/>
    </xf>
    <xf numFmtId="0" fontId="4" fillId="17" borderId="55" xfId="0" applyFont="1" applyFill="1" applyBorder="1" applyAlignment="1">
      <alignment horizontal="center" vertical="center"/>
    </xf>
    <xf numFmtId="0" fontId="4" fillId="17" borderId="208" xfId="0" applyFont="1" applyFill="1" applyBorder="1" applyAlignment="1">
      <alignment horizontal="center" vertical="center"/>
    </xf>
    <xf numFmtId="0" fontId="4" fillId="17" borderId="209" xfId="0" applyFont="1" applyFill="1" applyBorder="1" applyAlignment="1">
      <alignment horizontal="center" vertical="center"/>
    </xf>
    <xf numFmtId="0" fontId="4" fillId="17" borderId="51" xfId="0" applyFont="1" applyFill="1" applyBorder="1" applyAlignment="1">
      <alignment horizontal="center" vertical="center"/>
    </xf>
    <xf numFmtId="0" fontId="4" fillId="17" borderId="52" xfId="0" applyFont="1" applyFill="1" applyBorder="1" applyAlignment="1">
      <alignment horizontal="center" vertical="center"/>
    </xf>
    <xf numFmtId="0" fontId="80" fillId="24" borderId="94" xfId="0" applyFont="1" applyFill="1" applyBorder="1" applyAlignment="1">
      <alignment horizontal="center" vertical="center"/>
    </xf>
    <xf numFmtId="0" fontId="80" fillId="24" borderId="96" xfId="0" applyFont="1" applyFill="1" applyBorder="1" applyAlignment="1">
      <alignment horizontal="center" vertical="center"/>
    </xf>
    <xf numFmtId="0" fontId="80" fillId="24" borderId="97" xfId="0" applyFont="1" applyFill="1" applyBorder="1" applyAlignment="1">
      <alignment horizontal="center" vertical="center"/>
    </xf>
    <xf numFmtId="0" fontId="78" fillId="31" borderId="172" xfId="0" applyFont="1" applyFill="1" applyBorder="1" applyAlignment="1">
      <alignment horizontal="center" vertical="center"/>
    </xf>
    <xf numFmtId="0" fontId="78" fillId="31" borderId="0" xfId="0" applyFont="1" applyFill="1" applyBorder="1" applyAlignment="1">
      <alignment horizontal="center" vertical="center"/>
    </xf>
    <xf numFmtId="0" fontId="78" fillId="31" borderId="173" xfId="0" applyFont="1" applyFill="1" applyBorder="1" applyAlignment="1">
      <alignment horizontal="center" vertical="center"/>
    </xf>
    <xf numFmtId="0" fontId="16" fillId="32" borderId="172" xfId="0" applyFont="1" applyFill="1" applyBorder="1" applyAlignment="1">
      <alignment horizontal="center" vertical="center"/>
    </xf>
    <xf numFmtId="0" fontId="16" fillId="32" borderId="0" xfId="0" applyFont="1" applyFill="1" applyBorder="1" applyAlignment="1">
      <alignment horizontal="center" vertical="center"/>
    </xf>
    <xf numFmtId="0" fontId="16" fillId="32" borderId="173" xfId="0" applyFont="1" applyFill="1" applyBorder="1" applyAlignment="1">
      <alignment horizontal="center" vertical="center"/>
    </xf>
    <xf numFmtId="0" fontId="79" fillId="33" borderId="172" xfId="0" applyFont="1" applyFill="1" applyBorder="1" applyAlignment="1">
      <alignment horizontal="center" vertical="center"/>
    </xf>
    <xf numFmtId="0" fontId="79" fillId="33" borderId="0" xfId="0" applyFont="1" applyFill="1" applyBorder="1" applyAlignment="1">
      <alignment horizontal="center" vertical="center"/>
    </xf>
    <xf numFmtId="0" fontId="79" fillId="33" borderId="173" xfId="0" applyFont="1" applyFill="1" applyBorder="1" applyAlignment="1">
      <alignment horizontal="center" vertical="center"/>
    </xf>
    <xf numFmtId="0" fontId="6" fillId="3" borderId="121" xfId="0" applyFont="1" applyFill="1" applyBorder="1" applyAlignment="1">
      <alignment horizontal="center" vertical="center"/>
    </xf>
    <xf numFmtId="0" fontId="6" fillId="3" borderId="122" xfId="0" applyFont="1" applyFill="1" applyBorder="1" applyAlignment="1">
      <alignment horizontal="center" vertical="center"/>
    </xf>
    <xf numFmtId="173" fontId="4" fillId="3" borderId="127" xfId="0" applyNumberFormat="1" applyFont="1" applyFill="1" applyBorder="1" applyAlignment="1">
      <alignment horizontal="center" vertical="center"/>
    </xf>
    <xf numFmtId="173" fontId="4" fillId="3" borderId="128" xfId="0" applyNumberFormat="1" applyFont="1" applyFill="1" applyBorder="1" applyAlignment="1">
      <alignment horizontal="center" vertical="center"/>
    </xf>
    <xf numFmtId="0" fontId="0" fillId="17" borderId="51" xfId="0" applyFill="1" applyBorder="1" applyAlignment="1">
      <alignment horizontal="center" vertical="center"/>
    </xf>
    <xf numFmtId="0" fontId="0" fillId="17" borderId="52" xfId="0" applyFill="1" applyBorder="1" applyAlignment="1">
      <alignment horizontal="center" vertical="center"/>
    </xf>
    <xf numFmtId="0" fontId="6" fillId="3" borderId="119" xfId="0" applyFont="1" applyFill="1" applyBorder="1" applyAlignment="1">
      <alignment horizontal="center" vertical="center"/>
    </xf>
    <xf numFmtId="0" fontId="6" fillId="3" borderId="120" xfId="0" applyFont="1" applyFill="1" applyBorder="1" applyAlignment="1">
      <alignment horizontal="center" vertical="center"/>
    </xf>
    <xf numFmtId="173" fontId="4" fillId="3" borderId="125" xfId="0" applyNumberFormat="1" applyFont="1" applyFill="1" applyBorder="1" applyAlignment="1">
      <alignment horizontal="center" vertical="center"/>
    </xf>
    <xf numFmtId="173" fontId="4" fillId="3" borderId="126" xfId="0" applyNumberFormat="1" applyFont="1" applyFill="1" applyBorder="1" applyAlignment="1">
      <alignment horizontal="center" vertical="center"/>
    </xf>
    <xf numFmtId="0" fontId="36" fillId="14" borderId="23" xfId="0" applyFont="1" applyFill="1" applyBorder="1" applyAlignment="1">
      <alignment horizontal="center" vertical="center"/>
    </xf>
    <xf numFmtId="0" fontId="36" fillId="14" borderId="24" xfId="0" applyFont="1" applyFill="1" applyBorder="1" applyAlignment="1">
      <alignment horizontal="center" vertical="center"/>
    </xf>
    <xf numFmtId="0" fontId="36" fillId="14" borderId="25" xfId="0" applyFont="1" applyFill="1" applyBorder="1" applyAlignment="1">
      <alignment horizontal="center" vertical="center"/>
    </xf>
    <xf numFmtId="0" fontId="6" fillId="17" borderId="51" xfId="0" applyFont="1" applyFill="1" applyBorder="1" applyAlignment="1">
      <alignment horizontal="center" vertical="center"/>
    </xf>
    <xf numFmtId="0" fontId="6" fillId="17" borderId="52" xfId="0" applyFont="1" applyFill="1" applyBorder="1" applyAlignment="1">
      <alignment horizontal="center" vertical="center"/>
    </xf>
    <xf numFmtId="0" fontId="39" fillId="12" borderId="30" xfId="0" applyFont="1" applyFill="1" applyBorder="1" applyAlignment="1">
      <alignment horizontal="center" vertical="center"/>
    </xf>
    <xf numFmtId="0" fontId="5" fillId="12" borderId="31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 vertical="center"/>
    </xf>
    <xf numFmtId="0" fontId="6" fillId="3" borderId="123" xfId="0" applyFont="1" applyFill="1" applyBorder="1" applyAlignment="1">
      <alignment horizontal="center" vertical="center"/>
    </xf>
    <xf numFmtId="0" fontId="6" fillId="3" borderId="124" xfId="0" applyFont="1" applyFill="1" applyBorder="1" applyAlignment="1">
      <alignment horizontal="center" vertical="center"/>
    </xf>
    <xf numFmtId="173" fontId="4" fillId="3" borderId="129" xfId="0" applyNumberFormat="1" applyFont="1" applyFill="1" applyBorder="1" applyAlignment="1">
      <alignment horizontal="center" vertical="center"/>
    </xf>
    <xf numFmtId="173" fontId="4" fillId="3" borderId="130" xfId="0" applyNumberFormat="1" applyFont="1" applyFill="1" applyBorder="1" applyAlignment="1">
      <alignment horizontal="center" vertical="center"/>
    </xf>
    <xf numFmtId="0" fontId="51" fillId="17" borderId="54" xfId="0" applyNumberFormat="1" applyFont="1" applyFill="1" applyBorder="1" applyAlignment="1">
      <alignment horizontal="center" vertical="center"/>
    </xf>
    <xf numFmtId="0" fontId="50" fillId="17" borderId="54" xfId="3" applyFont="1" applyFill="1" applyBorder="1" applyAlignment="1">
      <alignment horizontal="center" vertical="center"/>
    </xf>
    <xf numFmtId="0" fontId="50" fillId="17" borderId="55" xfId="3" applyFont="1" applyFill="1" applyBorder="1" applyAlignment="1">
      <alignment horizontal="center" vertical="center"/>
    </xf>
    <xf numFmtId="0" fontId="7" fillId="17" borderId="51" xfId="0" applyFont="1" applyFill="1" applyBorder="1" applyAlignment="1">
      <alignment horizontal="center" vertical="center"/>
    </xf>
    <xf numFmtId="0" fontId="7" fillId="17" borderId="52" xfId="0" applyFont="1" applyFill="1" applyBorder="1" applyAlignment="1">
      <alignment horizontal="center" vertical="center"/>
    </xf>
    <xf numFmtId="0" fontId="18" fillId="17" borderId="51" xfId="0" applyFont="1" applyFill="1" applyBorder="1" applyAlignment="1">
      <alignment horizontal="center" vertical="center"/>
    </xf>
    <xf numFmtId="0" fontId="18" fillId="17" borderId="52" xfId="0" applyFont="1" applyFill="1" applyBorder="1" applyAlignment="1">
      <alignment horizontal="center" vertical="center"/>
    </xf>
    <xf numFmtId="0" fontId="69" fillId="12" borderId="45" xfId="0" applyNumberFormat="1" applyFont="1" applyFill="1" applyBorder="1" applyAlignment="1">
      <alignment horizontal="center" vertical="center"/>
    </xf>
    <xf numFmtId="0" fontId="69" fillId="12" borderId="46" xfId="0" applyNumberFormat="1" applyFont="1" applyFill="1" applyBorder="1" applyAlignment="1">
      <alignment horizontal="center" vertical="center"/>
    </xf>
    <xf numFmtId="0" fontId="69" fillId="12" borderId="182" xfId="0" applyNumberFormat="1" applyFont="1" applyFill="1" applyBorder="1" applyAlignment="1">
      <alignment horizontal="center" vertical="center"/>
    </xf>
    <xf numFmtId="0" fontId="22" fillId="12" borderId="48" xfId="0" applyFont="1" applyFill="1" applyBorder="1" applyAlignment="1">
      <alignment horizontal="center" vertical="center"/>
    </xf>
    <xf numFmtId="0" fontId="22" fillId="12" borderId="49" xfId="0" applyFont="1" applyFill="1" applyBorder="1" applyAlignment="1">
      <alignment horizontal="center" vertical="center"/>
    </xf>
    <xf numFmtId="0" fontId="5" fillId="12" borderId="106" xfId="0" applyFont="1" applyFill="1" applyBorder="1" applyAlignment="1">
      <alignment horizontal="center" vertical="center"/>
    </xf>
    <xf numFmtId="0" fontId="5" fillId="12" borderId="133" xfId="0" applyFont="1" applyFill="1" applyBorder="1" applyAlignment="1">
      <alignment horizontal="center" vertical="center"/>
    </xf>
    <xf numFmtId="0" fontId="5" fillId="12" borderId="109" xfId="0" applyFont="1" applyFill="1" applyBorder="1" applyAlignment="1">
      <alignment horizontal="center" vertical="center"/>
    </xf>
    <xf numFmtId="0" fontId="18" fillId="12" borderId="51" xfId="0" applyFont="1" applyFill="1" applyBorder="1" applyAlignment="1">
      <alignment horizontal="center" vertical="center"/>
    </xf>
    <xf numFmtId="0" fontId="18" fillId="12" borderId="42" xfId="0" applyFont="1" applyFill="1" applyBorder="1" applyAlignment="1">
      <alignment horizontal="center" vertical="center"/>
    </xf>
    <xf numFmtId="0" fontId="3" fillId="12" borderId="42" xfId="0" applyFont="1" applyFill="1" applyBorder="1" applyAlignment="1">
      <alignment horizontal="center" vertical="center"/>
    </xf>
    <xf numFmtId="0" fontId="18" fillId="12" borderId="52" xfId="0" applyFont="1" applyFill="1" applyBorder="1" applyAlignment="1">
      <alignment horizontal="center" vertical="center"/>
    </xf>
    <xf numFmtId="0" fontId="50" fillId="17" borderId="53" xfId="3" applyFont="1" applyFill="1" applyBorder="1" applyAlignment="1">
      <alignment horizontal="center" vertical="center"/>
    </xf>
    <xf numFmtId="0" fontId="18" fillId="10" borderId="48" xfId="0" applyFont="1" applyFill="1" applyBorder="1" applyAlignment="1">
      <alignment horizontal="center" vertical="center"/>
    </xf>
    <xf numFmtId="0" fontId="18" fillId="10" borderId="49" xfId="0" applyFont="1" applyFill="1" applyBorder="1" applyAlignment="1">
      <alignment horizontal="center" vertical="center"/>
    </xf>
    <xf numFmtId="0" fontId="18" fillId="10" borderId="50" xfId="0" applyFont="1" applyFill="1" applyBorder="1" applyAlignment="1">
      <alignment horizontal="center" vertical="center"/>
    </xf>
    <xf numFmtId="168" fontId="50" fillId="17" borderId="51" xfId="3" applyNumberFormat="1" applyFont="1" applyFill="1" applyBorder="1" applyAlignment="1">
      <alignment horizontal="center" vertical="center"/>
    </xf>
    <xf numFmtId="168" fontId="50" fillId="17" borderId="42" xfId="3" applyNumberFormat="1" applyFont="1" applyFill="1" applyBorder="1" applyAlignment="1">
      <alignment horizontal="center" vertical="center"/>
    </xf>
    <xf numFmtId="168" fontId="50" fillId="17" borderId="42" xfId="0" applyNumberFormat="1" applyFont="1" applyFill="1" applyBorder="1" applyAlignment="1">
      <alignment horizontal="center" vertical="center"/>
    </xf>
    <xf numFmtId="168" fontId="50" fillId="17" borderId="52" xfId="3" applyNumberFormat="1" applyFont="1" applyFill="1" applyBorder="1" applyAlignment="1">
      <alignment horizontal="center" vertical="center"/>
    </xf>
    <xf numFmtId="0" fontId="39" fillId="10" borderId="48" xfId="0" applyFont="1" applyFill="1" applyBorder="1" applyAlignment="1">
      <alignment horizontal="center" vertical="center"/>
    </xf>
    <xf numFmtId="0" fontId="39" fillId="10" borderId="50" xfId="0" applyFont="1" applyFill="1" applyBorder="1" applyAlignment="1">
      <alignment horizontal="center" vertical="center"/>
    </xf>
    <xf numFmtId="0" fontId="3" fillId="12" borderId="14" xfId="0" applyFont="1" applyFill="1" applyBorder="1" applyAlignment="1">
      <alignment horizontal="center" vertical="center"/>
    </xf>
    <xf numFmtId="0" fontId="3" fillId="12" borderId="15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22" fillId="12" borderId="42" xfId="0" applyFont="1" applyFill="1" applyBorder="1" applyAlignment="1">
      <alignment horizontal="center" vertical="center"/>
    </xf>
    <xf numFmtId="0" fontId="15" fillId="10" borderId="49" xfId="0" applyFont="1" applyFill="1" applyBorder="1" applyAlignment="1">
      <alignment horizontal="center" vertical="center"/>
    </xf>
    <xf numFmtId="0" fontId="15" fillId="10" borderId="50" xfId="0" applyFont="1" applyFill="1" applyBorder="1" applyAlignment="1">
      <alignment horizontal="center" vertical="center"/>
    </xf>
    <xf numFmtId="0" fontId="70" fillId="24" borderId="94" xfId="0" applyFont="1" applyFill="1" applyBorder="1" applyAlignment="1">
      <alignment horizontal="center" vertical="center"/>
    </xf>
    <xf numFmtId="0" fontId="70" fillId="24" borderId="95" xfId="0" applyFont="1" applyFill="1" applyBorder="1" applyAlignment="1">
      <alignment horizontal="center" vertical="center"/>
    </xf>
    <xf numFmtId="172" fontId="70" fillId="24" borderId="96" xfId="0" applyNumberFormat="1" applyFont="1" applyFill="1" applyBorder="1" applyAlignment="1">
      <alignment horizontal="center" vertical="center"/>
    </xf>
    <xf numFmtId="172" fontId="70" fillId="24" borderId="97" xfId="0" applyNumberFormat="1" applyFont="1" applyFill="1" applyBorder="1" applyAlignment="1">
      <alignment horizontal="center" vertical="center"/>
    </xf>
    <xf numFmtId="172" fontId="70" fillId="24" borderId="98" xfId="0" applyNumberFormat="1" applyFont="1" applyFill="1" applyBorder="1" applyAlignment="1">
      <alignment horizontal="center" vertical="center"/>
    </xf>
    <xf numFmtId="172" fontId="70" fillId="24" borderId="99" xfId="0" applyNumberFormat="1" applyFont="1" applyFill="1" applyBorder="1" applyAlignment="1">
      <alignment horizontal="center" vertical="center"/>
    </xf>
    <xf numFmtId="0" fontId="23" fillId="10" borderId="48" xfId="0" applyFont="1" applyFill="1" applyBorder="1" applyAlignment="1">
      <alignment horizontal="center" vertical="center"/>
    </xf>
    <xf numFmtId="0" fontId="23" fillId="10" borderId="49" xfId="0" applyFont="1" applyFill="1" applyBorder="1" applyAlignment="1">
      <alignment horizontal="center" vertical="center"/>
    </xf>
    <xf numFmtId="0" fontId="0" fillId="15" borderId="0" xfId="0" applyFill="1" applyAlignment="1">
      <alignment horizontal="center"/>
    </xf>
    <xf numFmtId="0" fontId="62" fillId="12" borderId="105" xfId="0" applyFont="1" applyFill="1" applyBorder="1" applyAlignment="1">
      <alignment horizontal="center" vertical="center"/>
    </xf>
    <xf numFmtId="0" fontId="62" fillId="12" borderId="0" xfId="0" applyFont="1" applyFill="1" applyBorder="1" applyAlignment="1">
      <alignment horizontal="center" vertical="center"/>
    </xf>
    <xf numFmtId="0" fontId="62" fillId="12" borderId="108" xfId="0" applyFont="1" applyFill="1" applyBorder="1" applyAlignment="1">
      <alignment horizontal="center" vertical="center"/>
    </xf>
    <xf numFmtId="0" fontId="0" fillId="15" borderId="96" xfId="0" applyFill="1" applyBorder="1" applyAlignment="1">
      <alignment horizontal="center"/>
    </xf>
    <xf numFmtId="0" fontId="35" fillId="34" borderId="198" xfId="0" applyFont="1" applyFill="1" applyBorder="1" applyAlignment="1">
      <alignment horizontal="center" vertical="center"/>
    </xf>
    <xf numFmtId="0" fontId="35" fillId="34" borderId="197" xfId="0" applyFont="1" applyFill="1" applyBorder="1" applyAlignment="1">
      <alignment horizontal="center" vertical="center"/>
    </xf>
    <xf numFmtId="0" fontId="35" fillId="34" borderId="203" xfId="0" applyFont="1" applyFill="1" applyBorder="1" applyAlignment="1">
      <alignment horizontal="center" vertical="center"/>
    </xf>
    <xf numFmtId="0" fontId="35" fillId="34" borderId="204" xfId="0" applyFont="1" applyFill="1" applyBorder="1" applyAlignment="1">
      <alignment horizontal="center" vertical="center"/>
    </xf>
    <xf numFmtId="0" fontId="7" fillId="34" borderId="198" xfId="0" applyFont="1" applyFill="1" applyBorder="1" applyAlignment="1">
      <alignment horizontal="center" vertical="center"/>
    </xf>
    <xf numFmtId="0" fontId="7" fillId="34" borderId="197" xfId="0" applyFont="1" applyFill="1" applyBorder="1" applyAlignment="1">
      <alignment horizontal="center" vertical="center"/>
    </xf>
    <xf numFmtId="0" fontId="3" fillId="10" borderId="14" xfId="0" applyFont="1" applyFill="1" applyBorder="1" applyAlignment="1">
      <alignment horizontal="center" vertical="center"/>
    </xf>
    <xf numFmtId="0" fontId="3" fillId="10" borderId="15" xfId="0" applyFont="1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6" fillId="22" borderId="23" xfId="0" applyFont="1" applyFill="1" applyBorder="1" applyAlignment="1">
      <alignment horizontal="center" vertical="center"/>
    </xf>
    <xf numFmtId="0" fontId="36" fillId="22" borderId="24" xfId="0" applyFont="1" applyFill="1" applyBorder="1" applyAlignment="1">
      <alignment horizontal="center" vertical="center"/>
    </xf>
    <xf numFmtId="0" fontId="36" fillId="22" borderId="25" xfId="0" applyFont="1" applyFill="1" applyBorder="1" applyAlignment="1">
      <alignment horizontal="center" vertical="center"/>
    </xf>
    <xf numFmtId="0" fontId="37" fillId="34" borderId="198" xfId="0" applyFont="1" applyFill="1" applyBorder="1" applyAlignment="1">
      <alignment horizontal="center" vertical="center"/>
    </xf>
    <xf numFmtId="0" fontId="37" fillId="34" borderId="197" xfId="0" applyFont="1" applyFill="1" applyBorder="1" applyAlignment="1">
      <alignment horizontal="center" vertical="center"/>
    </xf>
    <xf numFmtId="0" fontId="63" fillId="22" borderId="199" xfId="0" applyFont="1" applyFill="1" applyBorder="1" applyAlignment="1">
      <alignment horizontal="center" vertical="center"/>
    </xf>
    <xf numFmtId="0" fontId="63" fillId="22" borderId="200" xfId="0" applyFont="1" applyFill="1" applyBorder="1" applyAlignment="1">
      <alignment horizontal="center" vertical="center"/>
    </xf>
    <xf numFmtId="0" fontId="91" fillId="34" borderId="198" xfId="0" applyFont="1" applyFill="1" applyBorder="1" applyAlignment="1">
      <alignment horizontal="center" vertical="center"/>
    </xf>
    <xf numFmtId="0" fontId="91" fillId="34" borderId="197" xfId="0" applyFont="1" applyFill="1" applyBorder="1" applyAlignment="1">
      <alignment horizontal="center" vertical="center"/>
    </xf>
    <xf numFmtId="0" fontId="18" fillId="14" borderId="114" xfId="0" applyFont="1" applyFill="1" applyBorder="1" applyAlignment="1">
      <alignment horizontal="center"/>
    </xf>
    <xf numFmtId="0" fontId="18" fillId="14" borderId="115" xfId="0" applyFont="1" applyFill="1" applyBorder="1" applyAlignment="1">
      <alignment horizontal="center"/>
    </xf>
    <xf numFmtId="0" fontId="18" fillId="12" borderId="131" xfId="0" applyFont="1" applyFill="1" applyBorder="1" applyAlignment="1" applyProtection="1">
      <alignment horizontal="center" vertical="center"/>
    </xf>
    <xf numFmtId="0" fontId="18" fillId="12" borderId="47" xfId="0" applyFont="1" applyFill="1" applyBorder="1" applyAlignment="1" applyProtection="1">
      <alignment horizontal="center" vertical="center"/>
    </xf>
    <xf numFmtId="0" fontId="53" fillId="7" borderId="93" xfId="0" applyFont="1" applyFill="1" applyBorder="1" applyAlignment="1">
      <alignment horizontal="center" vertical="center"/>
    </xf>
    <xf numFmtId="0" fontId="53" fillId="7" borderId="3" xfId="0" applyFont="1" applyFill="1" applyBorder="1" applyAlignment="1">
      <alignment horizontal="center" vertical="center"/>
    </xf>
    <xf numFmtId="0" fontId="53" fillId="7" borderId="10" xfId="0" applyFont="1" applyFill="1" applyBorder="1" applyAlignment="1">
      <alignment horizontal="center" vertical="center"/>
    </xf>
    <xf numFmtId="0" fontId="53" fillId="7" borderId="11" xfId="0" applyFont="1" applyFill="1" applyBorder="1" applyAlignment="1">
      <alignment horizontal="center" vertical="center"/>
    </xf>
    <xf numFmtId="0" fontId="53" fillId="7" borderId="0" xfId="0" applyFont="1" applyFill="1" applyBorder="1" applyAlignment="1">
      <alignment horizontal="center" vertical="center"/>
    </xf>
    <xf numFmtId="0" fontId="53" fillId="7" borderId="12" xfId="0" applyFont="1" applyFill="1" applyBorder="1" applyAlignment="1">
      <alignment horizontal="center" vertical="center"/>
    </xf>
    <xf numFmtId="0" fontId="45" fillId="12" borderId="64" xfId="0" applyFont="1" applyFill="1" applyBorder="1" applyAlignment="1" applyProtection="1">
      <alignment horizontal="center" vertical="center"/>
      <protection locked="0"/>
    </xf>
    <xf numFmtId="0" fontId="45" fillId="12" borderId="67" xfId="0" applyFont="1" applyFill="1" applyBorder="1" applyAlignment="1" applyProtection="1">
      <alignment horizontal="center" vertical="center"/>
      <protection locked="0"/>
    </xf>
    <xf numFmtId="0" fontId="46" fillId="12" borderId="62" xfId="0" applyFont="1" applyFill="1" applyBorder="1" applyAlignment="1">
      <alignment horizontal="center" vertical="center"/>
    </xf>
    <xf numFmtId="0" fontId="46" fillId="12" borderId="63" xfId="0" applyFont="1" applyFill="1" applyBorder="1" applyAlignment="1">
      <alignment horizontal="center" vertical="center"/>
    </xf>
    <xf numFmtId="0" fontId="46" fillId="12" borderId="65" xfId="0" applyFont="1" applyFill="1" applyBorder="1" applyAlignment="1">
      <alignment horizontal="center" vertical="center"/>
    </xf>
    <xf numFmtId="0" fontId="46" fillId="12" borderId="66" xfId="0" applyFont="1" applyFill="1" applyBorder="1" applyAlignment="1">
      <alignment horizontal="center" vertical="center"/>
    </xf>
    <xf numFmtId="0" fontId="63" fillId="24" borderId="113" xfId="0" applyFont="1" applyFill="1" applyBorder="1" applyAlignment="1">
      <alignment horizontal="center" vertical="center"/>
    </xf>
    <xf numFmtId="0" fontId="63" fillId="24" borderId="114" xfId="0" applyFont="1" applyFill="1" applyBorder="1" applyAlignment="1">
      <alignment horizontal="center" vertical="center"/>
    </xf>
    <xf numFmtId="0" fontId="71" fillId="12" borderId="104" xfId="0" applyFont="1" applyFill="1" applyBorder="1" applyAlignment="1">
      <alignment horizontal="right" vertical="center"/>
    </xf>
    <xf numFmtId="0" fontId="71" fillId="12" borderId="105" xfId="0" applyFont="1" applyFill="1" applyBorder="1" applyAlignment="1">
      <alignment horizontal="right" vertical="center"/>
    </xf>
    <xf numFmtId="0" fontId="71" fillId="12" borderId="107" xfId="0" applyFont="1" applyFill="1" applyBorder="1" applyAlignment="1">
      <alignment horizontal="right" vertical="center"/>
    </xf>
    <xf numFmtId="0" fontId="71" fillId="12" borderId="108" xfId="0" applyFont="1" applyFill="1" applyBorder="1" applyAlignment="1">
      <alignment horizontal="right" vertical="center"/>
    </xf>
    <xf numFmtId="172" fontId="71" fillId="12" borderId="105" xfId="0" applyNumberFormat="1" applyFont="1" applyFill="1" applyBorder="1" applyAlignment="1">
      <alignment horizontal="center" vertical="center"/>
    </xf>
    <xf numFmtId="172" fontId="71" fillId="12" borderId="106" xfId="0" applyNumberFormat="1" applyFont="1" applyFill="1" applyBorder="1" applyAlignment="1">
      <alignment horizontal="center" vertical="center"/>
    </xf>
    <xf numFmtId="172" fontId="71" fillId="12" borderId="108" xfId="0" applyNumberFormat="1" applyFont="1" applyFill="1" applyBorder="1" applyAlignment="1">
      <alignment horizontal="center" vertical="center"/>
    </xf>
    <xf numFmtId="172" fontId="71" fillId="12" borderId="109" xfId="0" applyNumberFormat="1" applyFont="1" applyFill="1" applyBorder="1" applyAlignment="1">
      <alignment horizontal="center" vertical="center"/>
    </xf>
    <xf numFmtId="0" fontId="64" fillId="25" borderId="84" xfId="0" applyFont="1" applyFill="1" applyBorder="1" applyAlignment="1" applyProtection="1">
      <alignment horizontal="center" vertical="center"/>
      <protection locked="0"/>
    </xf>
    <xf numFmtId="0" fontId="64" fillId="25" borderId="85" xfId="0" applyFont="1" applyFill="1" applyBorder="1" applyAlignment="1" applyProtection="1">
      <alignment horizontal="center" vertical="center"/>
      <protection locked="0"/>
    </xf>
    <xf numFmtId="173" fontId="4" fillId="25" borderId="88" xfId="0" applyNumberFormat="1" applyFont="1" applyFill="1" applyBorder="1" applyAlignment="1" applyProtection="1">
      <alignment horizontal="center" vertical="center"/>
      <protection locked="0"/>
    </xf>
    <xf numFmtId="173" fontId="4" fillId="25" borderId="86" xfId="0" applyNumberFormat="1" applyFont="1" applyFill="1" applyBorder="1" applyAlignment="1" applyProtection="1">
      <alignment horizontal="center" vertical="center"/>
      <protection locked="0"/>
    </xf>
    <xf numFmtId="0" fontId="64" fillId="25" borderId="100" xfId="0" applyFont="1" applyFill="1" applyBorder="1" applyAlignment="1" applyProtection="1">
      <alignment horizontal="center" vertical="center"/>
      <protection locked="0"/>
    </xf>
    <xf numFmtId="0" fontId="64" fillId="25" borderId="101" xfId="0" applyFont="1" applyFill="1" applyBorder="1" applyAlignment="1" applyProtection="1">
      <alignment horizontal="center" vertical="center"/>
      <protection locked="0"/>
    </xf>
    <xf numFmtId="173" fontId="4" fillId="25" borderId="102" xfId="0" applyNumberFormat="1" applyFont="1" applyFill="1" applyBorder="1" applyAlignment="1" applyProtection="1">
      <alignment horizontal="center" vertical="center"/>
      <protection locked="0"/>
    </xf>
    <xf numFmtId="173" fontId="4" fillId="25" borderId="103" xfId="0" applyNumberFormat="1" applyFont="1" applyFill="1" applyBorder="1" applyAlignment="1" applyProtection="1">
      <alignment horizontal="center" vertical="center"/>
      <protection locked="0"/>
    </xf>
    <xf numFmtId="0" fontId="64" fillId="25" borderId="82" xfId="0" applyFont="1" applyFill="1" applyBorder="1" applyAlignment="1" applyProtection="1">
      <alignment horizontal="center" vertical="center"/>
      <protection locked="0"/>
    </xf>
    <xf numFmtId="0" fontId="64" fillId="25" borderId="83" xfId="0" applyFont="1" applyFill="1" applyBorder="1" applyAlignment="1" applyProtection="1">
      <alignment horizontal="center" vertical="center"/>
      <protection locked="0"/>
    </xf>
    <xf numFmtId="173" fontId="4" fillId="25" borderId="87" xfId="0" applyNumberFormat="1" applyFont="1" applyFill="1" applyBorder="1" applyAlignment="1" applyProtection="1">
      <alignment horizontal="center" vertical="center"/>
      <protection locked="0"/>
    </xf>
    <xf numFmtId="173" fontId="4" fillId="25" borderId="81" xfId="0" applyNumberFormat="1" applyFont="1" applyFill="1" applyBorder="1" applyAlignment="1" applyProtection="1">
      <alignment horizontal="center" vertical="center"/>
      <protection locked="0"/>
    </xf>
    <xf numFmtId="0" fontId="15" fillId="28" borderId="0" xfId="0" applyFont="1" applyFill="1" applyBorder="1" applyAlignment="1">
      <alignment horizontal="center" vertical="center"/>
    </xf>
    <xf numFmtId="0" fontId="92" fillId="27" borderId="0" xfId="0" applyFont="1" applyFill="1" applyBorder="1" applyAlignment="1">
      <alignment horizontal="center" vertical="center"/>
    </xf>
    <xf numFmtId="0" fontId="85" fillId="24" borderId="94" xfId="23" applyFont="1" applyFill="1" applyBorder="1" applyAlignment="1">
      <alignment horizontal="center" vertical="center"/>
    </xf>
    <xf numFmtId="0" fontId="85" fillId="24" borderId="96" xfId="23" applyFont="1" applyFill="1" applyBorder="1" applyAlignment="1">
      <alignment horizontal="center" vertical="center"/>
    </xf>
    <xf numFmtId="0" fontId="85" fillId="24" borderId="97" xfId="23" applyFont="1" applyFill="1" applyBorder="1" applyAlignment="1">
      <alignment horizontal="center" vertical="center"/>
    </xf>
    <xf numFmtId="0" fontId="85" fillId="24" borderId="95" xfId="23" applyFont="1" applyFill="1" applyBorder="1" applyAlignment="1">
      <alignment horizontal="center" vertical="center"/>
    </xf>
    <xf numFmtId="0" fontId="85" fillId="24" borderId="98" xfId="23" applyFont="1" applyFill="1" applyBorder="1" applyAlignment="1">
      <alignment horizontal="center" vertical="center"/>
    </xf>
    <xf numFmtId="0" fontId="85" fillId="24" borderId="99" xfId="23" applyFont="1" applyFill="1" applyBorder="1" applyAlignment="1">
      <alignment horizontal="center" vertical="center"/>
    </xf>
    <xf numFmtId="0" fontId="72" fillId="12" borderId="104" xfId="0" applyFont="1" applyFill="1" applyBorder="1" applyAlignment="1">
      <alignment horizontal="center" vertical="center"/>
    </xf>
    <xf numFmtId="0" fontId="72" fillId="12" borderId="105" xfId="0" applyFont="1" applyFill="1" applyBorder="1" applyAlignment="1">
      <alignment horizontal="center" vertical="center"/>
    </xf>
    <xf numFmtId="0" fontId="72" fillId="12" borderId="106" xfId="0" applyFont="1" applyFill="1" applyBorder="1" applyAlignment="1">
      <alignment horizontal="center" vertical="center"/>
    </xf>
    <xf numFmtId="0" fontId="18" fillId="12" borderId="104" xfId="0" applyFont="1" applyFill="1" applyBorder="1" applyAlignment="1">
      <alignment horizontal="center" vertical="center"/>
    </xf>
    <xf numFmtId="0" fontId="18" fillId="12" borderId="105" xfId="0" applyFont="1" applyFill="1" applyBorder="1" applyAlignment="1">
      <alignment horizontal="center" vertical="center"/>
    </xf>
    <xf numFmtId="0" fontId="18" fillId="12" borderId="106" xfId="0" applyFont="1" applyFill="1" applyBorder="1" applyAlignment="1">
      <alignment horizontal="center" vertical="center"/>
    </xf>
    <xf numFmtId="0" fontId="84" fillId="12" borderId="132" xfId="0" applyFont="1" applyFill="1" applyBorder="1" applyAlignment="1">
      <alignment horizontal="center" vertical="center"/>
    </xf>
    <xf numFmtId="0" fontId="84" fillId="12" borderId="0" xfId="0" applyFont="1" applyFill="1" applyBorder="1" applyAlignment="1">
      <alignment horizontal="center" vertical="center"/>
    </xf>
    <xf numFmtId="0" fontId="84" fillId="12" borderId="133" xfId="0" applyFont="1" applyFill="1" applyBorder="1" applyAlignment="1">
      <alignment horizontal="center" vertical="center"/>
    </xf>
    <xf numFmtId="0" fontId="84" fillId="12" borderId="107" xfId="0" applyFont="1" applyFill="1" applyBorder="1" applyAlignment="1">
      <alignment horizontal="center" vertical="center"/>
    </xf>
    <xf numFmtId="0" fontId="84" fillId="12" borderId="108" xfId="0" applyFont="1" applyFill="1" applyBorder="1" applyAlignment="1">
      <alignment horizontal="center" vertical="center"/>
    </xf>
    <xf numFmtId="0" fontId="84" fillId="12" borderId="109" xfId="0" applyFont="1" applyFill="1" applyBorder="1" applyAlignment="1">
      <alignment horizontal="center" vertical="center"/>
    </xf>
    <xf numFmtId="0" fontId="82" fillId="15" borderId="0" xfId="0" applyFont="1" applyFill="1" applyBorder="1" applyAlignment="1">
      <alignment horizontal="center" vertical="center"/>
    </xf>
    <xf numFmtId="0" fontId="44" fillId="30" borderId="62" xfId="0" applyFont="1" applyFill="1" applyBorder="1" applyAlignment="1">
      <alignment horizontal="center" vertical="top" wrapText="1"/>
    </xf>
    <xf numFmtId="0" fontId="44" fillId="30" borderId="63" xfId="0" applyFont="1" applyFill="1" applyBorder="1" applyAlignment="1">
      <alignment horizontal="center" vertical="top" wrapText="1"/>
    </xf>
    <xf numFmtId="0" fontId="44" fillId="30" borderId="64" xfId="0" applyFont="1" applyFill="1" applyBorder="1" applyAlignment="1">
      <alignment horizontal="center" vertical="top" wrapText="1"/>
    </xf>
    <xf numFmtId="0" fontId="44" fillId="30" borderId="79" xfId="0" applyFont="1" applyFill="1" applyBorder="1" applyAlignment="1">
      <alignment horizontal="center" vertical="top" wrapText="1"/>
    </xf>
    <xf numFmtId="0" fontId="44" fillId="30" borderId="0" xfId="0" applyFont="1" applyFill="1" applyBorder="1" applyAlignment="1">
      <alignment horizontal="center" vertical="top" wrapText="1"/>
    </xf>
    <xf numFmtId="0" fontId="44" fillId="30" borderId="80" xfId="0" applyFont="1" applyFill="1" applyBorder="1" applyAlignment="1">
      <alignment horizontal="center" vertical="top" wrapText="1"/>
    </xf>
    <xf numFmtId="0" fontId="44" fillId="30" borderId="65" xfId="0" applyFont="1" applyFill="1" applyBorder="1" applyAlignment="1">
      <alignment horizontal="center" vertical="top" wrapText="1"/>
    </xf>
    <xf numFmtId="0" fontId="44" fillId="30" borderId="66" xfId="0" applyFont="1" applyFill="1" applyBorder="1" applyAlignment="1">
      <alignment horizontal="center" vertical="top" wrapText="1"/>
    </xf>
    <xf numFmtId="0" fontId="44" fillId="30" borderId="67" xfId="0" applyFont="1" applyFill="1" applyBorder="1" applyAlignment="1">
      <alignment horizontal="center" vertical="top" wrapText="1"/>
    </xf>
    <xf numFmtId="0" fontId="74" fillId="15" borderId="0" xfId="0" applyFont="1" applyFill="1" applyBorder="1" applyAlignment="1">
      <alignment horizontal="center" vertical="center"/>
    </xf>
  </cellXfs>
  <cellStyles count="62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Neutre" xfId="3" builtinId="28"/>
    <cellStyle name="Normal" xfId="0" builtinId="0"/>
    <cellStyle name="Normal 2" xfId="1"/>
    <cellStyle name="Sortie" xfId="4" builtinId="21"/>
  </cellStyles>
  <dxfs count="4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0087E8"/>
      <color rgb="FFD2FDCC"/>
      <color rgb="FFE0FD9F"/>
      <color rgb="FFBFE771"/>
      <color rgb="FFA2C45F"/>
      <color rgb="FFAEFB88"/>
      <color rgb="FFD0FC7C"/>
      <color rgb="FF99E352"/>
      <color rgb="FFC6FD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5177910" y="231421"/>
          <a:ext cx="3286478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28929262" y="6282418"/>
          <a:ext cx="3382212" cy="629055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931900" y="231421"/>
          <a:ext cx="0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14392441" y="6370650"/>
          <a:ext cx="3384886" cy="642423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931900" y="231421"/>
          <a:ext cx="0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14392441" y="6370650"/>
          <a:ext cx="3384886" cy="642423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931900" y="231421"/>
          <a:ext cx="0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14392441" y="6370650"/>
          <a:ext cx="3384886" cy="642423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931900" y="231421"/>
          <a:ext cx="0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14392441" y="6370650"/>
          <a:ext cx="3384886" cy="642423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931900" y="231421"/>
          <a:ext cx="0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14392441" y="6370650"/>
          <a:ext cx="3384886" cy="642423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931900" y="231421"/>
          <a:ext cx="0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14392441" y="6370650"/>
          <a:ext cx="3384886" cy="642423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931900" y="231421"/>
          <a:ext cx="0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14392441" y="6370650"/>
          <a:ext cx="3384886" cy="642423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931900" y="231421"/>
          <a:ext cx="0" cy="3824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164501</xdr:colOff>
      <xdr:row>2</xdr:row>
      <xdr:rowOff>0</xdr:rowOff>
    </xdr:from>
    <xdr:to>
      <xdr:col>14</xdr:col>
      <xdr:colOff>3368842</xdr:colOff>
      <xdr:row>4</xdr:row>
      <xdr:rowOff>70555</xdr:rowOff>
    </xdr:to>
    <xdr:sp macro="[0]!AfficherStats" textlink="">
      <xdr:nvSpPr>
        <xdr:cNvPr id="3" name="Plaque 2"/>
        <xdr:cNvSpPr/>
      </xdr:nvSpPr>
      <xdr:spPr>
        <a:xfrm>
          <a:off x="9829201" y="406400"/>
          <a:ext cx="3204341" cy="476955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320841</xdr:colOff>
      <xdr:row>31</xdr:row>
      <xdr:rowOff>173050</xdr:rowOff>
    </xdr:from>
    <xdr:to>
      <xdr:col>36</xdr:col>
      <xdr:colOff>454527</xdr:colOff>
      <xdr:row>35</xdr:row>
      <xdr:rowOff>53473</xdr:rowOff>
    </xdr:to>
    <xdr:sp macro="[0]!EffacerTableau" textlink="">
      <xdr:nvSpPr>
        <xdr:cNvPr id="4" name="Plaque 3"/>
        <xdr:cNvSpPr/>
      </xdr:nvSpPr>
      <xdr:spPr>
        <a:xfrm>
          <a:off x="14392441" y="6370650"/>
          <a:ext cx="3384886" cy="642423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endParaRPr lang="fr-FR" sz="1400" b="1" cap="none" spc="0">
            <a:ln>
              <a:noFill/>
            </a:ln>
            <a:solidFill>
              <a:schemeClr val="bg1"/>
            </a:solidFill>
            <a:effectLst/>
          </a:endParaRPr>
        </a:p>
        <a:p>
          <a:pPr algn="ctr"/>
          <a:r>
            <a:rPr lang="fr-FR" sz="1400" b="0" cap="none" spc="0">
              <a:ln>
                <a:noFill/>
              </a:ln>
              <a:solidFill>
                <a:srgbClr val="FFFF00"/>
              </a:solidFill>
              <a:effectLst/>
            </a:rPr>
            <a:t>Seul</a:t>
          </a:r>
          <a:r>
            <a:rPr lang="fr-FR" sz="1400" b="0" cap="none" spc="0" baseline="0">
              <a:ln>
                <a:noFill/>
              </a:ln>
              <a:solidFill>
                <a:srgbClr val="FFFF00"/>
              </a:solidFill>
              <a:effectLst/>
            </a:rPr>
            <a:t> ce mois sera remit à zéro</a:t>
          </a:r>
          <a:endParaRPr lang="fr-FR" sz="1400" b="0" cap="none" spc="0">
            <a:ln>
              <a:noFill/>
            </a:ln>
            <a:solidFill>
              <a:srgbClr val="FFFF00"/>
            </a:solidFill>
            <a:effectLst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352778</xdr:colOff>
      <xdr:row>25</xdr:row>
      <xdr:rowOff>56447</xdr:rowOff>
    </xdr:from>
    <xdr:to>
      <xdr:col>19</xdr:col>
      <xdr:colOff>773289</xdr:colOff>
      <xdr:row>38</xdr:row>
      <xdr:rowOff>42335</xdr:rowOff>
    </xdr:to>
    <xdr:sp macro="" textlink="">
      <xdr:nvSpPr>
        <xdr:cNvPr id="4" name="Rectangle avec flèche vers le haut 3"/>
        <xdr:cNvSpPr/>
      </xdr:nvSpPr>
      <xdr:spPr>
        <a:xfrm>
          <a:off x="13095111" y="4826003"/>
          <a:ext cx="3214511" cy="2384776"/>
        </a:xfrm>
        <a:prstGeom prst="upArrowCallou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Modifier les données ici, elles seront automatiquement affichées sous la même forme sur les 12 mois de votre planning.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56445</xdr:colOff>
      <xdr:row>26</xdr:row>
      <xdr:rowOff>15521</xdr:rowOff>
    </xdr:from>
    <xdr:to>
      <xdr:col>11</xdr:col>
      <xdr:colOff>183445</xdr:colOff>
      <xdr:row>39</xdr:row>
      <xdr:rowOff>112888</xdr:rowOff>
    </xdr:to>
    <xdr:sp macro="" textlink="">
      <xdr:nvSpPr>
        <xdr:cNvPr id="18" name="Rectangle avec flèche vers le haut 17"/>
        <xdr:cNvSpPr/>
      </xdr:nvSpPr>
      <xdr:spPr>
        <a:xfrm>
          <a:off x="5065889" y="4968521"/>
          <a:ext cx="3132667" cy="2496256"/>
        </a:xfrm>
        <a:prstGeom prst="upArrowCallou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Indiquer ici l'année que vous désirez.</a:t>
          </a:r>
        </a:p>
        <a:p>
          <a:pPr algn="ctr"/>
          <a:r>
            <a:rPr lang="fr-FR" sz="1400" b="1">
              <a:solidFill>
                <a:schemeClr val="tx1"/>
              </a:solidFill>
            </a:rPr>
            <a:t>Elle se mettra automatiquement à jour dans la case M1 de cette feuille pour les jours fériés et dans les autres feuilles de ce classeur excel en remplissant automatiquement vos plannings.</a:t>
          </a:r>
        </a:p>
      </xdr:txBody>
    </xdr:sp>
    <xdr:clientData/>
  </xdr:twoCellAnchor>
  <xdr:twoCellAnchor>
    <xdr:from>
      <xdr:col>8</xdr:col>
      <xdr:colOff>338666</xdr:colOff>
      <xdr:row>0</xdr:row>
      <xdr:rowOff>112889</xdr:rowOff>
    </xdr:from>
    <xdr:to>
      <xdr:col>11</xdr:col>
      <xdr:colOff>324556</xdr:colOff>
      <xdr:row>8</xdr:row>
      <xdr:rowOff>155222</xdr:rowOff>
    </xdr:to>
    <xdr:sp macro="" textlink="">
      <xdr:nvSpPr>
        <xdr:cNvPr id="21" name="Flèche vers la gauche 20"/>
        <xdr:cNvSpPr/>
      </xdr:nvSpPr>
      <xdr:spPr>
        <a:xfrm>
          <a:off x="5348110" y="112889"/>
          <a:ext cx="2991557" cy="1509889"/>
        </a:xfrm>
        <a:prstGeom prst="leftArrow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00"/>
              </a:solidFill>
            </a:rPr>
            <a:t>Vous pouvez modifier les colonnes </a:t>
          </a:r>
          <a:r>
            <a:rPr lang="fr-FR" sz="1400" b="1">
              <a:solidFill>
                <a:schemeClr val="bg1"/>
              </a:solidFill>
            </a:rPr>
            <a:t>G</a:t>
          </a:r>
          <a:r>
            <a:rPr lang="fr-FR" sz="1400" b="1">
              <a:solidFill>
                <a:srgbClr val="000000"/>
              </a:solidFill>
            </a:rPr>
            <a:t> et </a:t>
          </a:r>
          <a:r>
            <a:rPr lang="fr-FR" sz="1400" b="1">
              <a:solidFill>
                <a:srgbClr val="FFFFFF"/>
              </a:solidFill>
            </a:rPr>
            <a:t>H</a:t>
          </a:r>
          <a:r>
            <a:rPr lang="fr-FR" sz="1400" b="1">
              <a:solidFill>
                <a:srgbClr val="000000"/>
              </a:solidFill>
            </a:rPr>
            <a:t>.</a:t>
          </a:r>
        </a:p>
      </xdr:txBody>
    </xdr:sp>
    <xdr:clientData/>
  </xdr:twoCellAnchor>
  <xdr:twoCellAnchor>
    <xdr:from>
      <xdr:col>16</xdr:col>
      <xdr:colOff>28224</xdr:colOff>
      <xdr:row>23</xdr:row>
      <xdr:rowOff>70556</xdr:rowOff>
    </xdr:from>
    <xdr:to>
      <xdr:col>20</xdr:col>
      <xdr:colOff>3</xdr:colOff>
      <xdr:row>24</xdr:row>
      <xdr:rowOff>112888</xdr:rowOff>
    </xdr:to>
    <xdr:sp macro="" textlink="">
      <xdr:nvSpPr>
        <xdr:cNvPr id="2" name="Parenthèse ouvrante 1"/>
        <xdr:cNvSpPr/>
      </xdr:nvSpPr>
      <xdr:spPr>
        <a:xfrm rot="16200000">
          <a:off x="14562670" y="2652887"/>
          <a:ext cx="239888" cy="3824113"/>
        </a:xfrm>
        <a:prstGeom prst="leftBracke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232834</xdr:colOff>
      <xdr:row>24</xdr:row>
      <xdr:rowOff>84666</xdr:rowOff>
    </xdr:from>
    <xdr:to>
      <xdr:col>10</xdr:col>
      <xdr:colOff>1</xdr:colOff>
      <xdr:row>25</xdr:row>
      <xdr:rowOff>63498</xdr:rowOff>
    </xdr:to>
    <xdr:sp macro="" textlink="">
      <xdr:nvSpPr>
        <xdr:cNvPr id="3" name="Parenthèse ouvrante 2"/>
        <xdr:cNvSpPr/>
      </xdr:nvSpPr>
      <xdr:spPr>
        <a:xfrm rot="16200000">
          <a:off x="6540502" y="4190998"/>
          <a:ext cx="176388" cy="1107723"/>
        </a:xfrm>
        <a:prstGeom prst="leftBracke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56445</xdr:colOff>
      <xdr:row>0</xdr:row>
      <xdr:rowOff>70555</xdr:rowOff>
    </xdr:from>
    <xdr:to>
      <xdr:col>8</xdr:col>
      <xdr:colOff>254001</xdr:colOff>
      <xdr:row>9</xdr:row>
      <xdr:rowOff>84667</xdr:rowOff>
    </xdr:to>
    <xdr:sp macro="" textlink="">
      <xdr:nvSpPr>
        <xdr:cNvPr id="5" name="Parenthèse fermante 4"/>
        <xdr:cNvSpPr/>
      </xdr:nvSpPr>
      <xdr:spPr>
        <a:xfrm>
          <a:off x="5065889" y="70555"/>
          <a:ext cx="197556" cy="1679223"/>
        </a:xfrm>
        <a:prstGeom prst="rightBracket">
          <a:avLst/>
        </a:prstGeom>
        <a:effectLst>
          <a:glow rad="139700">
            <a:schemeClr val="accent6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804334</xdr:colOff>
      <xdr:row>101</xdr:row>
      <xdr:rowOff>112889</xdr:rowOff>
    </xdr:from>
    <xdr:to>
      <xdr:col>24</xdr:col>
      <xdr:colOff>15523</xdr:colOff>
      <xdr:row>104</xdr:row>
      <xdr:rowOff>19756</xdr:rowOff>
    </xdr:to>
    <xdr:pic>
      <xdr:nvPicPr>
        <xdr:cNvPr id="49" name="Image 48" descr="Capture d’écran 2015-11-27 à 03.03.1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120556" y="18739556"/>
          <a:ext cx="8763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externalLinkPath" Target="/Users/Olivier/AppData/Local/Microsoft/Windows/INetCache/IE/DFLLQTVQ/Planning%20auto%20V2%20modifi&#233;.xlsm" TargetMode="External"/><Relationship Id="rId3" Type="http://schemas.openxmlformats.org/officeDocument/2006/relationships/externalLinkPath" Target="/Users/Olivier/AppData/Local/Microsoft/Windows/INetCache/IE/DFLLQTVQ/Planning%20auto%20V2%20modifi&#233;.xlsm" TargetMode="External"/><Relationship Id="rId7" Type="http://schemas.openxmlformats.org/officeDocument/2006/relationships/externalLinkPath" Target="/Users/Olivier/AppData/Local/Microsoft/Windows/INetCache/IE/DFLLQTVQ/Planning%20auto%20V2%20modifi&#233;.xlsm" TargetMode="External"/><Relationship Id="rId2" Type="http://schemas.openxmlformats.org/officeDocument/2006/relationships/externalLinkPath" Target="/Users/Olivier/AppData/Local/Microsoft/Windows/INetCache/IE/DFLLQTVQ/Planning%20auto%20V2%20modifi&#233;.xlsm" TargetMode="External"/><Relationship Id="rId1" Type="http://schemas.openxmlformats.org/officeDocument/2006/relationships/externalLinkPath" Target="/Users/Olivier/AppData/Local/Microsoft/Windows/INetCache/IE/DFLLQTVQ/Planning%20auto%20V2%20modifi&#233;.xlsm" TargetMode="External"/><Relationship Id="rId6" Type="http://schemas.openxmlformats.org/officeDocument/2006/relationships/externalLinkPath" Target="/Users/Olivier/AppData/Local/Microsoft/Windows/INetCache/IE/DFLLQTVQ/Planning%20auto%20V2%20modifi&#233;.xlsm" TargetMode="External"/><Relationship Id="rId11" Type="http://schemas.openxmlformats.org/officeDocument/2006/relationships/externalLinkPath" Target="/Users/Olivier/AppData/Local/Microsoft/Windows/INetCache/IE/DFLLQTVQ/Planning%20auto%20V2%20modifi&#233;.xlsm" TargetMode="External"/><Relationship Id="rId5" Type="http://schemas.openxmlformats.org/officeDocument/2006/relationships/externalLinkPath" Target="/Users/Olivier/AppData/Local/Microsoft/Windows/INetCache/IE/DFLLQTVQ/Planning%20auto%20V2%20modifi&#233;.xlsm" TargetMode="External"/><Relationship Id="rId10" Type="http://schemas.openxmlformats.org/officeDocument/2006/relationships/externalLinkPath" Target="/Users/Olivier/AppData/Local/Microsoft/Windows/INetCache/IE/DFLLQTVQ/Planning%20auto%20V2%20modifi&#233;.xlsm" TargetMode="External"/><Relationship Id="rId4" Type="http://schemas.openxmlformats.org/officeDocument/2006/relationships/externalLinkPath" Target="/Users/Olivier/AppData/Local/Microsoft/Windows/INetCache/IE/DFLLQTVQ/Planning%20auto%20V2%20modifi&#233;.xlsm" TargetMode="External"/><Relationship Id="rId9" Type="http://schemas.openxmlformats.org/officeDocument/2006/relationships/externalLinkPath" Target="/Users/Olivier/AppData/Local/Microsoft/Windows/INetCache/IE/DFLLQTVQ/Planning%20auto%20V2%20modifi&#233;.xlsm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hyperlink" Target="mailto:infoyann@gmail.com?subject=A%20propos%20de%20votre%20planning%20excel%20-%20S%C3%A9curit%C3%A9%20priv%C3%A9e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20" enableFormatConditionsCalculation="0">
    <tabColor rgb="FF00B050"/>
    <pageSetUpPr autoPageBreaks="0"/>
  </sheetPr>
  <dimension ref="A1:AQ1640"/>
  <sheetViews>
    <sheetView topLeftCell="AA1"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customWidth="1"/>
    <col min="21" max="21" width="12.7109375" customWidth="1"/>
    <col min="22" max="29" width="9.85546875" customWidth="1"/>
    <col min="30" max="30" width="1.85546875" customWidth="1"/>
    <col min="31" max="31" width="25.140625" customWidth="1"/>
    <col min="32" max="32" width="8.28515625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5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5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JANVIER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45" t="s">
        <v>40</v>
      </c>
      <c r="W6" s="246" t="s">
        <v>41</v>
      </c>
      <c r="X6" s="247" t="s">
        <v>49</v>
      </c>
      <c r="Y6" s="247" t="s">
        <v>50</v>
      </c>
      <c r="Z6" s="246" t="s">
        <v>42</v>
      </c>
      <c r="AA6" s="246" t="s">
        <v>43</v>
      </c>
      <c r="AB6" s="246" t="s">
        <v>1</v>
      </c>
      <c r="AC6" s="248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49">
        <f>SUMIF(D10:D40,"&gt;0",V10:V40)</f>
        <v>0</v>
      </c>
      <c r="W7" s="250">
        <f>SUMIF(D10:D40,"&gt;0",W10:W40)</f>
        <v>0</v>
      </c>
      <c r="X7" s="251">
        <f>SUMPRODUCT(($C$10:$C$40="Dim")*($AB$10:$AB$40))</f>
        <v>0</v>
      </c>
      <c r="Y7" s="251">
        <f>SUMPRODUCT(($C$10:$C$40="Dim")*($AC$10:$AC$40))</f>
        <v>0</v>
      </c>
      <c r="Z7" s="250">
        <f ca="1">SUMPRODUCT((INDIRECT("$C$10:$C$"&amp;DAY(EOMONTH($D$10,0))+9)="férié")*(INDIRECT("$Z$10:$Z$"&amp;DAY(EOMONTH($D$10,0))+9)))</f>
        <v>0</v>
      </c>
      <c r="AA7" s="250">
        <f ca="1">SUMPRODUCT((INDIRECT("$C$10:$C$"&amp;DAY(EOMONTH($D$10,0))+9)="férié")*(INDIRECT("$AA$10:$AA$"&amp;DAY(EOMONTH($D$10,0))+9)))</f>
        <v>0</v>
      </c>
      <c r="AB7" s="250">
        <f>SUMIF(D10:D40,"&gt;0",AB10:AB40)</f>
        <v>0</v>
      </c>
      <c r="AC7" s="252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40" si="1">IF(D10=0,0,IF(COUNTIF(Fériés,D10)&gt;0,"Férié",IF(WEEKDAY(D10,2)&lt;=6,"Se","Dim")))</f>
        <v>Férié</v>
      </c>
      <c r="D10" s="242">
        <f>DATE(An,1,1)</f>
        <v>42370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42371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Dim</v>
      </c>
      <c r="D12" s="123">
        <f t="shared" si="7"/>
        <v>42372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Se</v>
      </c>
      <c r="D13" s="123">
        <f t="shared" si="7"/>
        <v>42373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Se</v>
      </c>
      <c r="D14" s="123">
        <f t="shared" si="7"/>
        <v>42374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Se</v>
      </c>
      <c r="D15" s="123">
        <f t="shared" si="7"/>
        <v>42375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Se</v>
      </c>
      <c r="D16" s="123">
        <f t="shared" si="7"/>
        <v>42376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Se</v>
      </c>
      <c r="D17" s="123">
        <f t="shared" si="7"/>
        <v>42377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42378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Dim</v>
      </c>
      <c r="D19" s="123">
        <f t="shared" si="7"/>
        <v>42379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Se</v>
      </c>
      <c r="D20" s="123">
        <f t="shared" si="7"/>
        <v>42380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Se</v>
      </c>
      <c r="D21" s="123">
        <f t="shared" si="7"/>
        <v>42381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Se</v>
      </c>
      <c r="D22" s="123">
        <f t="shared" si="7"/>
        <v>42382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Se</v>
      </c>
      <c r="D23" s="123">
        <f t="shared" si="7"/>
        <v>42383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Se</v>
      </c>
      <c r="D24" s="123">
        <f t="shared" si="7"/>
        <v>42384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Se</v>
      </c>
      <c r="D25" s="123">
        <f t="shared" si="7"/>
        <v>42385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Dim</v>
      </c>
      <c r="D26" s="123">
        <f t="shared" si="7"/>
        <v>42386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Se</v>
      </c>
      <c r="D27" s="123">
        <f t="shared" si="7"/>
        <v>42387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Se</v>
      </c>
      <c r="D28" s="123">
        <f t="shared" si="7"/>
        <v>42388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Se</v>
      </c>
      <c r="D29" s="123">
        <f t="shared" si="7"/>
        <v>42389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Se</v>
      </c>
      <c r="D30" s="123">
        <f t="shared" si="7"/>
        <v>42390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Se</v>
      </c>
      <c r="D31" s="123">
        <f t="shared" si="7"/>
        <v>42391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42392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Dim</v>
      </c>
      <c r="D33" s="123">
        <f t="shared" si="7"/>
        <v>42393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Se</v>
      </c>
      <c r="D34" s="123">
        <f t="shared" si="7"/>
        <v>42394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Se</v>
      </c>
      <c r="D35" s="123">
        <f t="shared" si="7"/>
        <v>42395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Se</v>
      </c>
      <c r="D36" s="123">
        <f t="shared" si="7"/>
        <v>42396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Se</v>
      </c>
      <c r="D37" s="123">
        <f t="shared" si="7"/>
        <v>42397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 t="shared" si="1"/>
        <v>Se</v>
      </c>
      <c r="D38" s="123">
        <f t="shared" si="7"/>
        <v>42398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 t="shared" si="1"/>
        <v>Se</v>
      </c>
      <c r="D39" s="123">
        <f t="shared" si="7"/>
        <v>42399</v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 t="shared" si="1"/>
        <v>Dim</v>
      </c>
      <c r="D40" s="123">
        <f t="shared" si="7"/>
        <v>42400</v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23"/>
      <c r="F43" s="23"/>
      <c r="G43" s="23"/>
      <c r="H43" s="23"/>
      <c r="I43" s="181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6">
    <mergeCell ref="D3:D4"/>
    <mergeCell ref="E3:F4"/>
    <mergeCell ref="V3:W3"/>
    <mergeCell ref="X3:Y3"/>
    <mergeCell ref="Z3:AA3"/>
    <mergeCell ref="AE3:AF3"/>
    <mergeCell ref="AH3:AK3"/>
    <mergeCell ref="V4:W4"/>
    <mergeCell ref="X4:Y4"/>
    <mergeCell ref="Z4:AA4"/>
    <mergeCell ref="AB4:AC4"/>
    <mergeCell ref="AB3:AC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X9:Y9"/>
    <mergeCell ref="Z9:AA9"/>
    <mergeCell ref="AB9:AC9"/>
    <mergeCell ref="AE13:AF13"/>
    <mergeCell ref="AE17:AF17"/>
    <mergeCell ref="AH14:AK14"/>
    <mergeCell ref="AE21:AF21"/>
    <mergeCell ref="AE23:AF23"/>
    <mergeCell ref="AE25:AF25"/>
    <mergeCell ref="AH20:AK20"/>
    <mergeCell ref="AH21:AI21"/>
    <mergeCell ref="AJ21:AK21"/>
    <mergeCell ref="AE19:AF19"/>
    <mergeCell ref="AH29:AK29"/>
    <mergeCell ref="AH22:AI22"/>
    <mergeCell ref="AJ22:AK22"/>
    <mergeCell ref="AE29:AF29"/>
    <mergeCell ref="AH23:AI23"/>
    <mergeCell ref="AJ23:AK23"/>
    <mergeCell ref="AH24:AI24"/>
    <mergeCell ref="AJ24:AK24"/>
    <mergeCell ref="AE27:AF27"/>
    <mergeCell ref="AE45:AF45"/>
    <mergeCell ref="AE9:AF9"/>
    <mergeCell ref="AE11:AF11"/>
    <mergeCell ref="AE15:AF15"/>
    <mergeCell ref="AH30:AK30"/>
    <mergeCell ref="AE37:AF37"/>
    <mergeCell ref="AI32:AK33"/>
    <mergeCell ref="AE39:AF39"/>
    <mergeCell ref="AE41:AF41"/>
    <mergeCell ref="AE43:AF43"/>
    <mergeCell ref="AE31:AF31"/>
    <mergeCell ref="AH26:AK26"/>
    <mergeCell ref="AE33:AF33"/>
    <mergeCell ref="AH27:AK27"/>
    <mergeCell ref="AH28:AK28"/>
    <mergeCell ref="AE35:AF35"/>
  </mergeCells>
  <conditionalFormatting sqref="C10:D40">
    <cfRule type="expression" dxfId="47" priority="4" stopIfTrue="1">
      <formula>COUNTIF(Fériés,$D10)&gt;0</formula>
    </cfRule>
  </conditionalFormatting>
  <conditionalFormatting sqref="AJ21:AK24">
    <cfRule type="expression" dxfId="46" priority="1" stopIfTrue="1">
      <formula>(AJ21:AJ24&lt;=TODAY()+120)*(AJ21:AJ24&lt;&gt;"")</formula>
    </cfRule>
    <cfRule type="expression" dxfId="45" priority="2" stopIfTrue="1">
      <formula>(AJ21:AJ24&lt;=TODAY()+180)*(AJ21:AJ24&lt;&gt;"")</formula>
    </cfRule>
    <cfRule type="expression" dxfId="44" priority="3" stopIfTrue="1">
      <formula>(AJ21:AJ24&lt;=TODAY()&gt;180)*(AJ21:AJ24&lt;&gt;"")</formula>
    </cfRule>
  </conditionalFormatting>
  <conditionalFormatting sqref="C10:AC40">
    <cfRule type="expression" dxfId="43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Réglages!$D$2:$D$98</xm:f>
          </x14:formula1>
          <xm:sqref>H10:H40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21" enableFormatConditionsCalculation="0">
    <tabColor rgb="FF00B050"/>
    <pageSetUpPr autoPageBreaks="0"/>
  </sheetPr>
  <dimension ref="A1:AQ1640"/>
  <sheetViews>
    <sheetView topLeftCell="A25"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hidden="1" customWidth="1"/>
    <col min="21" max="21" width="12.7109375" hidden="1" customWidth="1"/>
    <col min="22" max="29" width="9.85546875" hidden="1" customWidth="1"/>
    <col min="30" max="30" width="1.85546875" hidden="1" customWidth="1"/>
    <col min="31" max="31" width="25.140625" hidden="1" customWidth="1"/>
    <col min="32" max="32" width="8.28515625" hidden="1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6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6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FÉVRIER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87" t="s">
        <v>40</v>
      </c>
      <c r="W6" s="288" t="s">
        <v>41</v>
      </c>
      <c r="X6" s="294" t="s">
        <v>49</v>
      </c>
      <c r="Y6" s="294" t="s">
        <v>50</v>
      </c>
      <c r="Z6" s="288" t="s">
        <v>42</v>
      </c>
      <c r="AA6" s="288" t="s">
        <v>43</v>
      </c>
      <c r="AB6" s="288" t="s">
        <v>1</v>
      </c>
      <c r="AC6" s="289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90">
        <f>SUMIF(D10:D40,"&gt;0",V10:V40)</f>
        <v>0</v>
      </c>
      <c r="W7" s="291">
        <f>SUMIF(D10:D40,"&gt;0",W10:W40)</f>
        <v>0</v>
      </c>
      <c r="X7" s="292">
        <f>SUMPRODUCT(($C$10:$C$40="Dim")*($AB$10:$AB$40))</f>
        <v>0</v>
      </c>
      <c r="Y7" s="292">
        <f>SUMPRODUCT(($C$10:$C$40="Dim")*($AC$10:$AC$40))</f>
        <v>0</v>
      </c>
      <c r="Z7" s="291">
        <f ca="1">SUMPRODUCT((INDIRECT("$C$10:$C$"&amp;DAY(EOMONTH($D$10,0))+9)="férié")*(INDIRECT("$Z$10:$Z$"&amp;DAY(EOMONTH($D$10,0))+9)))</f>
        <v>0</v>
      </c>
      <c r="AA7" s="291">
        <f ca="1">SUMPRODUCT((INDIRECT("$C$10:$C$"&amp;DAY(EOMONTH($D$10,0))+9)="férié")*(INDIRECT("$AA$10:$AA$"&amp;DAY(EOMONTH($D$10,0))+9)))</f>
        <v>0</v>
      </c>
      <c r="AB7" s="291">
        <f>SUMIF(D10:D40,"&gt;0",AB10:AB40)</f>
        <v>0</v>
      </c>
      <c r="AC7" s="293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37" si="1">IF(D10=0,0,IF(COUNTIF(Fériés,D10)&gt;0,"Férié",IF(WEEKDAY(D10,2)&lt;=6,"Se","Dim")))</f>
        <v>Se</v>
      </c>
      <c r="D10" s="242">
        <f>DATE(An,2,1)</f>
        <v>42401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42402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Se</v>
      </c>
      <c r="D12" s="123">
        <f t="shared" si="7"/>
        <v>42403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Se</v>
      </c>
      <c r="D13" s="123">
        <f t="shared" si="7"/>
        <v>42404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Se</v>
      </c>
      <c r="D14" s="123">
        <f t="shared" si="7"/>
        <v>42405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Se</v>
      </c>
      <c r="D15" s="123">
        <f t="shared" si="7"/>
        <v>42406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Dim</v>
      </c>
      <c r="D16" s="123">
        <f t="shared" si="7"/>
        <v>42407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Se</v>
      </c>
      <c r="D17" s="123">
        <f t="shared" si="7"/>
        <v>42408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42409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Se</v>
      </c>
      <c r="D19" s="123">
        <f t="shared" si="7"/>
        <v>42410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Se</v>
      </c>
      <c r="D20" s="123">
        <f t="shared" si="7"/>
        <v>42411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Se</v>
      </c>
      <c r="D21" s="123">
        <f t="shared" si="7"/>
        <v>42412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Se</v>
      </c>
      <c r="D22" s="123">
        <f t="shared" si="7"/>
        <v>42413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Dim</v>
      </c>
      <c r="D23" s="123">
        <f t="shared" si="7"/>
        <v>42414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Se</v>
      </c>
      <c r="D24" s="123">
        <f t="shared" si="7"/>
        <v>42415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Se</v>
      </c>
      <c r="D25" s="123">
        <f t="shared" si="7"/>
        <v>42416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Se</v>
      </c>
      <c r="D26" s="123">
        <f t="shared" si="7"/>
        <v>42417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Se</v>
      </c>
      <c r="D27" s="123">
        <f t="shared" si="7"/>
        <v>42418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Se</v>
      </c>
      <c r="D28" s="123">
        <f t="shared" si="7"/>
        <v>42419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Se</v>
      </c>
      <c r="D29" s="123">
        <f t="shared" si="7"/>
        <v>42420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Dim</v>
      </c>
      <c r="D30" s="123">
        <f t="shared" si="7"/>
        <v>42421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Se</v>
      </c>
      <c r="D31" s="123">
        <f t="shared" si="7"/>
        <v>42422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42423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Se</v>
      </c>
      <c r="D33" s="123">
        <f t="shared" si="7"/>
        <v>42424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Se</v>
      </c>
      <c r="D34" s="123">
        <f t="shared" si="7"/>
        <v>42425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Se</v>
      </c>
      <c r="D35" s="123">
        <f t="shared" si="7"/>
        <v>42426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Se</v>
      </c>
      <c r="D36" s="123">
        <f t="shared" si="7"/>
        <v>42427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Dim</v>
      </c>
      <c r="D37" s="123">
        <f t="shared" si="7"/>
        <v>42428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>IFERROR(IF(D38=0,0,IF(COUNTIF(Fériés,D38)&gt;0,"Férié",IF(WEEKDAY(D38,2)&lt;=6,"Se","Dim"))),"")</f>
        <v>Se</v>
      </c>
      <c r="D38" s="123">
        <f t="shared" si="7"/>
        <v>42429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>IFERROR(IF(D39=0,0,IF(COUNTIF(Fériés,D39)&gt;0,"Férié",IF(WEEKDAY(D39,2)&lt;=6,"Se","Dim"))),"")</f>
        <v/>
      </c>
      <c r="D39" s="123" t="str">
        <f t="shared" si="7"/>
        <v/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>IFERROR(IF(D40=0,0,IF(COUNTIF(Fériés,D40)&gt;0,"Férié",IF(WEEKDAY(D40,2)&lt;=6,"Se","Dim"))),"")</f>
        <v/>
      </c>
      <c r="D40" s="123" t="str">
        <f t="shared" si="7"/>
        <v/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410"/>
      <c r="F43" s="410"/>
      <c r="G43" s="410"/>
      <c r="H43" s="410"/>
      <c r="I43" s="410"/>
      <c r="J43" s="410"/>
      <c r="K43" s="410"/>
      <c r="L43" s="410"/>
      <c r="M43" s="410"/>
      <c r="N43" s="410"/>
      <c r="O43" s="410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7">
    <mergeCell ref="D3:D4"/>
    <mergeCell ref="E3:F4"/>
    <mergeCell ref="V3:W3"/>
    <mergeCell ref="X3:Y3"/>
    <mergeCell ref="Z3:AA3"/>
    <mergeCell ref="AE3:AF3"/>
    <mergeCell ref="AH3:AK3"/>
    <mergeCell ref="V4:W4"/>
    <mergeCell ref="X4:Y4"/>
    <mergeCell ref="Z4:AA4"/>
    <mergeCell ref="AB4:AC4"/>
    <mergeCell ref="AB3:AC3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H30:AK30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E29:AF29"/>
    <mergeCell ref="AH29:AK29"/>
    <mergeCell ref="AH22:AI22"/>
    <mergeCell ref="AJ22:AK22"/>
    <mergeCell ref="AE23:AF23"/>
    <mergeCell ref="AH23:AI23"/>
    <mergeCell ref="AJ23:AK23"/>
    <mergeCell ref="AH24:AI24"/>
    <mergeCell ref="AJ24:AK24"/>
    <mergeCell ref="AE25:AF25"/>
    <mergeCell ref="AH26:AK26"/>
    <mergeCell ref="AE27:AF27"/>
    <mergeCell ref="AH27:AK27"/>
    <mergeCell ref="AH28:AK28"/>
    <mergeCell ref="E43:O43"/>
    <mergeCell ref="AE39:AF39"/>
    <mergeCell ref="AE41:AF41"/>
    <mergeCell ref="AE43:AF43"/>
    <mergeCell ref="AE37:AF37"/>
    <mergeCell ref="AE45:AF45"/>
    <mergeCell ref="AE31:AF31"/>
    <mergeCell ref="AI32:AK33"/>
    <mergeCell ref="AE33:AF33"/>
    <mergeCell ref="AE35:AF35"/>
  </mergeCells>
  <conditionalFormatting sqref="C10:D40">
    <cfRule type="expression" dxfId="42" priority="4" stopIfTrue="1">
      <formula>COUNTIF(Fériés,$D10)&gt;0</formula>
    </cfRule>
  </conditionalFormatting>
  <conditionalFormatting sqref="AJ21:AK24">
    <cfRule type="expression" dxfId="41" priority="1" stopIfTrue="1">
      <formula>(AJ21:AJ24&lt;=TODAY()+120)*(AJ21:AJ24&lt;&gt;"")</formula>
    </cfRule>
    <cfRule type="expression" dxfId="40" priority="2" stopIfTrue="1">
      <formula>(AJ21:AJ24&lt;=TODAY()+180)*(AJ21:AJ24&lt;&gt;"")</formula>
    </cfRule>
    <cfRule type="expression" dxfId="39" priority="3" stopIfTrue="1">
      <formula>(AJ21:AJ24&lt;=TODAY()&gt;180)*(AJ21:AJ24&lt;&gt;"")</formula>
    </cfRule>
  </conditionalFormatting>
  <conditionalFormatting sqref="C10:AC40">
    <cfRule type="expression" dxfId="38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Réglages!$H$2:$H$6</xm:f>
          </x14:formula1>
          <xm:sqref>E10:E40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G39:G40</xm:sqref>
        </x14:dataValidation>
        <x14:dataValidation type="list" allowBlank="1" showErrorMessage="1" prompt="Choisissez votre heure de fin de journée.">
          <x14:formula1>
            <xm:f>Réglages!$D$2:$D$49</xm:f>
          </x14:formula1>
          <xm:sqref>H39:H40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G10:G38</xm:sqref>
        </x14:dataValidation>
        <x14:dataValidation type="list" allowBlank="1" showErrorMessage="1" prompt="Choisissez votre heure de fin de journée.">
          <x14:formula1>
            <xm:f>Réglages!$D$2:$D$98</xm:f>
          </x14:formula1>
          <xm:sqref>H10:H38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22" enableFormatConditionsCalculation="0">
    <tabColor rgb="FF00B050"/>
    <pageSetUpPr autoPageBreaks="0"/>
  </sheetPr>
  <dimension ref="A1:AQ1640"/>
  <sheetViews>
    <sheetView topLeftCell="AG1"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hidden="1" customWidth="1"/>
    <col min="21" max="21" width="12.7109375" hidden="1" customWidth="1"/>
    <col min="22" max="29" width="9.85546875" hidden="1" customWidth="1"/>
    <col min="30" max="30" width="1.85546875" hidden="1" customWidth="1"/>
    <col min="31" max="31" width="25.140625" hidden="1" customWidth="1"/>
    <col min="32" max="32" width="8.28515625" hidden="1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5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5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MARS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87" t="s">
        <v>40</v>
      </c>
      <c r="W6" s="288" t="s">
        <v>41</v>
      </c>
      <c r="X6" s="294" t="s">
        <v>49</v>
      </c>
      <c r="Y6" s="294" t="s">
        <v>50</v>
      </c>
      <c r="Z6" s="288" t="s">
        <v>42</v>
      </c>
      <c r="AA6" s="288" t="s">
        <v>43</v>
      </c>
      <c r="AB6" s="288" t="s">
        <v>1</v>
      </c>
      <c r="AC6" s="289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90">
        <f>SUMIF(D10:D40,"&gt;0",V10:V40)</f>
        <v>0</v>
      </c>
      <c r="W7" s="291">
        <f>SUMIF(D10:D40,"&gt;0",W10:W40)</f>
        <v>0</v>
      </c>
      <c r="X7" s="292">
        <f>SUMPRODUCT(($C$10:$C$40="Dim")*($AB$10:$AB$40))</f>
        <v>0</v>
      </c>
      <c r="Y7" s="292">
        <f>SUMPRODUCT(($C$10:$C$40="Dim")*($AC$10:$AC$40))</f>
        <v>0</v>
      </c>
      <c r="Z7" s="291">
        <f ca="1">SUMPRODUCT((INDIRECT("$C$10:$C$"&amp;DAY(EOMONTH($D$10,0))+9)="férié")*(INDIRECT("$Z$10:$Z$"&amp;DAY(EOMONTH($D$10,0))+9)))</f>
        <v>0</v>
      </c>
      <c r="AA7" s="291">
        <f ca="1">SUMPRODUCT((INDIRECT("$C$10:$C$"&amp;DAY(EOMONTH($D$10,0))+9)="férié")*(INDIRECT("$AA$10:$AA$"&amp;DAY(EOMONTH($D$10,0))+9)))</f>
        <v>0</v>
      </c>
      <c r="AB7" s="291">
        <f>SUMIF(D10:D40,"&gt;0",AB10:AB40)</f>
        <v>0</v>
      </c>
      <c r="AC7" s="293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40" si="1">IF(D10=0,0,IF(COUNTIF(Fériés,D10)&gt;0,"Férié",IF(WEEKDAY(D10,2)&lt;=6,"Se","Dim")))</f>
        <v>Se</v>
      </c>
      <c r="D10" s="242">
        <f>DATE(An,3,1)</f>
        <v>42430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42431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Se</v>
      </c>
      <c r="D12" s="123">
        <f t="shared" si="7"/>
        <v>42432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Se</v>
      </c>
      <c r="D13" s="123">
        <f t="shared" si="7"/>
        <v>42433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Se</v>
      </c>
      <c r="D14" s="123">
        <f t="shared" si="7"/>
        <v>42434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Dim</v>
      </c>
      <c r="D15" s="123">
        <f t="shared" si="7"/>
        <v>42435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Se</v>
      </c>
      <c r="D16" s="123">
        <f t="shared" si="7"/>
        <v>42436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Se</v>
      </c>
      <c r="D17" s="123">
        <f t="shared" si="7"/>
        <v>42437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42438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Se</v>
      </c>
      <c r="D19" s="123">
        <f t="shared" si="7"/>
        <v>42439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Se</v>
      </c>
      <c r="D20" s="123">
        <f t="shared" si="7"/>
        <v>42440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Se</v>
      </c>
      <c r="D21" s="123">
        <f t="shared" si="7"/>
        <v>42441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Dim</v>
      </c>
      <c r="D22" s="123">
        <f t="shared" si="7"/>
        <v>42442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Se</v>
      </c>
      <c r="D23" s="123">
        <f t="shared" si="7"/>
        <v>42443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Se</v>
      </c>
      <c r="D24" s="123">
        <f t="shared" si="7"/>
        <v>42444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Se</v>
      </c>
      <c r="D25" s="123">
        <f t="shared" si="7"/>
        <v>42445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Se</v>
      </c>
      <c r="D26" s="123">
        <f t="shared" si="7"/>
        <v>42446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Se</v>
      </c>
      <c r="D27" s="123">
        <f t="shared" si="7"/>
        <v>42447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Se</v>
      </c>
      <c r="D28" s="123">
        <f t="shared" si="7"/>
        <v>42448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Dim</v>
      </c>
      <c r="D29" s="123">
        <f t="shared" si="7"/>
        <v>42449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Se</v>
      </c>
      <c r="D30" s="123">
        <f t="shared" si="7"/>
        <v>42450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Se</v>
      </c>
      <c r="D31" s="123">
        <f t="shared" si="7"/>
        <v>42451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42452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Se</v>
      </c>
      <c r="D33" s="123">
        <f t="shared" si="7"/>
        <v>42453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Se</v>
      </c>
      <c r="D34" s="123">
        <f t="shared" si="7"/>
        <v>42454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Se</v>
      </c>
      <c r="D35" s="123">
        <f t="shared" si="7"/>
        <v>42455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Férié</v>
      </c>
      <c r="D36" s="123">
        <f t="shared" si="7"/>
        <v>42456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Férié</v>
      </c>
      <c r="D37" s="123">
        <f t="shared" si="7"/>
        <v>42457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 t="shared" si="1"/>
        <v>Se</v>
      </c>
      <c r="D38" s="123">
        <f t="shared" si="7"/>
        <v>42458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 t="shared" si="1"/>
        <v>Se</v>
      </c>
      <c r="D39" s="123">
        <f t="shared" si="7"/>
        <v>42459</v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 t="shared" si="1"/>
        <v>Se</v>
      </c>
      <c r="D40" s="123">
        <f t="shared" si="7"/>
        <v>42460</v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23"/>
      <c r="F43" s="23"/>
      <c r="G43" s="23"/>
      <c r="H43" s="23"/>
      <c r="I43" s="181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6">
    <mergeCell ref="AE45:AF45"/>
    <mergeCell ref="AE43:AF43"/>
    <mergeCell ref="D3:D4"/>
    <mergeCell ref="E3:F4"/>
    <mergeCell ref="V3:W3"/>
    <mergeCell ref="X3:Y3"/>
    <mergeCell ref="Z3:AA3"/>
    <mergeCell ref="AE3:AF3"/>
    <mergeCell ref="AE5:AF5"/>
    <mergeCell ref="D6:D8"/>
    <mergeCell ref="L7:M7"/>
    <mergeCell ref="O7:O9"/>
    <mergeCell ref="AE7:AF7"/>
    <mergeCell ref="V8:W8"/>
    <mergeCell ref="X8:Y8"/>
    <mergeCell ref="Z8:AA8"/>
    <mergeCell ref="AH3:AK3"/>
    <mergeCell ref="V4:W4"/>
    <mergeCell ref="X4:Y4"/>
    <mergeCell ref="Z4:AA4"/>
    <mergeCell ref="AB4:AC4"/>
    <mergeCell ref="AB3:AC3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E29:AF29"/>
    <mergeCell ref="AH29:AK29"/>
    <mergeCell ref="AH22:AI22"/>
    <mergeCell ref="AJ22:AK22"/>
    <mergeCell ref="AE23:AF23"/>
    <mergeCell ref="AH23:AI23"/>
    <mergeCell ref="AJ23:AK23"/>
    <mergeCell ref="AH24:AI24"/>
    <mergeCell ref="AJ24:AK24"/>
    <mergeCell ref="AE25:AF25"/>
    <mergeCell ref="AH26:AK26"/>
    <mergeCell ref="AE27:AF27"/>
    <mergeCell ref="AH27:AK27"/>
    <mergeCell ref="AH28:AK28"/>
    <mergeCell ref="AE39:AF39"/>
    <mergeCell ref="AE41:AF41"/>
    <mergeCell ref="AH30:AK30"/>
    <mergeCell ref="AE31:AF31"/>
    <mergeCell ref="AI32:AK33"/>
    <mergeCell ref="AE33:AF33"/>
    <mergeCell ref="AE35:AF35"/>
    <mergeCell ref="AE37:AF37"/>
  </mergeCells>
  <conditionalFormatting sqref="C10:D40">
    <cfRule type="expression" dxfId="37" priority="4" stopIfTrue="1">
      <formula>COUNTIF(Fériés,$D10)&gt;0</formula>
    </cfRule>
  </conditionalFormatting>
  <conditionalFormatting sqref="AJ21:AK24">
    <cfRule type="expression" dxfId="36" priority="1" stopIfTrue="1">
      <formula>(AJ21:AJ24&lt;=TODAY()+120)*(AJ21:AJ24&lt;&gt;"")</formula>
    </cfRule>
    <cfRule type="expression" dxfId="35" priority="2" stopIfTrue="1">
      <formula>(AJ21:AJ24&lt;=TODAY()+180)*(AJ21:AJ24&lt;&gt;"")</formula>
    </cfRule>
    <cfRule type="expression" dxfId="34" priority="3" stopIfTrue="1">
      <formula>(AJ21:AJ24&lt;=TODAY()&gt;180)*(AJ21:AJ24&lt;&gt;"")</formula>
    </cfRule>
  </conditionalFormatting>
  <conditionalFormatting sqref="C10:AC40">
    <cfRule type="expression" dxfId="33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Réglages!$D$2:$D$98</xm:f>
          </x14:formula1>
          <xm:sqref>H10:H40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23" enableFormatConditionsCalculation="0">
    <tabColor rgb="FF00B050"/>
    <pageSetUpPr autoPageBreaks="0"/>
  </sheetPr>
  <dimension ref="A1:AQ1640"/>
  <sheetViews>
    <sheetView topLeftCell="A28"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hidden="1" customWidth="1"/>
    <col min="21" max="21" width="12.7109375" hidden="1" customWidth="1"/>
    <col min="22" max="29" width="9.85546875" hidden="1" customWidth="1"/>
    <col min="30" max="30" width="1.85546875" hidden="1" customWidth="1"/>
    <col min="31" max="31" width="25.140625" hidden="1" customWidth="1"/>
    <col min="32" max="32" width="8.28515625" hidden="1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6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6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AVRIL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87" t="s">
        <v>40</v>
      </c>
      <c r="W6" s="288" t="s">
        <v>41</v>
      </c>
      <c r="X6" s="294" t="s">
        <v>49</v>
      </c>
      <c r="Y6" s="294" t="s">
        <v>50</v>
      </c>
      <c r="Z6" s="288" t="s">
        <v>42</v>
      </c>
      <c r="AA6" s="288" t="s">
        <v>43</v>
      </c>
      <c r="AB6" s="288" t="s">
        <v>1</v>
      </c>
      <c r="AC6" s="289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90">
        <f>SUMIF(D10:D40,"&gt;0",V10:V40)</f>
        <v>0</v>
      </c>
      <c r="W7" s="291">
        <f>SUMIF(D10:D40,"&gt;0",W10:W40)</f>
        <v>0</v>
      </c>
      <c r="X7" s="292">
        <f>SUMPRODUCT(($C$10:$C$40="Dim")*($AB$10:$AB$40))</f>
        <v>0</v>
      </c>
      <c r="Y7" s="292">
        <f>SUMPRODUCT(($C$10:$C$40="Dim")*($AC$10:$AC$40))</f>
        <v>0</v>
      </c>
      <c r="Z7" s="291">
        <f ca="1">SUMPRODUCT((INDIRECT("$C$10:$C$"&amp;DAY(EOMONTH($D$10,0))+9)="férié")*(INDIRECT("$Z$10:$Z$"&amp;DAY(EOMONTH($D$10,0))+9)))</f>
        <v>0</v>
      </c>
      <c r="AA7" s="291">
        <f ca="1">SUMPRODUCT((INDIRECT("$C$10:$C$"&amp;DAY(EOMONTH($D$10,0))+9)="férié")*(INDIRECT("$AA$10:$AA$"&amp;DAY(EOMONTH($D$10,0))+9)))</f>
        <v>0</v>
      </c>
      <c r="AB7" s="291">
        <f>SUMIF(D10:D40,"&gt;0",AB10:AB40)</f>
        <v>0</v>
      </c>
      <c r="AC7" s="293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39" si="1">IF(D10=0,0,IF(COUNTIF(Fériés,D10)&gt;0,"Férié",IF(WEEKDAY(D10,2)&lt;=6,"Se","Dim")))</f>
        <v>Se</v>
      </c>
      <c r="D10" s="242">
        <f>DATE(An,4,1)</f>
        <v>42461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42462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Dim</v>
      </c>
      <c r="D12" s="123">
        <f t="shared" si="7"/>
        <v>42463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Se</v>
      </c>
      <c r="D13" s="123">
        <f t="shared" si="7"/>
        <v>42464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Se</v>
      </c>
      <c r="D14" s="123">
        <f t="shared" si="7"/>
        <v>42465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Se</v>
      </c>
      <c r="D15" s="123">
        <f t="shared" si="7"/>
        <v>42466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Se</v>
      </c>
      <c r="D16" s="123">
        <f t="shared" si="7"/>
        <v>42467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Se</v>
      </c>
      <c r="D17" s="123">
        <f t="shared" si="7"/>
        <v>42468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42469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Dim</v>
      </c>
      <c r="D19" s="123">
        <f t="shared" si="7"/>
        <v>42470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Se</v>
      </c>
      <c r="D20" s="123">
        <f t="shared" si="7"/>
        <v>42471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Se</v>
      </c>
      <c r="D21" s="123">
        <f t="shared" si="7"/>
        <v>42472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Se</v>
      </c>
      <c r="D22" s="123">
        <f t="shared" si="7"/>
        <v>42473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Se</v>
      </c>
      <c r="D23" s="123">
        <f t="shared" si="7"/>
        <v>42474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Se</v>
      </c>
      <c r="D24" s="123">
        <f t="shared" si="7"/>
        <v>42475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Se</v>
      </c>
      <c r="D25" s="123">
        <f t="shared" si="7"/>
        <v>42476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Dim</v>
      </c>
      <c r="D26" s="123">
        <f t="shared" si="7"/>
        <v>42477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Se</v>
      </c>
      <c r="D27" s="123">
        <f t="shared" si="7"/>
        <v>42478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Se</v>
      </c>
      <c r="D28" s="123">
        <f t="shared" si="7"/>
        <v>42479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Se</v>
      </c>
      <c r="D29" s="123">
        <f t="shared" si="7"/>
        <v>42480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Se</v>
      </c>
      <c r="D30" s="123">
        <f t="shared" si="7"/>
        <v>42481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Se</v>
      </c>
      <c r="D31" s="123">
        <f t="shared" si="7"/>
        <v>42482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42483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Dim</v>
      </c>
      <c r="D33" s="123">
        <f t="shared" si="7"/>
        <v>42484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Se</v>
      </c>
      <c r="D34" s="123">
        <f t="shared" si="7"/>
        <v>42485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Se</v>
      </c>
      <c r="D35" s="123">
        <f t="shared" si="7"/>
        <v>42486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Se</v>
      </c>
      <c r="D36" s="123">
        <f t="shared" si="7"/>
        <v>42487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Se</v>
      </c>
      <c r="D37" s="123">
        <f t="shared" si="7"/>
        <v>42488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 t="shared" si="1"/>
        <v>Se</v>
      </c>
      <c r="D38" s="123">
        <f t="shared" si="7"/>
        <v>42489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 t="shared" si="1"/>
        <v>Se</v>
      </c>
      <c r="D39" s="123">
        <f t="shared" si="7"/>
        <v>42490</v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>IFERROR(IF(D40=0,0,IF(COUNTIF(Fériés,D40)&gt;0,"Férié",IF(WEEKDAY(D40,2)&lt;=6,"Se","Dim"))),"")</f>
        <v/>
      </c>
      <c r="D40" s="123" t="str">
        <f t="shared" si="7"/>
        <v/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23"/>
      <c r="F43" s="23"/>
      <c r="G43" s="23"/>
      <c r="H43" s="23"/>
      <c r="I43" s="181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6">
    <mergeCell ref="AE45:AF45"/>
    <mergeCell ref="AE43:AF43"/>
    <mergeCell ref="D3:D4"/>
    <mergeCell ref="E3:F4"/>
    <mergeCell ref="V3:W3"/>
    <mergeCell ref="X3:Y3"/>
    <mergeCell ref="Z3:AA3"/>
    <mergeCell ref="AE3:AF3"/>
    <mergeCell ref="AE5:AF5"/>
    <mergeCell ref="D6:D8"/>
    <mergeCell ref="L7:M7"/>
    <mergeCell ref="O7:O9"/>
    <mergeCell ref="AE7:AF7"/>
    <mergeCell ref="V8:W8"/>
    <mergeCell ref="X8:Y8"/>
    <mergeCell ref="Z8:AA8"/>
    <mergeCell ref="AH3:AK3"/>
    <mergeCell ref="V4:W4"/>
    <mergeCell ref="X4:Y4"/>
    <mergeCell ref="Z4:AA4"/>
    <mergeCell ref="AB4:AC4"/>
    <mergeCell ref="AB3:AC3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E29:AF29"/>
    <mergeCell ref="AH29:AK29"/>
    <mergeCell ref="AH22:AI22"/>
    <mergeCell ref="AJ22:AK22"/>
    <mergeCell ref="AE23:AF23"/>
    <mergeCell ref="AH23:AI23"/>
    <mergeCell ref="AJ23:AK23"/>
    <mergeCell ref="AH24:AI24"/>
    <mergeCell ref="AJ24:AK24"/>
    <mergeCell ref="AE25:AF25"/>
    <mergeCell ref="AH26:AK26"/>
    <mergeCell ref="AE27:AF27"/>
    <mergeCell ref="AH27:AK27"/>
    <mergeCell ref="AH28:AK28"/>
    <mergeCell ref="AE39:AF39"/>
    <mergeCell ref="AE41:AF41"/>
    <mergeCell ref="AH30:AK30"/>
    <mergeCell ref="AE31:AF31"/>
    <mergeCell ref="AI32:AK33"/>
    <mergeCell ref="AE33:AF33"/>
    <mergeCell ref="AE35:AF35"/>
    <mergeCell ref="AE37:AF37"/>
  </mergeCells>
  <conditionalFormatting sqref="C10:D40">
    <cfRule type="expression" dxfId="32" priority="4" stopIfTrue="1">
      <formula>COUNTIF(Fériés,$D10)&gt;0</formula>
    </cfRule>
  </conditionalFormatting>
  <conditionalFormatting sqref="AJ21:AK24">
    <cfRule type="expression" dxfId="31" priority="1" stopIfTrue="1">
      <formula>(AJ21:AJ24&lt;=TODAY()+120)*(AJ21:AJ24&lt;&gt;"")</formula>
    </cfRule>
    <cfRule type="expression" dxfId="30" priority="2" stopIfTrue="1">
      <formula>(AJ21:AJ24&lt;=TODAY()+180)*(AJ21:AJ24&lt;&gt;"")</formula>
    </cfRule>
    <cfRule type="expression" dxfId="29" priority="3" stopIfTrue="1">
      <formula>(AJ21:AJ24&lt;=TODAY()&gt;180)*(AJ21:AJ24&lt;&gt;"")</formula>
    </cfRule>
  </conditionalFormatting>
  <conditionalFormatting sqref="C10:AC40">
    <cfRule type="expression" dxfId="28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Réglages!$H$2:$H$6</xm:f>
          </x14:formula1>
          <xm:sqref>E10:E40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G40</xm:sqref>
        </x14:dataValidation>
        <x14:dataValidation type="list" allowBlank="1" showErrorMessage="1" prompt="Choisissez votre heure de fin de journée.">
          <x14:formula1>
            <xm:f>Réglages!$D$2:$D$49</xm:f>
          </x14:formula1>
          <xm:sqref>H40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G10:G39</xm:sqref>
        </x14:dataValidation>
        <x14:dataValidation type="list" allowBlank="1" showErrorMessage="1" prompt="Choisissez votre heure de fin de journée.">
          <x14:formula1>
            <xm:f>Réglages!$D$2:$D$98</xm:f>
          </x14:formula1>
          <xm:sqref>H10:H39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le24" enableFormatConditionsCalculation="0">
    <tabColor rgb="FF00B050"/>
    <pageSetUpPr autoPageBreaks="0"/>
  </sheetPr>
  <dimension ref="A1:AQ1640"/>
  <sheetViews>
    <sheetView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hidden="1" customWidth="1"/>
    <col min="21" max="21" width="12.7109375" hidden="1" customWidth="1"/>
    <col min="22" max="29" width="9.85546875" hidden="1" customWidth="1"/>
    <col min="30" max="30" width="1.85546875" hidden="1" customWidth="1"/>
    <col min="31" max="31" width="25.140625" hidden="1" customWidth="1"/>
    <col min="32" max="32" width="8.28515625" hidden="1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6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6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MAI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87" t="s">
        <v>40</v>
      </c>
      <c r="W6" s="288" t="s">
        <v>41</v>
      </c>
      <c r="X6" s="294" t="s">
        <v>49</v>
      </c>
      <c r="Y6" s="294" t="s">
        <v>50</v>
      </c>
      <c r="Z6" s="288" t="s">
        <v>42</v>
      </c>
      <c r="AA6" s="288" t="s">
        <v>43</v>
      </c>
      <c r="AB6" s="288" t="s">
        <v>1</v>
      </c>
      <c r="AC6" s="289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90">
        <f>SUMIF(D10:D40,"&gt;0",V10:V40)</f>
        <v>0</v>
      </c>
      <c r="W7" s="291">
        <f>SUMIF(D10:D40,"&gt;0",W10:W40)</f>
        <v>0</v>
      </c>
      <c r="X7" s="292">
        <f>SUMPRODUCT(($C$10:$C$40="Dim")*($AB$10:$AB$40))</f>
        <v>0</v>
      </c>
      <c r="Y7" s="292">
        <f>SUMPRODUCT(($C$10:$C$40="Dim")*($AC$10:$AC$40))</f>
        <v>0</v>
      </c>
      <c r="Z7" s="291">
        <f ca="1">SUMPRODUCT((INDIRECT("$C$10:$C$"&amp;DAY(EOMONTH($D$10,0))+9)="férié")*(INDIRECT("$Z$10:$Z$"&amp;DAY(EOMONTH($D$10,0))+9)))</f>
        <v>0</v>
      </c>
      <c r="AA7" s="291">
        <f ca="1">SUMPRODUCT((INDIRECT("$C$10:$C$"&amp;DAY(EOMONTH($D$10,0))+9)="férié")*(INDIRECT("$AA$10:$AA$"&amp;DAY(EOMONTH($D$10,0))+9)))</f>
        <v>0</v>
      </c>
      <c r="AB7" s="291">
        <f>SUMIF(D10:D40,"&gt;0",AB10:AB40)</f>
        <v>0</v>
      </c>
      <c r="AC7" s="293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40" si="1">IF(D10=0,0,IF(COUNTIF(Fériés,D10)&gt;0,"Férié",IF(WEEKDAY(D10,2)&lt;=6,"Se","Dim")))</f>
        <v>Férié</v>
      </c>
      <c r="D10" s="242">
        <f>DATE(An,5,1)</f>
        <v>42491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42492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Se</v>
      </c>
      <c r="D12" s="123">
        <f t="shared" si="7"/>
        <v>42493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Se</v>
      </c>
      <c r="D13" s="123">
        <f t="shared" si="7"/>
        <v>42494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Férié</v>
      </c>
      <c r="D14" s="123">
        <f t="shared" si="7"/>
        <v>42495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Se</v>
      </c>
      <c r="D15" s="123">
        <f t="shared" si="7"/>
        <v>42496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Se</v>
      </c>
      <c r="D16" s="123">
        <f t="shared" si="7"/>
        <v>42497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Férié</v>
      </c>
      <c r="D17" s="123">
        <f t="shared" si="7"/>
        <v>42498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42499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Se</v>
      </c>
      <c r="D19" s="123">
        <f t="shared" si="7"/>
        <v>42500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Se</v>
      </c>
      <c r="D20" s="123">
        <f t="shared" si="7"/>
        <v>42501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Se</v>
      </c>
      <c r="D21" s="123">
        <f t="shared" si="7"/>
        <v>42502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Se</v>
      </c>
      <c r="D22" s="123">
        <f t="shared" si="7"/>
        <v>42503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Se</v>
      </c>
      <c r="D23" s="123">
        <f t="shared" si="7"/>
        <v>42504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Férié</v>
      </c>
      <c r="D24" s="123">
        <f t="shared" si="7"/>
        <v>42505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Férié</v>
      </c>
      <c r="D25" s="123">
        <f t="shared" si="7"/>
        <v>42506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Se</v>
      </c>
      <c r="D26" s="123">
        <f t="shared" si="7"/>
        <v>42507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Se</v>
      </c>
      <c r="D27" s="123">
        <f t="shared" si="7"/>
        <v>42508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Se</v>
      </c>
      <c r="D28" s="123">
        <f t="shared" si="7"/>
        <v>42509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Se</v>
      </c>
      <c r="D29" s="123">
        <f t="shared" si="7"/>
        <v>42510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Se</v>
      </c>
      <c r="D30" s="123">
        <f t="shared" si="7"/>
        <v>42511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Dim</v>
      </c>
      <c r="D31" s="123">
        <f t="shared" si="7"/>
        <v>42512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42513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Se</v>
      </c>
      <c r="D33" s="123">
        <f t="shared" si="7"/>
        <v>42514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Se</v>
      </c>
      <c r="D34" s="123">
        <f t="shared" si="7"/>
        <v>42515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Se</v>
      </c>
      <c r="D35" s="123">
        <f t="shared" si="7"/>
        <v>42516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Se</v>
      </c>
      <c r="D36" s="123">
        <f t="shared" si="7"/>
        <v>42517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Se</v>
      </c>
      <c r="D37" s="123">
        <f t="shared" si="7"/>
        <v>42518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 t="shared" si="1"/>
        <v>Dim</v>
      </c>
      <c r="D38" s="123">
        <f t="shared" si="7"/>
        <v>42519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 t="shared" si="1"/>
        <v>Se</v>
      </c>
      <c r="D39" s="123">
        <f t="shared" si="7"/>
        <v>42520</v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 t="shared" si="1"/>
        <v>Se</v>
      </c>
      <c r="D40" s="123">
        <f t="shared" si="7"/>
        <v>42521</v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23"/>
      <c r="F43" s="23"/>
      <c r="G43" s="23"/>
      <c r="H43" s="23"/>
      <c r="I43" s="181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6">
    <mergeCell ref="AE45:AF45"/>
    <mergeCell ref="AE43:AF43"/>
    <mergeCell ref="D3:D4"/>
    <mergeCell ref="E3:F4"/>
    <mergeCell ref="V3:W3"/>
    <mergeCell ref="X3:Y3"/>
    <mergeCell ref="Z3:AA3"/>
    <mergeCell ref="AE3:AF3"/>
    <mergeCell ref="AE5:AF5"/>
    <mergeCell ref="D6:D8"/>
    <mergeCell ref="L7:M7"/>
    <mergeCell ref="O7:O9"/>
    <mergeCell ref="AE7:AF7"/>
    <mergeCell ref="V8:W8"/>
    <mergeCell ref="X8:Y8"/>
    <mergeCell ref="Z8:AA8"/>
    <mergeCell ref="AH3:AK3"/>
    <mergeCell ref="V4:W4"/>
    <mergeCell ref="X4:Y4"/>
    <mergeCell ref="Z4:AA4"/>
    <mergeCell ref="AB4:AC4"/>
    <mergeCell ref="AB3:AC3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E29:AF29"/>
    <mergeCell ref="AH29:AK29"/>
    <mergeCell ref="AH22:AI22"/>
    <mergeCell ref="AJ22:AK22"/>
    <mergeCell ref="AE23:AF23"/>
    <mergeCell ref="AH23:AI23"/>
    <mergeCell ref="AJ23:AK23"/>
    <mergeCell ref="AH24:AI24"/>
    <mergeCell ref="AJ24:AK24"/>
    <mergeCell ref="AE25:AF25"/>
    <mergeCell ref="AH26:AK26"/>
    <mergeCell ref="AE27:AF27"/>
    <mergeCell ref="AH27:AK27"/>
    <mergeCell ref="AH28:AK28"/>
    <mergeCell ref="AE39:AF39"/>
    <mergeCell ref="AE41:AF41"/>
    <mergeCell ref="AH30:AK30"/>
    <mergeCell ref="AE31:AF31"/>
    <mergeCell ref="AI32:AK33"/>
    <mergeCell ref="AE33:AF33"/>
    <mergeCell ref="AE35:AF35"/>
    <mergeCell ref="AE37:AF37"/>
  </mergeCells>
  <conditionalFormatting sqref="C10:D40">
    <cfRule type="expression" dxfId="27" priority="4" stopIfTrue="1">
      <formula>COUNTIF(Fériés,$D10)&gt;0</formula>
    </cfRule>
  </conditionalFormatting>
  <conditionalFormatting sqref="AJ21:AK24">
    <cfRule type="expression" dxfId="26" priority="1" stopIfTrue="1">
      <formula>(AJ21:AJ24&lt;=TODAY()+120)*(AJ21:AJ24&lt;&gt;"")</formula>
    </cfRule>
    <cfRule type="expression" dxfId="25" priority="2" stopIfTrue="1">
      <formula>(AJ21:AJ24&lt;=TODAY()+180)*(AJ21:AJ24&lt;&gt;"")</formula>
    </cfRule>
    <cfRule type="expression" dxfId="24" priority="3" stopIfTrue="1">
      <formula>(AJ21:AJ24&lt;=TODAY()&gt;180)*(AJ21:AJ24&lt;&gt;"")</formula>
    </cfRule>
  </conditionalFormatting>
  <conditionalFormatting sqref="C10:AC40">
    <cfRule type="expression" dxfId="23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Réglages!$D$2:$D$98</xm:f>
          </x14:formula1>
          <xm:sqref>H10:H40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le25" enableFormatConditionsCalculation="0">
    <tabColor rgb="FF00B050"/>
    <pageSetUpPr autoPageBreaks="0"/>
  </sheetPr>
  <dimension ref="A1:AQ1640"/>
  <sheetViews>
    <sheetView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hidden="1" customWidth="1"/>
    <col min="21" max="21" width="12.7109375" hidden="1" customWidth="1"/>
    <col min="22" max="29" width="9.85546875" hidden="1" customWidth="1"/>
    <col min="30" max="30" width="1.85546875" hidden="1" customWidth="1"/>
    <col min="31" max="31" width="25.140625" hidden="1" customWidth="1"/>
    <col min="32" max="32" width="8.28515625" hidden="1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6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6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JUIN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87" t="s">
        <v>40</v>
      </c>
      <c r="W6" s="288" t="s">
        <v>41</v>
      </c>
      <c r="X6" s="294" t="s">
        <v>49</v>
      </c>
      <c r="Y6" s="294" t="s">
        <v>50</v>
      </c>
      <c r="Z6" s="288" t="s">
        <v>42</v>
      </c>
      <c r="AA6" s="288" t="s">
        <v>43</v>
      </c>
      <c r="AB6" s="288" t="s">
        <v>1</v>
      </c>
      <c r="AC6" s="289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90">
        <f>SUMIF(D10:D40,"&gt;0",V10:V40)</f>
        <v>0</v>
      </c>
      <c r="W7" s="291">
        <f>SUMIF(D10:D40,"&gt;0",W10:W40)</f>
        <v>0</v>
      </c>
      <c r="X7" s="292">
        <f>SUMPRODUCT(($C$10:$C$40="Dim")*($AB$10:$AB$40))</f>
        <v>0</v>
      </c>
      <c r="Y7" s="292">
        <f>SUMPRODUCT(($C$10:$C$40="Dim")*($AC$10:$AC$40))</f>
        <v>0</v>
      </c>
      <c r="Z7" s="291">
        <f ca="1">SUMPRODUCT((INDIRECT("$C$10:$C$"&amp;DAY(EOMONTH($D$10,0))+9)="férié")*(INDIRECT("$Z$10:$Z$"&amp;DAY(EOMONTH($D$10,0))+9)))</f>
        <v>0</v>
      </c>
      <c r="AA7" s="291">
        <f ca="1">SUMPRODUCT((INDIRECT("$C$10:$C$"&amp;DAY(EOMONTH($D$10,0))+9)="férié")*(INDIRECT("$AA$10:$AA$"&amp;DAY(EOMONTH($D$10,0))+9)))</f>
        <v>0</v>
      </c>
      <c r="AB7" s="291">
        <f>SUMIF(D10:D40,"&gt;0",AB10:AB40)</f>
        <v>0</v>
      </c>
      <c r="AC7" s="293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39" si="1">IF(D10=0,0,IF(COUNTIF(Fériés,D10)&gt;0,"Férié",IF(WEEKDAY(D10,2)&lt;=6,"Se","Dim")))</f>
        <v>Se</v>
      </c>
      <c r="D10" s="242">
        <f>DATE(An,6,1)</f>
        <v>42522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42523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Se</v>
      </c>
      <c r="D12" s="123">
        <f t="shared" si="7"/>
        <v>42524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Se</v>
      </c>
      <c r="D13" s="123">
        <f t="shared" si="7"/>
        <v>42525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Dim</v>
      </c>
      <c r="D14" s="123">
        <f t="shared" si="7"/>
        <v>42526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Se</v>
      </c>
      <c r="D15" s="123">
        <f t="shared" si="7"/>
        <v>42527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Se</v>
      </c>
      <c r="D16" s="123">
        <f t="shared" si="7"/>
        <v>42528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Se</v>
      </c>
      <c r="D17" s="123">
        <f t="shared" si="7"/>
        <v>42529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42530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Se</v>
      </c>
      <c r="D19" s="123">
        <f t="shared" si="7"/>
        <v>42531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Se</v>
      </c>
      <c r="D20" s="123">
        <f t="shared" si="7"/>
        <v>42532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Dim</v>
      </c>
      <c r="D21" s="123">
        <f t="shared" si="7"/>
        <v>42533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Se</v>
      </c>
      <c r="D22" s="123">
        <f t="shared" si="7"/>
        <v>42534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Se</v>
      </c>
      <c r="D23" s="123">
        <f t="shared" si="7"/>
        <v>42535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Se</v>
      </c>
      <c r="D24" s="123">
        <f t="shared" si="7"/>
        <v>42536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Se</v>
      </c>
      <c r="D25" s="123">
        <f t="shared" si="7"/>
        <v>42537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Se</v>
      </c>
      <c r="D26" s="123">
        <f t="shared" si="7"/>
        <v>42538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Se</v>
      </c>
      <c r="D27" s="123">
        <f t="shared" si="7"/>
        <v>42539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Dim</v>
      </c>
      <c r="D28" s="123">
        <f t="shared" si="7"/>
        <v>42540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Se</v>
      </c>
      <c r="D29" s="123">
        <f t="shared" si="7"/>
        <v>42541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Se</v>
      </c>
      <c r="D30" s="123">
        <f t="shared" si="7"/>
        <v>42542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Se</v>
      </c>
      <c r="D31" s="123">
        <f t="shared" si="7"/>
        <v>42543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42544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Se</v>
      </c>
      <c r="D33" s="123">
        <f t="shared" si="7"/>
        <v>42545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Se</v>
      </c>
      <c r="D34" s="123">
        <f t="shared" si="7"/>
        <v>42546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Dim</v>
      </c>
      <c r="D35" s="123">
        <f t="shared" si="7"/>
        <v>42547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Se</v>
      </c>
      <c r="D36" s="123">
        <f t="shared" si="7"/>
        <v>42548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Se</v>
      </c>
      <c r="D37" s="123">
        <f t="shared" si="7"/>
        <v>42549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 t="shared" si="1"/>
        <v>Se</v>
      </c>
      <c r="D38" s="123">
        <f t="shared" si="7"/>
        <v>42550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 t="shared" si="1"/>
        <v>Se</v>
      </c>
      <c r="D39" s="123">
        <f t="shared" si="7"/>
        <v>42551</v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>IFERROR(IF(D40=0,0,IF(COUNTIF(Fériés,D40)&gt;0,"Férié",IF(WEEKDAY(D40,2)&lt;=6,"Se","Dim"))),"")</f>
        <v/>
      </c>
      <c r="D40" s="123" t="str">
        <f t="shared" si="7"/>
        <v/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23"/>
      <c r="F43" s="23"/>
      <c r="G43" s="23"/>
      <c r="H43" s="23"/>
      <c r="I43" s="181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6">
    <mergeCell ref="AE45:AF45"/>
    <mergeCell ref="AE43:AF43"/>
    <mergeCell ref="D3:D4"/>
    <mergeCell ref="E3:F4"/>
    <mergeCell ref="V3:W3"/>
    <mergeCell ref="X3:Y3"/>
    <mergeCell ref="Z3:AA3"/>
    <mergeCell ref="AE3:AF3"/>
    <mergeCell ref="AE5:AF5"/>
    <mergeCell ref="D6:D8"/>
    <mergeCell ref="L7:M7"/>
    <mergeCell ref="O7:O9"/>
    <mergeCell ref="AE7:AF7"/>
    <mergeCell ref="V8:W8"/>
    <mergeCell ref="X8:Y8"/>
    <mergeCell ref="Z8:AA8"/>
    <mergeCell ref="AH3:AK3"/>
    <mergeCell ref="V4:W4"/>
    <mergeCell ref="X4:Y4"/>
    <mergeCell ref="Z4:AA4"/>
    <mergeCell ref="AB4:AC4"/>
    <mergeCell ref="AB3:AC3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E29:AF29"/>
    <mergeCell ref="AH29:AK29"/>
    <mergeCell ref="AH22:AI22"/>
    <mergeCell ref="AJ22:AK22"/>
    <mergeCell ref="AE23:AF23"/>
    <mergeCell ref="AH23:AI23"/>
    <mergeCell ref="AJ23:AK23"/>
    <mergeCell ref="AH24:AI24"/>
    <mergeCell ref="AJ24:AK24"/>
    <mergeCell ref="AE25:AF25"/>
    <mergeCell ref="AH26:AK26"/>
    <mergeCell ref="AE27:AF27"/>
    <mergeCell ref="AH27:AK27"/>
    <mergeCell ref="AH28:AK28"/>
    <mergeCell ref="AE39:AF39"/>
    <mergeCell ref="AE41:AF41"/>
    <mergeCell ref="AH30:AK30"/>
    <mergeCell ref="AE31:AF31"/>
    <mergeCell ref="AI32:AK33"/>
    <mergeCell ref="AE33:AF33"/>
    <mergeCell ref="AE35:AF35"/>
    <mergeCell ref="AE37:AF37"/>
  </mergeCells>
  <conditionalFormatting sqref="C10:D40">
    <cfRule type="expression" dxfId="22" priority="4" stopIfTrue="1">
      <formula>COUNTIF(Fériés,$D10)&gt;0</formula>
    </cfRule>
  </conditionalFormatting>
  <conditionalFormatting sqref="AJ21:AK24">
    <cfRule type="expression" dxfId="21" priority="1" stopIfTrue="1">
      <formula>(AJ21:AJ24&lt;=TODAY()+120)*(AJ21:AJ24&lt;&gt;"")</formula>
    </cfRule>
    <cfRule type="expression" dxfId="20" priority="2" stopIfTrue="1">
      <formula>(AJ21:AJ24&lt;=TODAY()+180)*(AJ21:AJ24&lt;&gt;"")</formula>
    </cfRule>
    <cfRule type="expression" dxfId="19" priority="3" stopIfTrue="1">
      <formula>(AJ21:AJ24&lt;=TODAY()&gt;180)*(AJ21:AJ24&lt;&gt;"")</formula>
    </cfRule>
  </conditionalFormatting>
  <conditionalFormatting sqref="C10:AC40">
    <cfRule type="expression" dxfId="18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Réglages!$H$2:$H$6</xm:f>
          </x14:formula1>
          <xm:sqref>E10:E40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G40</xm:sqref>
        </x14:dataValidation>
        <x14:dataValidation type="list" allowBlank="1" showErrorMessage="1" prompt="Choisissez votre heure de fin de journée.">
          <x14:formula1>
            <xm:f>Réglages!$D$2:$D$49</xm:f>
          </x14:formula1>
          <xm:sqref>H40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G10:G39</xm:sqref>
        </x14:dataValidation>
        <x14:dataValidation type="list" allowBlank="1" showErrorMessage="1" prompt="Choisissez votre heure de fin de journée.">
          <x14:formula1>
            <xm:f>Réglages!$D$2:$D$98</xm:f>
          </x14:formula1>
          <xm:sqref>H10:H39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le26" enableFormatConditionsCalculation="0">
    <tabColor rgb="FF00B050"/>
    <pageSetUpPr autoPageBreaks="0"/>
  </sheetPr>
  <dimension ref="A1:AQ1640"/>
  <sheetViews>
    <sheetView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hidden="1" customWidth="1"/>
    <col min="21" max="21" width="12.7109375" hidden="1" customWidth="1"/>
    <col min="22" max="29" width="9.85546875" hidden="1" customWidth="1"/>
    <col min="30" max="30" width="1.85546875" hidden="1" customWidth="1"/>
    <col min="31" max="31" width="25.140625" hidden="1" customWidth="1"/>
    <col min="32" max="32" width="8.28515625" hidden="1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6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6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JUILLET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87" t="s">
        <v>40</v>
      </c>
      <c r="W6" s="288" t="s">
        <v>41</v>
      </c>
      <c r="X6" s="294" t="s">
        <v>49</v>
      </c>
      <c r="Y6" s="294" t="s">
        <v>50</v>
      </c>
      <c r="Z6" s="288" t="s">
        <v>42</v>
      </c>
      <c r="AA6" s="288" t="s">
        <v>43</v>
      </c>
      <c r="AB6" s="288" t="s">
        <v>1</v>
      </c>
      <c r="AC6" s="289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90">
        <f>SUMIF(D10:D40,"&gt;0",V10:V40)</f>
        <v>0</v>
      </c>
      <c r="W7" s="291">
        <f>SUMIF(D10:D40,"&gt;0",W10:W40)</f>
        <v>0</v>
      </c>
      <c r="X7" s="292">
        <f>SUMPRODUCT(($C$10:$C$40="Dim")*($AB$10:$AB$40))</f>
        <v>0</v>
      </c>
      <c r="Y7" s="292">
        <f>SUMPRODUCT(($C$10:$C$40="Dim")*($AC$10:$AC$40))</f>
        <v>0</v>
      </c>
      <c r="Z7" s="291">
        <f ca="1">SUMPRODUCT((INDIRECT("$C$10:$C$"&amp;DAY(EOMONTH($D$10,0))+9)="férié")*(INDIRECT("$Z$10:$Z$"&amp;DAY(EOMONTH($D$10,0))+9)))</f>
        <v>0</v>
      </c>
      <c r="AA7" s="291">
        <f ca="1">SUMPRODUCT((INDIRECT("$C$10:$C$"&amp;DAY(EOMONTH($D$10,0))+9)="férié")*(INDIRECT("$AA$10:$AA$"&amp;DAY(EOMONTH($D$10,0))+9)))</f>
        <v>0</v>
      </c>
      <c r="AB7" s="291">
        <f>SUMIF(D10:D40,"&gt;0",AB10:AB40)</f>
        <v>0</v>
      </c>
      <c r="AC7" s="293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40" si="1">IF(D10=0,0,IF(COUNTIF(Fériés,D10)&gt;0,"Férié",IF(WEEKDAY(D10,2)&lt;=6,"Se","Dim")))</f>
        <v>Se</v>
      </c>
      <c r="D10" s="242">
        <f>DATE(An,7,1)</f>
        <v>42552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42553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Dim</v>
      </c>
      <c r="D12" s="123">
        <f t="shared" si="7"/>
        <v>42554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Se</v>
      </c>
      <c r="D13" s="123">
        <f t="shared" si="7"/>
        <v>42555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Se</v>
      </c>
      <c r="D14" s="123">
        <f t="shared" si="7"/>
        <v>42556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Se</v>
      </c>
      <c r="D15" s="123">
        <f t="shared" si="7"/>
        <v>42557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Se</v>
      </c>
      <c r="D16" s="123">
        <f t="shared" si="7"/>
        <v>42558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Se</v>
      </c>
      <c r="D17" s="123">
        <f t="shared" si="7"/>
        <v>42559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42560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Dim</v>
      </c>
      <c r="D19" s="123">
        <f t="shared" si="7"/>
        <v>42561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Se</v>
      </c>
      <c r="D20" s="123">
        <f t="shared" si="7"/>
        <v>42562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Se</v>
      </c>
      <c r="D21" s="123">
        <f t="shared" si="7"/>
        <v>42563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Se</v>
      </c>
      <c r="D22" s="123">
        <f t="shared" si="7"/>
        <v>42564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Férié</v>
      </c>
      <c r="D23" s="123">
        <f t="shared" si="7"/>
        <v>42565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Se</v>
      </c>
      <c r="D24" s="123">
        <f t="shared" si="7"/>
        <v>42566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Se</v>
      </c>
      <c r="D25" s="123">
        <f t="shared" si="7"/>
        <v>42567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Dim</v>
      </c>
      <c r="D26" s="123">
        <f t="shared" si="7"/>
        <v>42568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Se</v>
      </c>
      <c r="D27" s="123">
        <f t="shared" si="7"/>
        <v>42569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Se</v>
      </c>
      <c r="D28" s="123">
        <f t="shared" si="7"/>
        <v>42570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Se</v>
      </c>
      <c r="D29" s="123">
        <f t="shared" si="7"/>
        <v>42571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Se</v>
      </c>
      <c r="D30" s="123">
        <f t="shared" si="7"/>
        <v>42572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Se</v>
      </c>
      <c r="D31" s="123">
        <f t="shared" si="7"/>
        <v>42573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42574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Dim</v>
      </c>
      <c r="D33" s="123">
        <f t="shared" si="7"/>
        <v>42575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Se</v>
      </c>
      <c r="D34" s="123">
        <f t="shared" si="7"/>
        <v>42576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Se</v>
      </c>
      <c r="D35" s="123">
        <f t="shared" si="7"/>
        <v>42577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Se</v>
      </c>
      <c r="D36" s="123">
        <f t="shared" si="7"/>
        <v>42578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Se</v>
      </c>
      <c r="D37" s="123">
        <f t="shared" si="7"/>
        <v>42579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 t="shared" si="1"/>
        <v>Se</v>
      </c>
      <c r="D38" s="123">
        <f t="shared" si="7"/>
        <v>42580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 t="shared" si="1"/>
        <v>Se</v>
      </c>
      <c r="D39" s="123">
        <f t="shared" si="7"/>
        <v>42581</v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 t="shared" si="1"/>
        <v>Dim</v>
      </c>
      <c r="D40" s="123">
        <f t="shared" si="7"/>
        <v>42582</v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23"/>
      <c r="F43" s="23"/>
      <c r="G43" s="23"/>
      <c r="H43" s="23"/>
      <c r="I43" s="181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6">
    <mergeCell ref="AE45:AF45"/>
    <mergeCell ref="AE43:AF43"/>
    <mergeCell ref="D3:D4"/>
    <mergeCell ref="E3:F4"/>
    <mergeCell ref="V3:W3"/>
    <mergeCell ref="X3:Y3"/>
    <mergeCell ref="Z3:AA3"/>
    <mergeCell ref="AE3:AF3"/>
    <mergeCell ref="AE5:AF5"/>
    <mergeCell ref="D6:D8"/>
    <mergeCell ref="L7:M7"/>
    <mergeCell ref="O7:O9"/>
    <mergeCell ref="AE7:AF7"/>
    <mergeCell ref="V8:W8"/>
    <mergeCell ref="X8:Y8"/>
    <mergeCell ref="Z8:AA8"/>
    <mergeCell ref="AH3:AK3"/>
    <mergeCell ref="V4:W4"/>
    <mergeCell ref="X4:Y4"/>
    <mergeCell ref="Z4:AA4"/>
    <mergeCell ref="AB4:AC4"/>
    <mergeCell ref="AB3:AC3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E29:AF29"/>
    <mergeCell ref="AH29:AK29"/>
    <mergeCell ref="AH22:AI22"/>
    <mergeCell ref="AJ22:AK22"/>
    <mergeCell ref="AE23:AF23"/>
    <mergeCell ref="AH23:AI23"/>
    <mergeCell ref="AJ23:AK23"/>
    <mergeCell ref="AH24:AI24"/>
    <mergeCell ref="AJ24:AK24"/>
    <mergeCell ref="AE25:AF25"/>
    <mergeCell ref="AH26:AK26"/>
    <mergeCell ref="AE27:AF27"/>
    <mergeCell ref="AH27:AK27"/>
    <mergeCell ref="AH28:AK28"/>
    <mergeCell ref="AE39:AF39"/>
    <mergeCell ref="AE41:AF41"/>
    <mergeCell ref="AH30:AK30"/>
    <mergeCell ref="AE31:AF31"/>
    <mergeCell ref="AI32:AK33"/>
    <mergeCell ref="AE33:AF33"/>
    <mergeCell ref="AE35:AF35"/>
    <mergeCell ref="AE37:AF37"/>
  </mergeCells>
  <conditionalFormatting sqref="C10:D40">
    <cfRule type="expression" dxfId="17" priority="4" stopIfTrue="1">
      <formula>COUNTIF(Fériés,$D10)&gt;0</formula>
    </cfRule>
  </conditionalFormatting>
  <conditionalFormatting sqref="AJ21:AK24">
    <cfRule type="expression" dxfId="16" priority="1" stopIfTrue="1">
      <formula>(AJ21:AJ24&lt;=TODAY()+120)*(AJ21:AJ24&lt;&gt;"")</formula>
    </cfRule>
    <cfRule type="expression" dxfId="15" priority="2" stopIfTrue="1">
      <formula>(AJ21:AJ24&lt;=TODAY()+180)*(AJ21:AJ24&lt;&gt;"")</formula>
    </cfRule>
    <cfRule type="expression" dxfId="14" priority="3" stopIfTrue="1">
      <formula>(AJ21:AJ24&lt;=TODAY()&gt;180)*(AJ21:AJ24&lt;&gt;"")</formula>
    </cfRule>
  </conditionalFormatting>
  <conditionalFormatting sqref="C10:AC40">
    <cfRule type="expression" dxfId="13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Réglages!$D$2:$D$98</xm:f>
          </x14:formula1>
          <xm:sqref>H10:H40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le27" enableFormatConditionsCalculation="0">
    <tabColor rgb="FF00B050"/>
    <pageSetUpPr autoPageBreaks="0"/>
  </sheetPr>
  <dimension ref="A1:AQ1640"/>
  <sheetViews>
    <sheetView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hidden="1" customWidth="1"/>
    <col min="21" max="21" width="12.7109375" hidden="1" customWidth="1"/>
    <col min="22" max="29" width="9.85546875" hidden="1" customWidth="1"/>
    <col min="30" max="30" width="1.85546875" hidden="1" customWidth="1"/>
    <col min="31" max="31" width="25.140625" hidden="1" customWidth="1"/>
    <col min="32" max="32" width="8.28515625" hidden="1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6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6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AOÛT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87" t="s">
        <v>40</v>
      </c>
      <c r="W6" s="288" t="s">
        <v>41</v>
      </c>
      <c r="X6" s="294" t="s">
        <v>49</v>
      </c>
      <c r="Y6" s="294" t="s">
        <v>50</v>
      </c>
      <c r="Z6" s="288" t="s">
        <v>42</v>
      </c>
      <c r="AA6" s="288" t="s">
        <v>43</v>
      </c>
      <c r="AB6" s="288" t="s">
        <v>1</v>
      </c>
      <c r="AC6" s="289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90">
        <f>SUMIF(D10:D40,"&gt;0",V10:V40)</f>
        <v>0</v>
      </c>
      <c r="W7" s="291">
        <f>SUMIF(D10:D40,"&gt;0",W10:W40)</f>
        <v>0</v>
      </c>
      <c r="X7" s="292">
        <f>SUMPRODUCT(($C$10:$C$40="Dim")*($AB$10:$AB$40))</f>
        <v>0</v>
      </c>
      <c r="Y7" s="292">
        <f>SUMPRODUCT(($C$10:$C$40="Dim")*($AC$10:$AC$40))</f>
        <v>0</v>
      </c>
      <c r="Z7" s="291">
        <f ca="1">SUMPRODUCT((INDIRECT("$C$10:$C$"&amp;DAY(EOMONTH($D$10,0))+9)="férié")*(INDIRECT("$Z$10:$Z$"&amp;DAY(EOMONTH($D$10,0))+9)))</f>
        <v>0</v>
      </c>
      <c r="AA7" s="291">
        <f ca="1">SUMPRODUCT((INDIRECT("$C$10:$C$"&amp;DAY(EOMONTH($D$10,0))+9)="férié")*(INDIRECT("$AA$10:$AA$"&amp;DAY(EOMONTH($D$10,0))+9)))</f>
        <v>0</v>
      </c>
      <c r="AB7" s="291">
        <f>SUMIF(D10:D40,"&gt;0",AB10:AB40)</f>
        <v>0</v>
      </c>
      <c r="AC7" s="293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40" si="1">IF(D10=0,0,IF(COUNTIF(Fériés,D10)&gt;0,"Férié",IF(WEEKDAY(D10,2)&lt;=6,"Se","Dim")))</f>
        <v>Se</v>
      </c>
      <c r="D10" s="242">
        <f>DATE(An,8,1)</f>
        <v>42583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42584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Se</v>
      </c>
      <c r="D12" s="123">
        <f t="shared" si="7"/>
        <v>42585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Se</v>
      </c>
      <c r="D13" s="123">
        <f t="shared" si="7"/>
        <v>42586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Se</v>
      </c>
      <c r="D14" s="123">
        <f t="shared" si="7"/>
        <v>42587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Se</v>
      </c>
      <c r="D15" s="123">
        <f t="shared" si="7"/>
        <v>42588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Dim</v>
      </c>
      <c r="D16" s="123">
        <f t="shared" si="7"/>
        <v>42589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Se</v>
      </c>
      <c r="D17" s="123">
        <f t="shared" si="7"/>
        <v>42590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42591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Se</v>
      </c>
      <c r="D19" s="123">
        <f t="shared" si="7"/>
        <v>42592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Se</v>
      </c>
      <c r="D20" s="123">
        <f t="shared" si="7"/>
        <v>42593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Se</v>
      </c>
      <c r="D21" s="123">
        <f t="shared" si="7"/>
        <v>42594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Se</v>
      </c>
      <c r="D22" s="123">
        <f t="shared" si="7"/>
        <v>42595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Dim</v>
      </c>
      <c r="D23" s="123">
        <f t="shared" si="7"/>
        <v>42596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Férié</v>
      </c>
      <c r="D24" s="123">
        <f t="shared" si="7"/>
        <v>42597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Se</v>
      </c>
      <c r="D25" s="123">
        <f t="shared" si="7"/>
        <v>42598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Se</v>
      </c>
      <c r="D26" s="123">
        <f t="shared" si="7"/>
        <v>42599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Se</v>
      </c>
      <c r="D27" s="123">
        <f t="shared" si="7"/>
        <v>42600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Se</v>
      </c>
      <c r="D28" s="123">
        <f t="shared" si="7"/>
        <v>42601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Se</v>
      </c>
      <c r="D29" s="123">
        <f t="shared" si="7"/>
        <v>42602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Dim</v>
      </c>
      <c r="D30" s="123">
        <f t="shared" si="7"/>
        <v>42603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Se</v>
      </c>
      <c r="D31" s="123">
        <f t="shared" si="7"/>
        <v>42604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42605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Se</v>
      </c>
      <c r="D33" s="123">
        <f t="shared" si="7"/>
        <v>42606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Se</v>
      </c>
      <c r="D34" s="123">
        <f t="shared" si="7"/>
        <v>42607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Se</v>
      </c>
      <c r="D35" s="123">
        <f t="shared" si="7"/>
        <v>42608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Se</v>
      </c>
      <c r="D36" s="123">
        <f t="shared" si="7"/>
        <v>42609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Dim</v>
      </c>
      <c r="D37" s="123">
        <f t="shared" si="7"/>
        <v>42610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 t="shared" si="1"/>
        <v>Se</v>
      </c>
      <c r="D38" s="123">
        <f t="shared" si="7"/>
        <v>42611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 t="shared" si="1"/>
        <v>Se</v>
      </c>
      <c r="D39" s="123">
        <f t="shared" si="7"/>
        <v>42612</v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 t="shared" si="1"/>
        <v>Se</v>
      </c>
      <c r="D40" s="123">
        <f t="shared" si="7"/>
        <v>42613</v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23"/>
      <c r="F43" s="23"/>
      <c r="G43" s="23"/>
      <c r="H43" s="23"/>
      <c r="I43" s="181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6">
    <mergeCell ref="AE45:AF45"/>
    <mergeCell ref="AE43:AF43"/>
    <mergeCell ref="D3:D4"/>
    <mergeCell ref="E3:F4"/>
    <mergeCell ref="V3:W3"/>
    <mergeCell ref="X3:Y3"/>
    <mergeCell ref="Z3:AA3"/>
    <mergeCell ref="AE3:AF3"/>
    <mergeCell ref="AE5:AF5"/>
    <mergeCell ref="D6:D8"/>
    <mergeCell ref="L7:M7"/>
    <mergeCell ref="O7:O9"/>
    <mergeCell ref="AE7:AF7"/>
    <mergeCell ref="V8:W8"/>
    <mergeCell ref="X8:Y8"/>
    <mergeCell ref="Z8:AA8"/>
    <mergeCell ref="AH3:AK3"/>
    <mergeCell ref="V4:W4"/>
    <mergeCell ref="X4:Y4"/>
    <mergeCell ref="Z4:AA4"/>
    <mergeCell ref="AB4:AC4"/>
    <mergeCell ref="AB3:AC3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E29:AF29"/>
    <mergeCell ref="AH29:AK29"/>
    <mergeCell ref="AH22:AI22"/>
    <mergeCell ref="AJ22:AK22"/>
    <mergeCell ref="AE23:AF23"/>
    <mergeCell ref="AH23:AI23"/>
    <mergeCell ref="AJ23:AK23"/>
    <mergeCell ref="AH24:AI24"/>
    <mergeCell ref="AJ24:AK24"/>
    <mergeCell ref="AE25:AF25"/>
    <mergeCell ref="AH26:AK26"/>
    <mergeCell ref="AE27:AF27"/>
    <mergeCell ref="AH27:AK27"/>
    <mergeCell ref="AH28:AK28"/>
    <mergeCell ref="AE39:AF39"/>
    <mergeCell ref="AE41:AF41"/>
    <mergeCell ref="AH30:AK30"/>
    <mergeCell ref="AE31:AF31"/>
    <mergeCell ref="AI32:AK33"/>
    <mergeCell ref="AE33:AF33"/>
    <mergeCell ref="AE35:AF35"/>
    <mergeCell ref="AE37:AF37"/>
  </mergeCells>
  <conditionalFormatting sqref="C10:D40">
    <cfRule type="expression" dxfId="12" priority="4" stopIfTrue="1">
      <formula>COUNTIF(Fériés,$D10)&gt;0</formula>
    </cfRule>
  </conditionalFormatting>
  <conditionalFormatting sqref="AJ21:AK24">
    <cfRule type="expression" dxfId="11" priority="1" stopIfTrue="1">
      <formula>(AJ21:AJ24&lt;=TODAY()+120)*(AJ21:AJ24&lt;&gt;"")</formula>
    </cfRule>
    <cfRule type="expression" dxfId="10" priority="2" stopIfTrue="1">
      <formula>(AJ21:AJ24&lt;=TODAY()+180)*(AJ21:AJ24&lt;&gt;"")</formula>
    </cfRule>
    <cfRule type="expression" dxfId="9" priority="3" stopIfTrue="1">
      <formula>(AJ21:AJ24&lt;=TODAY()&gt;180)*(AJ21:AJ24&lt;&gt;"")</formula>
    </cfRule>
  </conditionalFormatting>
  <conditionalFormatting sqref="C10:AC40">
    <cfRule type="expression" dxfId="8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Réglages!$H$2:$H$6</xm:f>
          </x14:formula1>
          <xm:sqref>E10:E40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G10:G40</xm:sqref>
        </x14:dataValidation>
        <x14:dataValidation type="list" allowBlank="1" showErrorMessage="1" prompt="Choisissez votre heure de fin de journée.">
          <x14:formula1>
            <xm:f>Réglages!$D$2:$D$98</xm:f>
          </x14:formula1>
          <xm:sqref>H10:H40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le28" enableFormatConditionsCalculation="0">
    <tabColor rgb="FF00B050"/>
    <pageSetUpPr autoPageBreaks="0"/>
  </sheetPr>
  <dimension ref="A1:AQ1640"/>
  <sheetViews>
    <sheetView zoomScale="125" zoomScaleNormal="125" zoomScalePageLayoutView="125" workbookViewId="0">
      <selection activeCell="AM1" sqref="AM1:AP1048576"/>
    </sheetView>
  </sheetViews>
  <sheetFormatPr baseColWidth="10" defaultColWidth="0" defaultRowHeight="15" zeroHeight="1"/>
  <cols>
    <col min="1" max="1" width="3.85546875" customWidth="1"/>
    <col min="2" max="2" width="5.28515625" customWidth="1"/>
    <col min="3" max="3" width="10.28515625" hidden="1" customWidth="1"/>
    <col min="4" max="4" width="28.42578125" bestFit="1" customWidth="1"/>
    <col min="5" max="6" width="13.42578125" customWidth="1"/>
    <col min="7" max="8" width="7.7109375" customWidth="1"/>
    <col min="9" max="9" width="7.7109375" style="186" customWidth="1"/>
    <col min="10" max="14" width="7.85546875" customWidth="1"/>
    <col min="15" max="15" width="56" customWidth="1"/>
    <col min="16" max="20" width="12.85546875" hidden="1" customWidth="1"/>
    <col min="21" max="21" width="12.7109375" hidden="1" customWidth="1"/>
    <col min="22" max="29" width="9.85546875" hidden="1" customWidth="1"/>
    <col min="30" max="30" width="1.85546875" hidden="1" customWidth="1"/>
    <col min="31" max="31" width="25.140625" hidden="1" customWidth="1"/>
    <col min="32" max="32" width="8.28515625" hidden="1" customWidth="1"/>
    <col min="33" max="33" width="1.85546875" customWidth="1"/>
    <col min="34" max="34" width="23.140625" customWidth="1"/>
    <col min="35" max="35" width="9.85546875" customWidth="1"/>
    <col min="36" max="36" width="9.7109375" customWidth="1"/>
    <col min="37" max="37" width="10.140625" customWidth="1"/>
    <col min="38" max="38" width="7.28515625" customWidth="1"/>
    <col min="39" max="43" width="11.42578125" hidden="1" customWidth="1"/>
    <col min="44" max="16384" width="11.42578125" hidden="1"/>
  </cols>
  <sheetData>
    <row r="1" spans="1:38" ht="15.95" customHeight="1">
      <c r="A1" s="84"/>
      <c r="B1" s="19"/>
      <c r="C1" s="20"/>
      <c r="D1" s="19"/>
      <c r="E1" s="19"/>
      <c r="F1" s="19"/>
      <c r="G1" s="20"/>
      <c r="H1" s="21"/>
      <c r="I1" s="180"/>
      <c r="J1" s="19"/>
      <c r="K1" s="21"/>
      <c r="L1" s="19"/>
      <c r="M1" s="19"/>
      <c r="N1" s="19"/>
      <c r="O1" s="22"/>
      <c r="P1" s="19"/>
      <c r="Q1" s="19"/>
      <c r="R1" s="23"/>
      <c r="S1" s="23"/>
      <c r="T1" s="21"/>
      <c r="U1" s="21"/>
      <c r="V1" s="21"/>
      <c r="W1" s="21"/>
      <c r="X1" s="21"/>
      <c r="Y1" s="21"/>
      <c r="Z1" s="21"/>
      <c r="AA1" s="21"/>
      <c r="AB1" s="24"/>
      <c r="AC1" s="25"/>
      <c r="AD1" s="25"/>
      <c r="AE1" s="23"/>
      <c r="AF1" s="23"/>
      <c r="AG1" s="23"/>
      <c r="AH1" s="23"/>
      <c r="AI1" s="23"/>
      <c r="AJ1" s="23"/>
      <c r="AK1" s="23"/>
      <c r="AL1" s="23"/>
    </row>
    <row r="2" spans="1:38" ht="15.95" customHeight="1" thickBot="1">
      <c r="A2" s="23"/>
      <c r="B2" s="106"/>
      <c r="C2" s="106"/>
      <c r="D2" s="23"/>
      <c r="E2" s="23"/>
      <c r="F2" s="23"/>
      <c r="G2" s="23"/>
      <c r="H2" s="23"/>
      <c r="I2" s="181"/>
      <c r="J2" s="27"/>
      <c r="K2" s="23"/>
      <c r="L2" s="26"/>
      <c r="M2" s="26"/>
      <c r="N2" s="26"/>
      <c r="O2" s="22"/>
      <c r="P2" s="26"/>
      <c r="Q2" s="26"/>
      <c r="R2" s="23"/>
      <c r="S2" s="28"/>
      <c r="T2" s="29"/>
      <c r="U2" s="30"/>
      <c r="V2" s="23"/>
      <c r="W2" s="23"/>
      <c r="X2" s="23"/>
      <c r="Y2" s="30"/>
      <c r="Z2" s="23"/>
      <c r="AA2" s="23"/>
      <c r="AB2" s="23"/>
      <c r="AC2" s="23"/>
      <c r="AD2" s="30"/>
      <c r="AE2" s="23"/>
      <c r="AF2" s="23"/>
      <c r="AG2" s="23"/>
      <c r="AH2" s="23"/>
      <c r="AI2" s="23"/>
      <c r="AJ2" s="23"/>
      <c r="AK2" s="23"/>
      <c r="AL2" s="23"/>
    </row>
    <row r="3" spans="1:38" ht="15.95" customHeight="1">
      <c r="A3" s="23"/>
      <c r="B3" s="106"/>
      <c r="C3" s="106"/>
      <c r="D3" s="402" t="s">
        <v>106</v>
      </c>
      <c r="E3" s="404">
        <f ca="1">TODAY()</f>
        <v>42419</v>
      </c>
      <c r="F3" s="405"/>
      <c r="G3" s="23"/>
      <c r="H3" s="23"/>
      <c r="I3" s="181"/>
      <c r="J3" s="27"/>
      <c r="K3" s="31"/>
      <c r="L3" s="31"/>
      <c r="M3" s="31"/>
      <c r="N3" s="31"/>
      <c r="O3" s="22"/>
      <c r="P3" s="23"/>
      <c r="Q3" s="32"/>
      <c r="R3" s="33"/>
      <c r="S3" s="32"/>
      <c r="T3" s="30"/>
      <c r="U3" s="30"/>
      <c r="V3" s="408" t="s">
        <v>53</v>
      </c>
      <c r="W3" s="409"/>
      <c r="X3" s="409" t="s">
        <v>51</v>
      </c>
      <c r="Y3" s="409"/>
      <c r="Z3" s="400" t="s">
        <v>52</v>
      </c>
      <c r="AA3" s="400"/>
      <c r="AB3" s="400" t="s">
        <v>54</v>
      </c>
      <c r="AC3" s="401"/>
      <c r="AD3" s="30"/>
      <c r="AE3" s="394" t="s">
        <v>79</v>
      </c>
      <c r="AF3" s="395"/>
      <c r="AG3" s="23"/>
      <c r="AH3" s="396" t="s">
        <v>17</v>
      </c>
      <c r="AI3" s="397"/>
      <c r="AJ3" s="397"/>
      <c r="AK3" s="398"/>
      <c r="AL3" s="23"/>
    </row>
    <row r="4" spans="1:38" ht="15.95" customHeight="1" thickBot="1">
      <c r="A4" s="23"/>
      <c r="B4" s="23"/>
      <c r="C4" s="23"/>
      <c r="D4" s="403"/>
      <c r="E4" s="406"/>
      <c r="F4" s="407"/>
      <c r="G4" s="23"/>
      <c r="H4" s="34"/>
      <c r="I4" s="182"/>
      <c r="J4" s="23"/>
      <c r="K4" s="31"/>
      <c r="L4" s="31"/>
      <c r="M4" s="31"/>
      <c r="N4" s="31"/>
      <c r="O4" s="22"/>
      <c r="P4" s="23"/>
      <c r="Q4" s="23"/>
      <c r="R4" s="23"/>
      <c r="S4" s="23"/>
      <c r="T4" s="23"/>
      <c r="U4" s="23"/>
      <c r="V4" s="382" t="s">
        <v>117</v>
      </c>
      <c r="W4" s="383"/>
      <c r="X4" s="399" t="s">
        <v>116</v>
      </c>
      <c r="Y4" s="399"/>
      <c r="Z4" s="383" t="s">
        <v>118</v>
      </c>
      <c r="AA4" s="383"/>
      <c r="AB4" s="383" t="s">
        <v>39</v>
      </c>
      <c r="AC4" s="385"/>
      <c r="AD4" s="23"/>
      <c r="AE4" s="69" t="s">
        <v>132</v>
      </c>
      <c r="AF4" s="70">
        <f>COUNTA(G10:G40)</f>
        <v>0</v>
      </c>
      <c r="AG4" s="23"/>
      <c r="AH4" s="59"/>
      <c r="AI4" s="60" t="s">
        <v>34</v>
      </c>
      <c r="AJ4" s="61" t="s">
        <v>23</v>
      </c>
      <c r="AK4" s="62" t="s">
        <v>11</v>
      </c>
      <c r="AL4" s="23"/>
    </row>
    <row r="5" spans="1:38" ht="15.95" customHeight="1" thickBot="1">
      <c r="A5" s="23"/>
      <c r="B5" s="23"/>
      <c r="C5" s="23"/>
      <c r="D5" s="36"/>
      <c r="E5" s="36"/>
      <c r="F5" s="23"/>
      <c r="G5" s="23"/>
      <c r="H5" s="34"/>
      <c r="I5" s="182"/>
      <c r="J5" s="23"/>
      <c r="K5" s="31"/>
      <c r="L5" s="31"/>
      <c r="M5" s="31"/>
      <c r="N5" s="31"/>
      <c r="O5" s="22"/>
      <c r="P5" s="387" t="s">
        <v>31</v>
      </c>
      <c r="Q5" s="388"/>
      <c r="R5" s="388"/>
      <c r="S5" s="388" t="s">
        <v>32</v>
      </c>
      <c r="T5" s="388"/>
      <c r="U5" s="389"/>
      <c r="V5" s="390">
        <f>SUM(V7+W7)</f>
        <v>0</v>
      </c>
      <c r="W5" s="391"/>
      <c r="X5" s="392">
        <f>SUM(X7+Y7)</f>
        <v>0</v>
      </c>
      <c r="Y5" s="392"/>
      <c r="Z5" s="391">
        <f ca="1">SUM(Z7+AA7)</f>
        <v>0</v>
      </c>
      <c r="AA5" s="391"/>
      <c r="AB5" s="391">
        <f ca="1">SUMPRODUCT((MONTH(INDIRECT("$D$10:$D$"&amp;DAY(EOMONTH($D$10,0))+9)=$E$8)*(INDIRECT("$C$10:$C$"&amp;DAY(EOMONTH($D$10,0))+9)&lt;&gt;"")*(INDIRECT("$AB$10:$AC$"&amp;DAY(EOMONTH($D$10,0))+9))))</f>
        <v>0</v>
      </c>
      <c r="AC5" s="393"/>
      <c r="AD5" s="23"/>
      <c r="AE5" s="372"/>
      <c r="AF5" s="373"/>
      <c r="AG5" s="23"/>
      <c r="AH5" s="17" t="s">
        <v>1</v>
      </c>
      <c r="AI5" s="18">
        <f ca="1">SUM(V7,Z7)*24</f>
        <v>0</v>
      </c>
      <c r="AJ5" s="80">
        <v>9.93</v>
      </c>
      <c r="AK5" s="178">
        <f t="shared" ref="AK5:AK10" ca="1" si="0">AI5*AJ5</f>
        <v>0</v>
      </c>
      <c r="AL5" s="23"/>
    </row>
    <row r="6" spans="1:38" ht="15.95" customHeight="1" thickBot="1">
      <c r="A6" s="23"/>
      <c r="B6" s="46"/>
      <c r="C6" s="58"/>
      <c r="D6" s="374" t="str">
        <f>UPPER(TEXT($D10,"mmmm aaaa"))</f>
        <v>SEPTEMBRE 2016</v>
      </c>
      <c r="E6" s="146" t="s">
        <v>37</v>
      </c>
      <c r="F6" s="47">
        <v>0.875</v>
      </c>
      <c r="G6" s="23"/>
      <c r="H6" s="23"/>
      <c r="I6" s="181"/>
      <c r="J6" s="35"/>
      <c r="K6" s="23"/>
      <c r="L6" s="23"/>
      <c r="M6" s="23"/>
      <c r="N6" s="23"/>
      <c r="O6" s="38"/>
      <c r="P6" s="54" t="s">
        <v>30</v>
      </c>
      <c r="Q6" s="55" t="s">
        <v>28</v>
      </c>
      <c r="R6" s="55" t="s">
        <v>29</v>
      </c>
      <c r="S6" s="55" t="s">
        <v>30</v>
      </c>
      <c r="T6" s="55" t="s">
        <v>28</v>
      </c>
      <c r="U6" s="56" t="s">
        <v>29</v>
      </c>
      <c r="V6" s="287" t="s">
        <v>40</v>
      </c>
      <c r="W6" s="288" t="s">
        <v>41</v>
      </c>
      <c r="X6" s="294" t="s">
        <v>49</v>
      </c>
      <c r="Y6" s="294" t="s">
        <v>50</v>
      </c>
      <c r="Z6" s="288" t="s">
        <v>42</v>
      </c>
      <c r="AA6" s="288" t="s">
        <v>43</v>
      </c>
      <c r="AB6" s="288" t="s">
        <v>1</v>
      </c>
      <c r="AC6" s="289" t="s">
        <v>18</v>
      </c>
      <c r="AD6" s="23"/>
      <c r="AE6" s="239" t="s">
        <v>128</v>
      </c>
      <c r="AF6" s="169">
        <f>SUM(N10:N40)</f>
        <v>0</v>
      </c>
      <c r="AG6" s="23"/>
      <c r="AH6" s="10" t="s">
        <v>18</v>
      </c>
      <c r="AI6" s="2">
        <f ca="1">SUM(W7,AA7)*24</f>
        <v>0</v>
      </c>
      <c r="AJ6" s="81">
        <v>0.99299999999999999</v>
      </c>
      <c r="AK6" s="179">
        <f t="shared" ca="1" si="0"/>
        <v>0</v>
      </c>
      <c r="AL6" s="23"/>
    </row>
    <row r="7" spans="1:38" ht="15.95" customHeight="1" thickBot="1">
      <c r="A7" s="23"/>
      <c r="B7" s="46"/>
      <c r="C7" s="58"/>
      <c r="D7" s="375"/>
      <c r="E7" s="147" t="s">
        <v>38</v>
      </c>
      <c r="F7" s="48">
        <v>0.25</v>
      </c>
      <c r="G7" s="23"/>
      <c r="H7" s="37"/>
      <c r="I7" s="183"/>
      <c r="J7" s="23"/>
      <c r="K7" s="23"/>
      <c r="L7" s="377" t="s">
        <v>55</v>
      </c>
      <c r="M7" s="378"/>
      <c r="N7" s="50" t="s">
        <v>34</v>
      </c>
      <c r="O7" s="379" t="s">
        <v>0</v>
      </c>
      <c r="P7" s="272" t="str">
        <f>TEXT(P8,"[hh]:mm")&amp;"h"&amp;" à "&amp;TEXT(P9,"[hh]:mm")&amp;"h"</f>
        <v>00:00h à 06:00h</v>
      </c>
      <c r="Q7" s="273" t="str">
        <f>TEXT(Q8,"[hh]:mm")&amp;"h"&amp;" à "&amp;TEXT(Q9,"[hh]:mm")&amp;"h"</f>
        <v>06:00h à 21:00h</v>
      </c>
      <c r="R7" s="273" t="str">
        <f>TEXT(R8,"[hh]:mm")&amp;"h"&amp;" à "&amp;TEXT(R9,"[hh]:mm")&amp;"h"</f>
        <v>21:00h à 24:00h</v>
      </c>
      <c r="S7" s="273" t="str">
        <f>TEXT(S8,"[hh]:mm")&amp;"h"&amp;" à "&amp;TEXT(S9,"hh:mm")&amp;"h"</f>
        <v>24:00h à 06:00h</v>
      </c>
      <c r="T7" s="273" t="str">
        <f>TEXT(T8,"hh:mm")&amp;"h"&amp;" à "&amp;TEXT(T9,"hh:mm")&amp;"h"</f>
        <v>06:00h à 21:00h</v>
      </c>
      <c r="U7" s="274" t="str">
        <f>TEXT(U8,"hh:mm")&amp;"h"&amp;" à "&amp;TEXT(U9-24/24,"[hh]:mm")&amp;"h"</f>
        <v>21:00h à 24:00h</v>
      </c>
      <c r="V7" s="290">
        <f>SUMIF(D10:D40,"&gt;0",V10:V40)</f>
        <v>0</v>
      </c>
      <c r="W7" s="291">
        <f>SUMIF(D10:D40,"&gt;0",W10:W40)</f>
        <v>0</v>
      </c>
      <c r="X7" s="292">
        <f>SUMPRODUCT(($C$10:$C$40="Dim")*($AB$10:$AB$40))</f>
        <v>0</v>
      </c>
      <c r="Y7" s="292">
        <f>SUMPRODUCT(($C$10:$C$40="Dim")*($AC$10:$AC$40))</f>
        <v>0</v>
      </c>
      <c r="Z7" s="291">
        <f ca="1">SUMPRODUCT((INDIRECT("$C$10:$C$"&amp;DAY(EOMONTH($D$10,0))+9)="férié")*(INDIRECT("$Z$10:$Z$"&amp;DAY(EOMONTH($D$10,0))+9)))</f>
        <v>0</v>
      </c>
      <c r="AA7" s="291">
        <f ca="1">SUMPRODUCT((INDIRECT("$C$10:$C$"&amp;DAY(EOMONTH($D$10,0))+9)="férié")*(INDIRECT("$AA$10:$AA$"&amp;DAY(EOMONTH($D$10,0))+9)))</f>
        <v>0</v>
      </c>
      <c r="AB7" s="291">
        <f>SUMIF(D10:D40,"&gt;0",AB10:AB40)</f>
        <v>0</v>
      </c>
      <c r="AC7" s="293">
        <f>SUMIF(D10:D40,"&gt;0",AC10:AC40)</f>
        <v>0</v>
      </c>
      <c r="AD7" s="23"/>
      <c r="AE7" s="358"/>
      <c r="AF7" s="359"/>
      <c r="AG7" s="23"/>
      <c r="AH7" s="10" t="s">
        <v>20</v>
      </c>
      <c r="AI7" s="2">
        <f>X7*24</f>
        <v>0</v>
      </c>
      <c r="AJ7" s="81">
        <v>0.99299999999999999</v>
      </c>
      <c r="AK7" s="179">
        <f t="shared" si="0"/>
        <v>0</v>
      </c>
      <c r="AL7" s="23"/>
    </row>
    <row r="8" spans="1:38" ht="15.95" customHeight="1" thickBot="1">
      <c r="A8" s="23"/>
      <c r="B8" s="23"/>
      <c r="C8" s="23"/>
      <c r="D8" s="376"/>
      <c r="E8" s="232" t="s">
        <v>10</v>
      </c>
      <c r="F8" s="234"/>
      <c r="G8" s="50" t="s">
        <v>34</v>
      </c>
      <c r="H8" s="50" t="s">
        <v>34</v>
      </c>
      <c r="I8" s="184" t="s">
        <v>34</v>
      </c>
      <c r="J8" s="50" t="s">
        <v>34</v>
      </c>
      <c r="K8" s="52" t="s">
        <v>34</v>
      </c>
      <c r="L8" s="55" t="s">
        <v>47</v>
      </c>
      <c r="M8" s="145" t="s">
        <v>48</v>
      </c>
      <c r="N8" s="149" t="s">
        <v>11</v>
      </c>
      <c r="O8" s="380"/>
      <c r="P8" s="275">
        <v>0</v>
      </c>
      <c r="Q8" s="276">
        <f>IF(ISBLANK(F7),0/24,P9)</f>
        <v>0.25</v>
      </c>
      <c r="R8" s="276">
        <f>Q9</f>
        <v>0.875</v>
      </c>
      <c r="S8" s="276">
        <f>R9</f>
        <v>1</v>
      </c>
      <c r="T8" s="276">
        <f>S9</f>
        <v>1.25</v>
      </c>
      <c r="U8" s="277">
        <f>T9</f>
        <v>1.875</v>
      </c>
      <c r="V8" s="382" t="s">
        <v>44</v>
      </c>
      <c r="W8" s="383"/>
      <c r="X8" s="384" t="s">
        <v>4</v>
      </c>
      <c r="Y8" s="384"/>
      <c r="Z8" s="383" t="s">
        <v>3</v>
      </c>
      <c r="AA8" s="383"/>
      <c r="AB8" s="383" t="s">
        <v>2</v>
      </c>
      <c r="AC8" s="385"/>
      <c r="AD8" s="38"/>
      <c r="AE8" s="281" t="s">
        <v>129</v>
      </c>
      <c r="AF8" s="282">
        <f>SUM(AB7)</f>
        <v>0</v>
      </c>
      <c r="AG8" s="23"/>
      <c r="AH8" s="10" t="s">
        <v>19</v>
      </c>
      <c r="AI8" s="2">
        <f>Y7*24</f>
        <v>0</v>
      </c>
      <c r="AJ8" s="81">
        <v>1.88</v>
      </c>
      <c r="AK8" s="179">
        <f t="shared" si="0"/>
        <v>0</v>
      </c>
      <c r="AL8" s="23"/>
    </row>
    <row r="9" spans="1:38" ht="15.95" customHeight="1" thickBot="1">
      <c r="A9" s="23"/>
      <c r="B9" s="151" t="s">
        <v>5</v>
      </c>
      <c r="C9" s="152" t="s">
        <v>25</v>
      </c>
      <c r="D9" s="241" t="s">
        <v>12</v>
      </c>
      <c r="E9" s="233" t="s">
        <v>7</v>
      </c>
      <c r="F9" s="233" t="s">
        <v>13</v>
      </c>
      <c r="G9" s="51" t="s">
        <v>35</v>
      </c>
      <c r="H9" s="51" t="s">
        <v>36</v>
      </c>
      <c r="I9" s="185" t="s">
        <v>80</v>
      </c>
      <c r="J9" s="51" t="s">
        <v>45</v>
      </c>
      <c r="K9" s="53" t="s">
        <v>46</v>
      </c>
      <c r="L9" s="148">
        <f>SUM(L10:L40)</f>
        <v>0</v>
      </c>
      <c r="M9" s="167">
        <f>SUM(M10:M40)</f>
        <v>0</v>
      </c>
      <c r="N9" s="150" t="s">
        <v>101</v>
      </c>
      <c r="O9" s="381"/>
      <c r="P9" s="278">
        <v>0.25</v>
      </c>
      <c r="Q9" s="279">
        <f>F6</f>
        <v>0.875</v>
      </c>
      <c r="R9" s="279">
        <f>24/24</f>
        <v>1</v>
      </c>
      <c r="S9" s="279">
        <f>IF(ISBLANK(F7),Q9+24/24,IF(P9=0/24,Q9+24/24,P9+24/24))</f>
        <v>1.25</v>
      </c>
      <c r="T9" s="279">
        <f>Q9+24/24</f>
        <v>1.875</v>
      </c>
      <c r="U9" s="280">
        <v>2</v>
      </c>
      <c r="V9" s="386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W9" s="368"/>
      <c r="X9" s="367">
        <f ca="1">SUMPRODUCT((WEEKDAY(INDIRECT("$D$10:$D$"&amp;DAY(EOMONTH($D$10,0))+9))=1)*(INDIRECT("$N$10:$N$"&amp;DAY(EOMONTH($D$10,0))+9)&gt;0))</f>
        <v>0</v>
      </c>
      <c r="Y9" s="367"/>
      <c r="Z9" s="368">
        <f ca="1">SUMPRODUCT((INDIRECT("$C$10:$C$"&amp;DAY(EOMONTH($D$10,0))+9)="férié")*(INDIRECT("$N$10:$N$"&amp;DAY(EOMONTH($D$10,0))+9)&gt;0))</f>
        <v>0</v>
      </c>
      <c r="AA9" s="368"/>
      <c r="AB9" s="368">
        <f>COUNTA(G10:G40)</f>
        <v>0</v>
      </c>
      <c r="AC9" s="369"/>
      <c r="AD9" s="38"/>
      <c r="AE9" s="319"/>
      <c r="AF9" s="320"/>
      <c r="AG9" s="23"/>
      <c r="AH9" s="10" t="s">
        <v>21</v>
      </c>
      <c r="AI9" s="2">
        <f ca="1">Z5*24</f>
        <v>0</v>
      </c>
      <c r="AJ9" s="81">
        <v>9.93</v>
      </c>
      <c r="AK9" s="179">
        <f t="shared" ca="1" si="0"/>
        <v>0</v>
      </c>
      <c r="AL9" s="23"/>
    </row>
    <row r="10" spans="1:38" ht="15.75">
      <c r="A10" s="23"/>
      <c r="B10" s="153">
        <v>1</v>
      </c>
      <c r="C10" s="49" t="str">
        <f t="shared" ref="C10:C39" si="1">IF(D10=0,0,IF(COUNTIF(Fériés,D10)&gt;0,"Férié",IF(WEEKDAY(D10,2)&lt;=6,"Se","Dim")))</f>
        <v>Se</v>
      </c>
      <c r="D10" s="242">
        <f>DATE(An,9,1)</f>
        <v>42614</v>
      </c>
      <c r="E10" s="85"/>
      <c r="F10" s="85"/>
      <c r="G10" s="86"/>
      <c r="H10" s="86"/>
      <c r="I10" s="187" t="str">
        <f>IF(OR(G10="",H10=""),"",MOD(H10-G10,1)+(G10=H10))</f>
        <v/>
      </c>
      <c r="J10" s="89"/>
      <c r="K10" s="90"/>
      <c r="L10" s="171" t="str">
        <f t="shared" ref="L10:L40" si="2">IF(N10*24&gt;=6,1,"")</f>
        <v/>
      </c>
      <c r="M10" s="205" t="str">
        <f t="shared" ref="M10:M40" si="3">IF(E10="Maitre chien",I10+J10+K10,"")</f>
        <v/>
      </c>
      <c r="N10" s="201">
        <f t="shared" ref="N10:N40" si="4">SUM(I10,J10,K10)</f>
        <v>0</v>
      </c>
      <c r="O10" s="93"/>
      <c r="P10" s="208" t="str">
        <f>IF(OR($D10="",I10="",P$9=""),"",IF(IF(AND($I10=1,$G10&lt;&gt;$H10),1/4,IF($G10&gt;=$H10,MAX(MIN(P$9,$H10+24/24)-MAX(P$8,$G10)),MAX(MIN(P$9,$H10)-MAX(P$8,$G10))))&lt;0,0,IF(AND($I10=1,$G10&lt;&gt;$H10),1/4,IF($G10&gt;=$H10,MAX(MIN(P$9,$H10+24/24)-MAX(P$8,$G10)),MAX(MIN(P$9,$H10)-MAX(P$8,$G10))))))</f>
        <v/>
      </c>
      <c r="Q10" s="209" t="str">
        <f>IF(OR($D10="",P10="",Q$9=""),"",IF(IF(AND($I10=1,$G10&lt;&gt;$H10),(1/24)*15,IF($G10&gt;=$H10,MAX(,MIN(Q$9,$H10+24/24)-MAX(Q$8,$G10)),MAX(,MIN(Q$9,$H10)-MAX(Q$8,$G10))))&lt;0,0,IF(AND($I10=1,$G10&lt;&gt;$H10),(1/24)*15,IF($G10&gt;=$H10,MAX(,MIN(Q$9,$H10+24/24)-MAX(Q$8,$G10)),MAX(,MIN(Q$9,$H10)-MAX(Q$8,$G10))))))</f>
        <v/>
      </c>
      <c r="R10" s="192" t="str">
        <f>IF(OR($D10="",Q10="",R$9=""),"",IF(IF(AND($I10=1,$G10&lt;&gt;$H10),(1/8),IF($G10&gt;=$H10,MAX(,MIN(R$9,$H10+24/24)-MAX(R$8,$G10)),MAX(,MIN(R$9,$H10)-MAX(R$8,$G10))))&lt;0,0,IF(AND($I10=1,$G10&lt;&gt;$H10),(1/8),IF($G10&gt;=$H10,MAX(,MIN(R$9,$H10+24/24)-MAX(R$8,$G10)),MAX(,MIN(R$9,$H10)-MAX(R$8,$G10))))))</f>
        <v/>
      </c>
      <c r="S10" s="190"/>
      <c r="T10" s="191"/>
      <c r="U10" s="192"/>
      <c r="V10" s="256">
        <f t="shared" ref="V10:V39" si="5">IFERROR(SUMPRODUCT(($C10="se")*($AB10)),"")</f>
        <v>0</v>
      </c>
      <c r="W10" s="257">
        <f>IFERROR(SUMPRODUCT(($C10="se")*($AC10)),"")</f>
        <v>0</v>
      </c>
      <c r="X10" s="258">
        <f>IFERROR(SUMPRODUCT(($C10="Dim")*($AB10)),"")</f>
        <v>0</v>
      </c>
      <c r="Y10" s="259">
        <f>IFERROR(SUMPRODUCT(($C10="Dim")*($AC10)),"")</f>
        <v>0</v>
      </c>
      <c r="Z10" s="260">
        <f>IFERROR(SUMPRODUCT(($C10="férié")*($AB10)),"")</f>
        <v>0</v>
      </c>
      <c r="AA10" s="261">
        <f>IFERROR(SUMPRODUCT(($C10="férié")*($AC10)),"")</f>
        <v>0</v>
      </c>
      <c r="AB10" s="213">
        <f>SUM(J10,Q10,T10)</f>
        <v>0</v>
      </c>
      <c r="AC10" s="214">
        <f t="shared" ref="AC10:AC40" si="6">SUM(K10,P10,R10,S10,U10)</f>
        <v>0</v>
      </c>
      <c r="AD10" s="38"/>
      <c r="AE10" s="281" t="s">
        <v>130</v>
      </c>
      <c r="AF10" s="282">
        <f>SUM(AC7)</f>
        <v>0</v>
      </c>
      <c r="AG10" s="23"/>
      <c r="AH10" s="11" t="s">
        <v>22</v>
      </c>
      <c r="AI10" s="2">
        <f ca="1">SUM(AI5:AI8)</f>
        <v>0</v>
      </c>
      <c r="AJ10" s="81">
        <v>0.13100000000000001</v>
      </c>
      <c r="AK10" s="179">
        <f t="shared" ca="1" si="0"/>
        <v>0</v>
      </c>
      <c r="AL10" s="23"/>
    </row>
    <row r="11" spans="1:38" ht="16.5" thickBot="1">
      <c r="A11" s="23"/>
      <c r="B11" s="153">
        <v>2</v>
      </c>
      <c r="C11" s="49" t="str">
        <f t="shared" si="1"/>
        <v>Se</v>
      </c>
      <c r="D11" s="123">
        <f t="shared" ref="D11:D40" si="7">IF(D10="","",IF(MONTH(D10+1)=MONTH($D$10),D10+1,""))</f>
        <v>42615</v>
      </c>
      <c r="E11" s="87"/>
      <c r="F11" s="87"/>
      <c r="G11" s="88"/>
      <c r="H11" s="88"/>
      <c r="I11" s="188" t="str">
        <f t="shared" ref="I11:I40" si="8">IF(OR(G11="",H11=""),"",MOD(H11-G11,1)+(G11=H11))</f>
        <v/>
      </c>
      <c r="J11" s="91"/>
      <c r="K11" s="92"/>
      <c r="L11" s="172" t="str">
        <f t="shared" si="2"/>
        <v/>
      </c>
      <c r="M11" s="204" t="str">
        <f t="shared" si="3"/>
        <v/>
      </c>
      <c r="N11" s="202">
        <f t="shared" si="4"/>
        <v>0</v>
      </c>
      <c r="O11" s="94"/>
      <c r="P11" s="193" t="str">
        <f t="shared" ref="P11:P40" si="9">IF(OR($D11="",I11="",P$9=""),"",IF(IF(AND($I11=1,$G11&lt;&gt;$H11),1/4,IF($G11&gt;=$H11,MAX(MIN(P$9,$H11+24/24)-MAX(P$8,$G11)),MAX(MIN(P$9,$H11)-MAX(P$8,$G11))))&lt;0,0,IF(AND($I11=1,$G11&lt;&gt;$H11),1/4,IF($G11&gt;=$H11,MAX(MIN(P$9,$H11+24/24)-MAX(P$8,$G11)),MAX(MIN(P$9,$H11)-MAX(P$8,$G11))))))</f>
        <v/>
      </c>
      <c r="Q11" s="210" t="str">
        <f t="shared" ref="Q11:Q40" si="10">IF(OR($D11="",P11="",Q$9=""),"",IF(IF(AND($I11=1,$G11&lt;&gt;$H11),(1/24)*15,IF($G11&gt;=$H11,MAX(,MIN(Q$9,$H11+24/24)-MAX(Q$8,$G11)),MAX(,MIN(Q$9,$H11)-MAX(Q$8,$G11))))&lt;0,0,IF(AND($I11=1,$G11&lt;&gt;$H11),(1/24)*15,IF($G11&gt;=$H11,MAX(,MIN(Q$9,$H11+24/24)-MAX(Q$8,$G11)),MAX(,MIN(Q$9,$H11)-MAX(Q$8,$G11))))))</f>
        <v/>
      </c>
      <c r="R11" s="196" t="str">
        <f t="shared" ref="R11:R39" si="11">IF(OR($D11="",Q11="",R$9=""),"",IF(IF(AND($I11=1,$G11&lt;&gt;$H11),(1/8),IF($G11&gt;=$H11,MAX(,MIN(R$9,$H11+24/24)-MAX(R$8,$G11)),MAX(,MIN(R$9,$H11)-MAX(R$8,$G11))))&lt;0,0,IF(AND($I11=1,$G11&lt;&gt;$H11),(1/8),IF($G11&gt;=$H11,MAX(,MIN(R$9,$H11+24/24)-MAX(R$8,$G11)),MAX(,MIN(R$9,$H11)-MAX(R$8,$G11))))))</f>
        <v/>
      </c>
      <c r="S11" s="194" t="str">
        <f>IF(OR(R10="",S$9=""),"",IF(IF($G10&gt;0,IF($G10&gt;=$H10,MAX(,MIN(S$9,$H10+24/24)-MAX(S$8,$G10)),MAX(MIN(S$9,$H10)-MAX(S$8,$G10))),0)&lt;0,0,IF($G10&gt;0,IF($G10&gt;=$H10,MAX(,MIN(S$9,$H10+24/24)-MAX(S$8,$G10)),MAX(MIN(S$9,$H10)-MAX(S$8,$G10))),0)))</f>
        <v/>
      </c>
      <c r="T11" s="195" t="str">
        <f>IF(OR(S11="",T$9=""),"",IF(IF($G10&gt;0,IF($G10&gt;=$H10,MAX(,MIN(T$9,$H10+24/24)-MAX(T$8,$G10)),MAX(,MIN(T$9,$H10)-MAX(T$8,$G10))),0)&lt;0,0,IF($G10&gt;0,IF($G10&gt;=$H10,MAX(,MIN(T$9,$H10+24/24)-MAX(T$8,$G10)),MAX(,MIN(T$9,$H10)-MAX(T$8,$G10))),0)))</f>
        <v/>
      </c>
      <c r="U11" s="196" t="str">
        <f>IF(OR(T11="",U$9=""),"",IF(IF($G10&gt;0,IF($G10&gt;=$H10,MAX(,MIN(U$9,$H10+24/24)-MAX(U$8,$G10)),MAX(,MIN(U$9,$H10)-MAX(U$8,$G10))),0)&lt;0,0,IF($G10&gt;0,IF($G10&gt;=$H10,MAX(,MIN(U$9,$H10+24/24)-MAX(U$8,$G10)),MAX(,MIN(U$9,$H10)-MAX(U$8,$G10))),0)))</f>
        <v/>
      </c>
      <c r="V11" s="256">
        <f t="shared" si="5"/>
        <v>0</v>
      </c>
      <c r="W11" s="262">
        <f t="shared" ref="W11:W40" si="12">IFERROR(SUMPRODUCT(($C11="se")*($AC11)),"")</f>
        <v>0</v>
      </c>
      <c r="X11" s="263">
        <f t="shared" ref="X11:X40" si="13">IFERROR(SUMPRODUCT(($C11="Dim")*($AB11)),"")</f>
        <v>0</v>
      </c>
      <c r="Y11" s="264">
        <f t="shared" ref="Y11:Y40" si="14">IFERROR(SUMPRODUCT(($C11="Dim")*($AC11)),"")</f>
        <v>0</v>
      </c>
      <c r="Z11" s="265">
        <f t="shared" ref="Z11:Z40" si="15">IFERROR(SUMPRODUCT(($C11="férié")*($AB11)),"")</f>
        <v>0</v>
      </c>
      <c r="AA11" s="266">
        <f t="shared" ref="AA11:AA40" si="16">IFERROR(SUMPRODUCT(($C11="férié")*($AC11)),"")</f>
        <v>0</v>
      </c>
      <c r="AB11" s="215">
        <f>SUM(J11,Q11,T11)</f>
        <v>0</v>
      </c>
      <c r="AC11" s="216">
        <f t="shared" si="6"/>
        <v>0</v>
      </c>
      <c r="AD11" s="38"/>
      <c r="AE11" s="319"/>
      <c r="AF11" s="320"/>
      <c r="AG11" s="23"/>
      <c r="AH11" s="12" t="s">
        <v>24</v>
      </c>
      <c r="AI11" s="13">
        <f ca="1">SUM(AI6+AI8)</f>
        <v>0</v>
      </c>
      <c r="AJ11" s="82"/>
      <c r="AK11" s="177"/>
      <c r="AL11" s="23"/>
    </row>
    <row r="12" spans="1:38" ht="16.5" thickBot="1">
      <c r="A12" s="23"/>
      <c r="B12" s="153">
        <v>3</v>
      </c>
      <c r="C12" s="49" t="str">
        <f t="shared" si="1"/>
        <v>Se</v>
      </c>
      <c r="D12" s="123">
        <f t="shared" si="7"/>
        <v>42616</v>
      </c>
      <c r="E12" s="87"/>
      <c r="F12" s="87"/>
      <c r="G12" s="88"/>
      <c r="H12" s="88"/>
      <c r="I12" s="188" t="str">
        <f t="shared" si="8"/>
        <v/>
      </c>
      <c r="J12" s="91"/>
      <c r="K12" s="92"/>
      <c r="L12" s="172" t="str">
        <f t="shared" si="2"/>
        <v/>
      </c>
      <c r="M12" s="204" t="str">
        <f t="shared" si="3"/>
        <v/>
      </c>
      <c r="N12" s="202">
        <f t="shared" si="4"/>
        <v>0</v>
      </c>
      <c r="O12" s="94"/>
      <c r="P12" s="193" t="str">
        <f t="shared" si="9"/>
        <v/>
      </c>
      <c r="Q12" s="210" t="str">
        <f t="shared" si="10"/>
        <v/>
      </c>
      <c r="R12" s="196" t="str">
        <f t="shared" si="11"/>
        <v/>
      </c>
      <c r="S12" s="194" t="str">
        <f t="shared" ref="S12:S40" si="17">IF(OR(R11="",S$9=""),"",IF(IF($G11&gt;0,IF($G11&gt;=$H11,MAX(,MIN(S$9,$H11+24/24)-MAX(S$8,$G11)),MAX(MIN(S$9,$H11)-MAX(S$8,$G11))),0)&lt;0,0,IF($G11&gt;0,IF($G11&gt;=$H11,MAX(,MIN(S$9,$H11+24/24)-MAX(S$8,$G11)),MAX(MIN(S$9,$H11)-MAX(S$8,$G11))),0)))</f>
        <v/>
      </c>
      <c r="T12" s="195" t="str">
        <f t="shared" ref="T12:U27" si="18">IF(OR(S12="",T$9=""),"",IF(IF($G11&gt;0,IF($G11&gt;=$H11,MAX(,MIN(T$9,$H11+24/24)-MAX(T$8,$G11)),MAX(,MIN(T$9,$H11)-MAX(T$8,$G11))),0)&lt;0,0,IF($G11&gt;0,IF($G11&gt;=$H11,MAX(,MIN(T$9,$H11+24/24)-MAX(T$8,$G11)),MAX(,MIN(T$9,$H11)-MAX(T$8,$G11))),0)))</f>
        <v/>
      </c>
      <c r="U12" s="196" t="str">
        <f t="shared" si="18"/>
        <v/>
      </c>
      <c r="V12" s="256">
        <f t="shared" si="5"/>
        <v>0</v>
      </c>
      <c r="W12" s="262">
        <f t="shared" si="12"/>
        <v>0</v>
      </c>
      <c r="X12" s="263">
        <f t="shared" si="13"/>
        <v>0</v>
      </c>
      <c r="Y12" s="264">
        <f t="shared" si="14"/>
        <v>0</v>
      </c>
      <c r="Z12" s="265">
        <f t="shared" si="15"/>
        <v>0</v>
      </c>
      <c r="AA12" s="266">
        <f t="shared" si="16"/>
        <v>0</v>
      </c>
      <c r="AB12" s="215">
        <f t="shared" ref="AB12:AB40" si="19">SUM(J12,Q12,T12)</f>
        <v>0</v>
      </c>
      <c r="AC12" s="216">
        <f t="shared" si="6"/>
        <v>0</v>
      </c>
      <c r="AD12" s="38"/>
      <c r="AE12" s="69" t="s">
        <v>136</v>
      </c>
      <c r="AF12" s="70">
        <f ca="1">SUMPRODUCT(((INDIRECT("$C$10:$C$"&amp;DAY(EOMONTH($D$10,0))+9)="férié")*(WEEKDAY(INDIRECT("$D$10:$D$"&amp;DAY(EOMONTH($D$10,0))+9))&lt;&gt;1)+(INDIRECT("$C$10:$C$"&amp;DAY(EOMONTH($D$10,0))+9)="se"))*(INDIRECT("$N$10:$N$"&amp;DAY(EOMONTH($D$10,0))+9)&gt;0))</f>
        <v>0</v>
      </c>
      <c r="AG12" s="23"/>
      <c r="AH12" s="41"/>
      <c r="AI12" s="35"/>
      <c r="AJ12" s="16" t="s">
        <v>71</v>
      </c>
      <c r="AK12" s="175">
        <f ca="1">SUM(AK5:AK11)</f>
        <v>0</v>
      </c>
      <c r="AL12" s="23"/>
    </row>
    <row r="13" spans="1:38" ht="16.5" thickBot="1">
      <c r="A13" s="23"/>
      <c r="B13" s="153">
        <v>4</v>
      </c>
      <c r="C13" s="49" t="str">
        <f t="shared" si="1"/>
        <v>Dim</v>
      </c>
      <c r="D13" s="123">
        <f t="shared" si="7"/>
        <v>42617</v>
      </c>
      <c r="E13" s="87"/>
      <c r="F13" s="87"/>
      <c r="G13" s="88"/>
      <c r="H13" s="88"/>
      <c r="I13" s="188" t="str">
        <f t="shared" si="8"/>
        <v/>
      </c>
      <c r="J13" s="91"/>
      <c r="K13" s="92"/>
      <c r="L13" s="172" t="str">
        <f t="shared" si="2"/>
        <v/>
      </c>
      <c r="M13" s="204" t="str">
        <f t="shared" si="3"/>
        <v/>
      </c>
      <c r="N13" s="202">
        <f t="shared" si="4"/>
        <v>0</v>
      </c>
      <c r="O13" s="94"/>
      <c r="P13" s="193" t="str">
        <f t="shared" si="9"/>
        <v/>
      </c>
      <c r="Q13" s="210" t="str">
        <f t="shared" si="10"/>
        <v/>
      </c>
      <c r="R13" s="196" t="str">
        <f t="shared" si="11"/>
        <v/>
      </c>
      <c r="S13" s="194" t="str">
        <f t="shared" si="17"/>
        <v/>
      </c>
      <c r="T13" s="195" t="str">
        <f t="shared" si="18"/>
        <v/>
      </c>
      <c r="U13" s="196" t="str">
        <f t="shared" si="18"/>
        <v/>
      </c>
      <c r="V13" s="256">
        <f t="shared" si="5"/>
        <v>0</v>
      </c>
      <c r="W13" s="262">
        <f t="shared" si="12"/>
        <v>0</v>
      </c>
      <c r="X13" s="263">
        <f t="shared" si="13"/>
        <v>0</v>
      </c>
      <c r="Y13" s="264">
        <f t="shared" si="14"/>
        <v>0</v>
      </c>
      <c r="Z13" s="265">
        <f t="shared" si="15"/>
        <v>0</v>
      </c>
      <c r="AA13" s="266">
        <f t="shared" si="16"/>
        <v>0</v>
      </c>
      <c r="AB13" s="215">
        <f t="shared" si="19"/>
        <v>0</v>
      </c>
      <c r="AC13" s="216">
        <f t="shared" si="6"/>
        <v>0</v>
      </c>
      <c r="AD13" s="38"/>
      <c r="AE13" s="358"/>
      <c r="AF13" s="359"/>
      <c r="AG13" s="23"/>
      <c r="AH13" s="23"/>
      <c r="AI13" s="23"/>
      <c r="AJ13" s="23"/>
      <c r="AK13" s="23"/>
      <c r="AL13" s="23"/>
    </row>
    <row r="14" spans="1:38" ht="15.75">
      <c r="A14" s="23"/>
      <c r="B14" s="153">
        <v>5</v>
      </c>
      <c r="C14" s="49" t="str">
        <f t="shared" si="1"/>
        <v>Se</v>
      </c>
      <c r="D14" s="123">
        <f t="shared" si="7"/>
        <v>42618</v>
      </c>
      <c r="E14" s="87"/>
      <c r="F14" s="87"/>
      <c r="G14" s="88"/>
      <c r="H14" s="88"/>
      <c r="I14" s="188" t="str">
        <f t="shared" si="8"/>
        <v/>
      </c>
      <c r="J14" s="91"/>
      <c r="K14" s="92"/>
      <c r="L14" s="172" t="str">
        <f t="shared" si="2"/>
        <v/>
      </c>
      <c r="M14" s="204" t="str">
        <f t="shared" si="3"/>
        <v/>
      </c>
      <c r="N14" s="202">
        <f t="shared" si="4"/>
        <v>0</v>
      </c>
      <c r="O14" s="94"/>
      <c r="P14" s="193" t="str">
        <f t="shared" si="9"/>
        <v/>
      </c>
      <c r="Q14" s="210" t="str">
        <f t="shared" si="10"/>
        <v/>
      </c>
      <c r="R14" s="196" t="str">
        <f t="shared" si="11"/>
        <v/>
      </c>
      <c r="S14" s="194" t="str">
        <f t="shared" si="17"/>
        <v/>
      </c>
      <c r="T14" s="195" t="str">
        <f t="shared" si="18"/>
        <v/>
      </c>
      <c r="U14" s="196" t="str">
        <f t="shared" si="18"/>
        <v/>
      </c>
      <c r="V14" s="256">
        <f t="shared" si="5"/>
        <v>0</v>
      </c>
      <c r="W14" s="262">
        <f t="shared" si="12"/>
        <v>0</v>
      </c>
      <c r="X14" s="263">
        <f t="shared" si="13"/>
        <v>0</v>
      </c>
      <c r="Y14" s="264">
        <f t="shared" si="14"/>
        <v>0</v>
      </c>
      <c r="Z14" s="265">
        <f t="shared" si="15"/>
        <v>0</v>
      </c>
      <c r="AA14" s="266">
        <f t="shared" si="16"/>
        <v>0</v>
      </c>
      <c r="AB14" s="215">
        <f t="shared" si="19"/>
        <v>0</v>
      </c>
      <c r="AC14" s="216">
        <f t="shared" si="6"/>
        <v>0</v>
      </c>
      <c r="AD14" s="38"/>
      <c r="AE14" s="239" t="s">
        <v>131</v>
      </c>
      <c r="AF14" s="282">
        <f>SUM(V5)</f>
        <v>0</v>
      </c>
      <c r="AG14" s="23"/>
      <c r="AH14" s="355" t="s">
        <v>16</v>
      </c>
      <c r="AI14" s="356"/>
      <c r="AJ14" s="356"/>
      <c r="AK14" s="357"/>
      <c r="AL14" s="23"/>
    </row>
    <row r="15" spans="1:38" ht="15.75">
      <c r="A15" s="23"/>
      <c r="B15" s="153">
        <v>6</v>
      </c>
      <c r="C15" s="49" t="str">
        <f t="shared" si="1"/>
        <v>Se</v>
      </c>
      <c r="D15" s="123">
        <f t="shared" si="7"/>
        <v>42619</v>
      </c>
      <c r="E15" s="87"/>
      <c r="F15" s="87"/>
      <c r="G15" s="88"/>
      <c r="H15" s="88"/>
      <c r="I15" s="188" t="str">
        <f t="shared" si="8"/>
        <v/>
      </c>
      <c r="J15" s="91"/>
      <c r="K15" s="92"/>
      <c r="L15" s="172" t="str">
        <f t="shared" si="2"/>
        <v/>
      </c>
      <c r="M15" s="204" t="str">
        <f t="shared" si="3"/>
        <v/>
      </c>
      <c r="N15" s="202">
        <f t="shared" si="4"/>
        <v>0</v>
      </c>
      <c r="O15" s="94"/>
      <c r="P15" s="193" t="str">
        <f t="shared" si="9"/>
        <v/>
      </c>
      <c r="Q15" s="210" t="str">
        <f t="shared" si="10"/>
        <v/>
      </c>
      <c r="R15" s="196" t="str">
        <f t="shared" si="11"/>
        <v/>
      </c>
      <c r="S15" s="194" t="str">
        <f t="shared" si="17"/>
        <v/>
      </c>
      <c r="T15" s="195" t="str">
        <f t="shared" si="18"/>
        <v/>
      </c>
      <c r="U15" s="196" t="str">
        <f t="shared" si="18"/>
        <v/>
      </c>
      <c r="V15" s="256">
        <f t="shared" si="5"/>
        <v>0</v>
      </c>
      <c r="W15" s="262">
        <f t="shared" si="12"/>
        <v>0</v>
      </c>
      <c r="X15" s="263">
        <f t="shared" si="13"/>
        <v>0</v>
      </c>
      <c r="Y15" s="264">
        <f t="shared" si="14"/>
        <v>0</v>
      </c>
      <c r="Z15" s="265">
        <f t="shared" si="15"/>
        <v>0</v>
      </c>
      <c r="AA15" s="266">
        <f t="shared" si="16"/>
        <v>0</v>
      </c>
      <c r="AB15" s="215">
        <f t="shared" si="19"/>
        <v>0</v>
      </c>
      <c r="AC15" s="216">
        <f t="shared" si="6"/>
        <v>0</v>
      </c>
      <c r="AD15" s="38"/>
      <c r="AE15" s="319"/>
      <c r="AF15" s="320"/>
      <c r="AG15" s="23"/>
      <c r="AH15" s="63"/>
      <c r="AI15" s="64" t="s">
        <v>11</v>
      </c>
      <c r="AJ15" s="64" t="s">
        <v>23</v>
      </c>
      <c r="AK15" s="65" t="s">
        <v>11</v>
      </c>
      <c r="AL15" s="23"/>
    </row>
    <row r="16" spans="1:38" ht="15.75">
      <c r="A16" s="23"/>
      <c r="B16" s="153">
        <v>7</v>
      </c>
      <c r="C16" s="49" t="str">
        <f t="shared" si="1"/>
        <v>Se</v>
      </c>
      <c r="D16" s="123">
        <f t="shared" si="7"/>
        <v>42620</v>
      </c>
      <c r="E16" s="87"/>
      <c r="F16" s="87"/>
      <c r="G16" s="88"/>
      <c r="H16" s="88"/>
      <c r="I16" s="188" t="str">
        <f t="shared" si="8"/>
        <v/>
      </c>
      <c r="J16" s="91"/>
      <c r="K16" s="92"/>
      <c r="L16" s="172" t="str">
        <f t="shared" si="2"/>
        <v/>
      </c>
      <c r="M16" s="204" t="str">
        <f t="shared" si="3"/>
        <v/>
      </c>
      <c r="N16" s="202">
        <f t="shared" si="4"/>
        <v>0</v>
      </c>
      <c r="O16" s="94"/>
      <c r="P16" s="193" t="str">
        <f t="shared" si="9"/>
        <v/>
      </c>
      <c r="Q16" s="210" t="str">
        <f t="shared" si="10"/>
        <v/>
      </c>
      <c r="R16" s="196" t="str">
        <f t="shared" si="11"/>
        <v/>
      </c>
      <c r="S16" s="194" t="str">
        <f t="shared" si="17"/>
        <v/>
      </c>
      <c r="T16" s="195" t="str">
        <f t="shared" si="18"/>
        <v/>
      </c>
      <c r="U16" s="196" t="str">
        <f t="shared" si="18"/>
        <v/>
      </c>
      <c r="V16" s="256">
        <f t="shared" si="5"/>
        <v>0</v>
      </c>
      <c r="W16" s="262">
        <f t="shared" si="12"/>
        <v>0</v>
      </c>
      <c r="X16" s="263">
        <f t="shared" si="13"/>
        <v>0</v>
      </c>
      <c r="Y16" s="264">
        <f t="shared" si="14"/>
        <v>0</v>
      </c>
      <c r="Z16" s="265">
        <f t="shared" si="15"/>
        <v>0</v>
      </c>
      <c r="AA16" s="266">
        <f t="shared" si="16"/>
        <v>0</v>
      </c>
      <c r="AB16" s="215">
        <f t="shared" si="19"/>
        <v>0</v>
      </c>
      <c r="AC16" s="216">
        <f t="shared" si="6"/>
        <v>0</v>
      </c>
      <c r="AD16" s="38"/>
      <c r="AE16" s="239" t="s">
        <v>135</v>
      </c>
      <c r="AF16" s="169">
        <f>SUMIF(D10:D40,"&gt;0",V10:V40)</f>
        <v>0</v>
      </c>
      <c r="AG16" s="23"/>
      <c r="AH16" s="14" t="s">
        <v>73</v>
      </c>
      <c r="AI16" s="3">
        <f>SUM(L10:L40)</f>
        <v>0</v>
      </c>
      <c r="AJ16" s="83">
        <v>3.43</v>
      </c>
      <c r="AK16" s="176">
        <f>AI16*AJ16</f>
        <v>0</v>
      </c>
      <c r="AL16" s="23"/>
    </row>
    <row r="17" spans="1:38" ht="16.5" thickBot="1">
      <c r="A17" s="23"/>
      <c r="B17" s="153">
        <v>8</v>
      </c>
      <c r="C17" s="49" t="str">
        <f t="shared" si="1"/>
        <v>Se</v>
      </c>
      <c r="D17" s="123">
        <f t="shared" si="7"/>
        <v>42621</v>
      </c>
      <c r="E17" s="87"/>
      <c r="F17" s="87"/>
      <c r="G17" s="88"/>
      <c r="H17" s="88"/>
      <c r="I17" s="188" t="str">
        <f t="shared" si="8"/>
        <v/>
      </c>
      <c r="J17" s="91"/>
      <c r="K17" s="92"/>
      <c r="L17" s="172" t="str">
        <f t="shared" si="2"/>
        <v/>
      </c>
      <c r="M17" s="204" t="str">
        <f t="shared" si="3"/>
        <v/>
      </c>
      <c r="N17" s="202">
        <f t="shared" si="4"/>
        <v>0</v>
      </c>
      <c r="O17" s="94"/>
      <c r="P17" s="193" t="str">
        <f t="shared" si="9"/>
        <v/>
      </c>
      <c r="Q17" s="210" t="str">
        <f t="shared" si="10"/>
        <v/>
      </c>
      <c r="R17" s="196" t="str">
        <f t="shared" si="11"/>
        <v/>
      </c>
      <c r="S17" s="194" t="str">
        <f t="shared" si="17"/>
        <v/>
      </c>
      <c r="T17" s="195" t="str">
        <f t="shared" si="18"/>
        <v/>
      </c>
      <c r="U17" s="196" t="str">
        <f t="shared" si="18"/>
        <v/>
      </c>
      <c r="V17" s="256">
        <f t="shared" si="5"/>
        <v>0</v>
      </c>
      <c r="W17" s="262">
        <f t="shared" si="12"/>
        <v>0</v>
      </c>
      <c r="X17" s="263">
        <f t="shared" si="13"/>
        <v>0</v>
      </c>
      <c r="Y17" s="264">
        <f t="shared" si="14"/>
        <v>0</v>
      </c>
      <c r="Z17" s="265">
        <f t="shared" si="15"/>
        <v>0</v>
      </c>
      <c r="AA17" s="266">
        <f t="shared" si="16"/>
        <v>0</v>
      </c>
      <c r="AB17" s="215">
        <f t="shared" si="19"/>
        <v>0</v>
      </c>
      <c r="AC17" s="216">
        <f t="shared" si="6"/>
        <v>0</v>
      </c>
      <c r="AD17" s="38"/>
      <c r="AE17" s="370"/>
      <c r="AF17" s="371"/>
      <c r="AG17" s="23"/>
      <c r="AH17" s="15" t="s">
        <v>72</v>
      </c>
      <c r="AI17" s="66">
        <f>SUM(M10:M40)*24</f>
        <v>0</v>
      </c>
      <c r="AJ17" s="82">
        <v>0.81</v>
      </c>
      <c r="AK17" s="174">
        <f>AI17*AJ17</f>
        <v>0</v>
      </c>
      <c r="AL17" s="23"/>
    </row>
    <row r="18" spans="1:38" ht="16.5" thickBot="1">
      <c r="A18" s="23"/>
      <c r="B18" s="153">
        <v>9</v>
      </c>
      <c r="C18" s="49" t="str">
        <f t="shared" si="1"/>
        <v>Se</v>
      </c>
      <c r="D18" s="123">
        <f t="shared" si="7"/>
        <v>42622</v>
      </c>
      <c r="E18" s="87"/>
      <c r="F18" s="87"/>
      <c r="G18" s="88"/>
      <c r="H18" s="88"/>
      <c r="I18" s="188" t="str">
        <f t="shared" si="8"/>
        <v/>
      </c>
      <c r="J18" s="91"/>
      <c r="K18" s="92"/>
      <c r="L18" s="172" t="str">
        <f t="shared" si="2"/>
        <v/>
      </c>
      <c r="M18" s="204" t="str">
        <f t="shared" si="3"/>
        <v/>
      </c>
      <c r="N18" s="202">
        <f t="shared" si="4"/>
        <v>0</v>
      </c>
      <c r="O18" s="94"/>
      <c r="P18" s="193" t="str">
        <f t="shared" si="9"/>
        <v/>
      </c>
      <c r="Q18" s="210" t="str">
        <f t="shared" si="10"/>
        <v/>
      </c>
      <c r="R18" s="196" t="str">
        <f t="shared" si="11"/>
        <v/>
      </c>
      <c r="S18" s="194" t="str">
        <f t="shared" si="17"/>
        <v/>
      </c>
      <c r="T18" s="195" t="str">
        <f t="shared" si="18"/>
        <v/>
      </c>
      <c r="U18" s="196" t="str">
        <f t="shared" si="18"/>
        <v/>
      </c>
      <c r="V18" s="256">
        <f t="shared" si="5"/>
        <v>0</v>
      </c>
      <c r="W18" s="262">
        <f t="shared" si="12"/>
        <v>0</v>
      </c>
      <c r="X18" s="263">
        <f t="shared" si="13"/>
        <v>0</v>
      </c>
      <c r="Y18" s="264">
        <f t="shared" si="14"/>
        <v>0</v>
      </c>
      <c r="Z18" s="265">
        <f t="shared" si="15"/>
        <v>0</v>
      </c>
      <c r="AA18" s="266">
        <f t="shared" si="16"/>
        <v>0</v>
      </c>
      <c r="AB18" s="215">
        <f t="shared" si="19"/>
        <v>0</v>
      </c>
      <c r="AC18" s="216">
        <f t="shared" si="6"/>
        <v>0</v>
      </c>
      <c r="AD18" s="38"/>
      <c r="AE18" s="239" t="s">
        <v>126</v>
      </c>
      <c r="AF18" s="169">
        <f>SUMIF(D10:D40,"&gt;0",W10:W40)</f>
        <v>0</v>
      </c>
      <c r="AG18" s="23"/>
      <c r="AH18" s="42"/>
      <c r="AI18" s="43"/>
      <c r="AJ18" s="16" t="s">
        <v>71</v>
      </c>
      <c r="AK18" s="175">
        <f>SUM(AK16:AK17)</f>
        <v>0</v>
      </c>
      <c r="AL18" s="23"/>
    </row>
    <row r="19" spans="1:38" ht="16.5" thickBot="1">
      <c r="A19" s="23"/>
      <c r="B19" s="153">
        <v>10</v>
      </c>
      <c r="C19" s="49" t="str">
        <f t="shared" si="1"/>
        <v>Se</v>
      </c>
      <c r="D19" s="123">
        <f t="shared" si="7"/>
        <v>42623</v>
      </c>
      <c r="E19" s="87"/>
      <c r="F19" s="87"/>
      <c r="G19" s="88"/>
      <c r="H19" s="88"/>
      <c r="I19" s="188" t="str">
        <f t="shared" si="8"/>
        <v/>
      </c>
      <c r="J19" s="91"/>
      <c r="K19" s="92"/>
      <c r="L19" s="172" t="str">
        <f t="shared" si="2"/>
        <v/>
      </c>
      <c r="M19" s="204" t="str">
        <f t="shared" si="3"/>
        <v/>
      </c>
      <c r="N19" s="202">
        <f t="shared" si="4"/>
        <v>0</v>
      </c>
      <c r="O19" s="94"/>
      <c r="P19" s="193" t="str">
        <f t="shared" si="9"/>
        <v/>
      </c>
      <c r="Q19" s="210" t="str">
        <f t="shared" si="10"/>
        <v/>
      </c>
      <c r="R19" s="196" t="str">
        <f t="shared" si="11"/>
        <v/>
      </c>
      <c r="S19" s="194" t="str">
        <f t="shared" si="17"/>
        <v/>
      </c>
      <c r="T19" s="195" t="str">
        <f t="shared" si="18"/>
        <v/>
      </c>
      <c r="U19" s="196" t="str">
        <f t="shared" si="18"/>
        <v/>
      </c>
      <c r="V19" s="256">
        <f t="shared" si="5"/>
        <v>0</v>
      </c>
      <c r="W19" s="262">
        <f t="shared" si="12"/>
        <v>0</v>
      </c>
      <c r="X19" s="263">
        <f t="shared" si="13"/>
        <v>0</v>
      </c>
      <c r="Y19" s="264">
        <f t="shared" si="14"/>
        <v>0</v>
      </c>
      <c r="Z19" s="265">
        <f t="shared" si="15"/>
        <v>0</v>
      </c>
      <c r="AA19" s="266">
        <f t="shared" si="16"/>
        <v>0</v>
      </c>
      <c r="AB19" s="215">
        <f t="shared" si="19"/>
        <v>0</v>
      </c>
      <c r="AC19" s="216">
        <f t="shared" si="6"/>
        <v>0</v>
      </c>
      <c r="AD19" s="38"/>
      <c r="AE19" s="331"/>
      <c r="AF19" s="332"/>
      <c r="AG19" s="23"/>
      <c r="AH19" s="23"/>
      <c r="AI19" s="23"/>
      <c r="AJ19" s="23"/>
      <c r="AK19" s="23"/>
      <c r="AL19" s="23"/>
    </row>
    <row r="20" spans="1:38" ht="15.75">
      <c r="A20" s="23"/>
      <c r="B20" s="153">
        <v>11</v>
      </c>
      <c r="C20" s="49" t="str">
        <f t="shared" si="1"/>
        <v>Dim</v>
      </c>
      <c r="D20" s="123">
        <f t="shared" si="7"/>
        <v>42624</v>
      </c>
      <c r="E20" s="87"/>
      <c r="F20" s="87"/>
      <c r="G20" s="88"/>
      <c r="H20" s="88"/>
      <c r="I20" s="188" t="str">
        <f t="shared" si="8"/>
        <v/>
      </c>
      <c r="J20" s="91"/>
      <c r="K20" s="92"/>
      <c r="L20" s="172" t="str">
        <f t="shared" si="2"/>
        <v/>
      </c>
      <c r="M20" s="204" t="str">
        <f t="shared" si="3"/>
        <v/>
      </c>
      <c r="N20" s="202">
        <f t="shared" si="4"/>
        <v>0</v>
      </c>
      <c r="O20" s="94"/>
      <c r="P20" s="193" t="str">
        <f t="shared" si="9"/>
        <v/>
      </c>
      <c r="Q20" s="210" t="str">
        <f t="shared" si="10"/>
        <v/>
      </c>
      <c r="R20" s="196" t="str">
        <f t="shared" si="11"/>
        <v/>
      </c>
      <c r="S20" s="194" t="str">
        <f t="shared" si="17"/>
        <v/>
      </c>
      <c r="T20" s="195" t="str">
        <f t="shared" si="18"/>
        <v/>
      </c>
      <c r="U20" s="196" t="str">
        <f t="shared" si="18"/>
        <v/>
      </c>
      <c r="V20" s="256">
        <f t="shared" si="5"/>
        <v>0</v>
      </c>
      <c r="W20" s="262">
        <f t="shared" si="12"/>
        <v>0</v>
      </c>
      <c r="X20" s="263">
        <f t="shared" si="13"/>
        <v>0</v>
      </c>
      <c r="Y20" s="264">
        <f t="shared" si="14"/>
        <v>0</v>
      </c>
      <c r="Z20" s="265">
        <f t="shared" si="15"/>
        <v>0</v>
      </c>
      <c r="AA20" s="266">
        <f t="shared" si="16"/>
        <v>0</v>
      </c>
      <c r="AB20" s="215">
        <f t="shared" si="19"/>
        <v>0</v>
      </c>
      <c r="AC20" s="216">
        <f t="shared" si="6"/>
        <v>0</v>
      </c>
      <c r="AD20" s="38"/>
      <c r="AE20" s="71" t="s">
        <v>133</v>
      </c>
      <c r="AF20" s="72">
        <f ca="1">SUMPRODUCT((WEEKDAY(INDIRECT("$D$10:$D$"&amp;DAY(EOMONTH($D$10,0))+9))=1)*(INDIRECT("$N$10:$N$"&amp;DAY(EOMONTH($D$10,0))+9)&gt;0))</f>
        <v>0</v>
      </c>
      <c r="AG20" s="23"/>
      <c r="AH20" s="360" t="s">
        <v>75</v>
      </c>
      <c r="AI20" s="361"/>
      <c r="AJ20" s="361"/>
      <c r="AK20" s="362"/>
      <c r="AL20" s="23"/>
    </row>
    <row r="21" spans="1:38" ht="15.75">
      <c r="A21" s="23"/>
      <c r="B21" s="153">
        <v>12</v>
      </c>
      <c r="C21" s="49" t="str">
        <f t="shared" si="1"/>
        <v>Se</v>
      </c>
      <c r="D21" s="123">
        <f t="shared" si="7"/>
        <v>42625</v>
      </c>
      <c r="E21" s="87"/>
      <c r="F21" s="87"/>
      <c r="G21" s="88"/>
      <c r="H21" s="88"/>
      <c r="I21" s="188" t="str">
        <f t="shared" si="8"/>
        <v/>
      </c>
      <c r="J21" s="91"/>
      <c r="K21" s="92"/>
      <c r="L21" s="172" t="str">
        <f t="shared" si="2"/>
        <v/>
      </c>
      <c r="M21" s="204" t="str">
        <f t="shared" si="3"/>
        <v/>
      </c>
      <c r="N21" s="202">
        <f t="shared" si="4"/>
        <v>0</v>
      </c>
      <c r="O21" s="94"/>
      <c r="P21" s="193" t="str">
        <f t="shared" si="9"/>
        <v/>
      </c>
      <c r="Q21" s="210" t="str">
        <f t="shared" si="10"/>
        <v/>
      </c>
      <c r="R21" s="196" t="str">
        <f t="shared" si="11"/>
        <v/>
      </c>
      <c r="S21" s="194" t="str">
        <f t="shared" si="17"/>
        <v/>
      </c>
      <c r="T21" s="195" t="str">
        <f t="shared" si="18"/>
        <v/>
      </c>
      <c r="U21" s="196" t="str">
        <f t="shared" si="18"/>
        <v/>
      </c>
      <c r="V21" s="256">
        <f t="shared" si="5"/>
        <v>0</v>
      </c>
      <c r="W21" s="262">
        <f t="shared" si="12"/>
        <v>0</v>
      </c>
      <c r="X21" s="263">
        <f t="shared" si="13"/>
        <v>0</v>
      </c>
      <c r="Y21" s="264">
        <f t="shared" si="14"/>
        <v>0</v>
      </c>
      <c r="Z21" s="265">
        <f t="shared" si="15"/>
        <v>0</v>
      </c>
      <c r="AA21" s="266">
        <f t="shared" si="16"/>
        <v>0</v>
      </c>
      <c r="AB21" s="215">
        <f t="shared" si="19"/>
        <v>0</v>
      </c>
      <c r="AC21" s="216">
        <f t="shared" si="6"/>
        <v>0</v>
      </c>
      <c r="AD21" s="38"/>
      <c r="AE21" s="358"/>
      <c r="AF21" s="359"/>
      <c r="AG21" s="23"/>
      <c r="AH21" s="363" t="str">
        <f>Réglages!Q20</f>
        <v>Carte SST</v>
      </c>
      <c r="AI21" s="364"/>
      <c r="AJ21" s="365">
        <f>Réglages!S20</f>
        <v>42430</v>
      </c>
      <c r="AK21" s="366"/>
      <c r="AL21" s="23"/>
    </row>
    <row r="22" spans="1:38" ht="15.75">
      <c r="A22" s="23"/>
      <c r="B22" s="153">
        <v>13</v>
      </c>
      <c r="C22" s="49" t="str">
        <f t="shared" si="1"/>
        <v>Se</v>
      </c>
      <c r="D22" s="123">
        <f t="shared" si="7"/>
        <v>42626</v>
      </c>
      <c r="E22" s="87"/>
      <c r="F22" s="87"/>
      <c r="G22" s="88"/>
      <c r="H22" s="88"/>
      <c r="I22" s="188" t="str">
        <f t="shared" si="8"/>
        <v/>
      </c>
      <c r="J22" s="91"/>
      <c r="K22" s="92"/>
      <c r="L22" s="172" t="str">
        <f t="shared" si="2"/>
        <v/>
      </c>
      <c r="M22" s="204" t="str">
        <f t="shared" si="3"/>
        <v/>
      </c>
      <c r="N22" s="202">
        <f t="shared" si="4"/>
        <v>0</v>
      </c>
      <c r="O22" s="94"/>
      <c r="P22" s="193" t="str">
        <f t="shared" si="9"/>
        <v/>
      </c>
      <c r="Q22" s="210" t="str">
        <f t="shared" si="10"/>
        <v/>
      </c>
      <c r="R22" s="196" t="str">
        <f t="shared" si="11"/>
        <v/>
      </c>
      <c r="S22" s="194" t="str">
        <f t="shared" si="17"/>
        <v/>
      </c>
      <c r="T22" s="195" t="str">
        <f t="shared" si="18"/>
        <v/>
      </c>
      <c r="U22" s="196" t="str">
        <f t="shared" si="18"/>
        <v/>
      </c>
      <c r="V22" s="256">
        <f t="shared" si="5"/>
        <v>0</v>
      </c>
      <c r="W22" s="262">
        <f t="shared" si="12"/>
        <v>0</v>
      </c>
      <c r="X22" s="263">
        <f t="shared" si="13"/>
        <v>0</v>
      </c>
      <c r="Y22" s="264">
        <f t="shared" si="14"/>
        <v>0</v>
      </c>
      <c r="Z22" s="265">
        <f t="shared" si="15"/>
        <v>0</v>
      </c>
      <c r="AA22" s="266">
        <f t="shared" si="16"/>
        <v>0</v>
      </c>
      <c r="AB22" s="215">
        <f t="shared" si="19"/>
        <v>0</v>
      </c>
      <c r="AC22" s="216">
        <f t="shared" si="6"/>
        <v>0</v>
      </c>
      <c r="AD22" s="38"/>
      <c r="AE22" s="240" t="s">
        <v>70</v>
      </c>
      <c r="AF22" s="170">
        <f>SUM(X7+Y7)</f>
        <v>0</v>
      </c>
      <c r="AG22" s="23"/>
      <c r="AH22" s="345" t="str">
        <f>Réglages!Q21</f>
        <v>HOBS-BE (Manœuvre)</v>
      </c>
      <c r="AI22" s="346"/>
      <c r="AJ22" s="347">
        <f>Réglages!S21</f>
        <v>42522</v>
      </c>
      <c r="AK22" s="348"/>
      <c r="AL22" s="23"/>
    </row>
    <row r="23" spans="1:38" ht="15.75">
      <c r="A23" s="23"/>
      <c r="B23" s="153">
        <v>14</v>
      </c>
      <c r="C23" s="49" t="str">
        <f t="shared" si="1"/>
        <v>Se</v>
      </c>
      <c r="D23" s="123">
        <f t="shared" si="7"/>
        <v>42627</v>
      </c>
      <c r="E23" s="87"/>
      <c r="F23" s="87"/>
      <c r="G23" s="88"/>
      <c r="H23" s="88"/>
      <c r="I23" s="188" t="str">
        <f t="shared" si="8"/>
        <v/>
      </c>
      <c r="J23" s="91"/>
      <c r="K23" s="92"/>
      <c r="L23" s="172" t="str">
        <f t="shared" si="2"/>
        <v/>
      </c>
      <c r="M23" s="204" t="str">
        <f t="shared" si="3"/>
        <v/>
      </c>
      <c r="N23" s="202">
        <f t="shared" si="4"/>
        <v>0</v>
      </c>
      <c r="O23" s="94"/>
      <c r="P23" s="193" t="str">
        <f t="shared" si="9"/>
        <v/>
      </c>
      <c r="Q23" s="210" t="str">
        <f t="shared" si="10"/>
        <v/>
      </c>
      <c r="R23" s="196" t="str">
        <f t="shared" si="11"/>
        <v/>
      </c>
      <c r="S23" s="194" t="str">
        <f t="shared" si="17"/>
        <v/>
      </c>
      <c r="T23" s="195" t="str">
        <f t="shared" si="18"/>
        <v/>
      </c>
      <c r="U23" s="196" t="str">
        <f t="shared" si="18"/>
        <v/>
      </c>
      <c r="V23" s="256">
        <f t="shared" si="5"/>
        <v>0</v>
      </c>
      <c r="W23" s="262">
        <f t="shared" si="12"/>
        <v>0</v>
      </c>
      <c r="X23" s="263">
        <f t="shared" si="13"/>
        <v>0</v>
      </c>
      <c r="Y23" s="264">
        <f t="shared" si="14"/>
        <v>0</v>
      </c>
      <c r="Z23" s="265">
        <f t="shared" si="15"/>
        <v>0</v>
      </c>
      <c r="AA23" s="266">
        <f t="shared" si="16"/>
        <v>0</v>
      </c>
      <c r="AB23" s="215">
        <f t="shared" si="19"/>
        <v>0</v>
      </c>
      <c r="AC23" s="216">
        <f t="shared" si="6"/>
        <v>0</v>
      </c>
      <c r="AD23" s="38"/>
      <c r="AE23" s="358"/>
      <c r="AF23" s="359"/>
      <c r="AG23" s="23"/>
      <c r="AH23" s="345" t="str">
        <f>Réglages!Q22</f>
        <v>SSIAP 1</v>
      </c>
      <c r="AI23" s="346"/>
      <c r="AJ23" s="347">
        <f>Réglages!S22</f>
        <v>42552</v>
      </c>
      <c r="AK23" s="348"/>
      <c r="AL23" s="23"/>
    </row>
    <row r="24" spans="1:38" ht="16.5" thickBot="1">
      <c r="A24" s="23"/>
      <c r="B24" s="153">
        <v>15</v>
      </c>
      <c r="C24" s="49" t="str">
        <f t="shared" si="1"/>
        <v>Se</v>
      </c>
      <c r="D24" s="123">
        <f t="shared" si="7"/>
        <v>42628</v>
      </c>
      <c r="E24" s="87"/>
      <c r="F24" s="87"/>
      <c r="G24" s="88"/>
      <c r="H24" s="88"/>
      <c r="I24" s="188" t="str">
        <f t="shared" si="8"/>
        <v/>
      </c>
      <c r="J24" s="91"/>
      <c r="K24" s="92"/>
      <c r="L24" s="172" t="str">
        <f t="shared" si="2"/>
        <v/>
      </c>
      <c r="M24" s="204" t="str">
        <f t="shared" si="3"/>
        <v/>
      </c>
      <c r="N24" s="202">
        <f t="shared" si="4"/>
        <v>0</v>
      </c>
      <c r="O24" s="94"/>
      <c r="P24" s="193" t="str">
        <f t="shared" si="9"/>
        <v/>
      </c>
      <c r="Q24" s="210" t="str">
        <f t="shared" si="10"/>
        <v/>
      </c>
      <c r="R24" s="196" t="str">
        <f t="shared" si="11"/>
        <v/>
      </c>
      <c r="S24" s="194" t="str">
        <f t="shared" si="17"/>
        <v/>
      </c>
      <c r="T24" s="195" t="str">
        <f t="shared" si="18"/>
        <v/>
      </c>
      <c r="U24" s="196" t="str">
        <f t="shared" si="18"/>
        <v/>
      </c>
      <c r="V24" s="256">
        <f t="shared" si="5"/>
        <v>0</v>
      </c>
      <c r="W24" s="262">
        <f t="shared" si="12"/>
        <v>0</v>
      </c>
      <c r="X24" s="263">
        <f t="shared" si="13"/>
        <v>0</v>
      </c>
      <c r="Y24" s="264">
        <f t="shared" si="14"/>
        <v>0</v>
      </c>
      <c r="Z24" s="265">
        <f t="shared" si="15"/>
        <v>0</v>
      </c>
      <c r="AA24" s="266">
        <f t="shared" si="16"/>
        <v>0</v>
      </c>
      <c r="AB24" s="215">
        <f t="shared" si="19"/>
        <v>0</v>
      </c>
      <c r="AC24" s="216">
        <f t="shared" si="6"/>
        <v>0</v>
      </c>
      <c r="AD24" s="38"/>
      <c r="AE24" s="239" t="s">
        <v>68</v>
      </c>
      <c r="AF24" s="169">
        <f ca="1">SUMPRODUCT((INDIRECT("$C$10:$C$"&amp;DAY(EOMONTH($D$10,0))+9)="dim")*(INDIRECT("$AB$10:$AB$"&amp;DAY(EOMONTH($D$10,0))+9)))</f>
        <v>0</v>
      </c>
      <c r="AG24" s="23"/>
      <c r="AH24" s="351" t="str">
        <f>Réglages!Q23</f>
        <v>Carte PRO CNAPS</v>
      </c>
      <c r="AI24" s="352"/>
      <c r="AJ24" s="353">
        <f>Réglages!S23</f>
        <v>43405</v>
      </c>
      <c r="AK24" s="354"/>
      <c r="AL24" s="23"/>
    </row>
    <row r="25" spans="1:38" ht="16.5" thickBot="1">
      <c r="A25" s="23"/>
      <c r="B25" s="153">
        <v>16</v>
      </c>
      <c r="C25" s="49" t="str">
        <f t="shared" si="1"/>
        <v>Se</v>
      </c>
      <c r="D25" s="123">
        <f t="shared" si="7"/>
        <v>42629</v>
      </c>
      <c r="E25" s="87"/>
      <c r="F25" s="87"/>
      <c r="G25" s="88"/>
      <c r="H25" s="88"/>
      <c r="I25" s="188" t="str">
        <f t="shared" si="8"/>
        <v/>
      </c>
      <c r="J25" s="91"/>
      <c r="K25" s="92"/>
      <c r="L25" s="172" t="str">
        <f t="shared" si="2"/>
        <v/>
      </c>
      <c r="M25" s="204" t="str">
        <f t="shared" si="3"/>
        <v/>
      </c>
      <c r="N25" s="202">
        <f t="shared" si="4"/>
        <v>0</v>
      </c>
      <c r="O25" s="94"/>
      <c r="P25" s="193" t="str">
        <f t="shared" si="9"/>
        <v/>
      </c>
      <c r="Q25" s="210" t="str">
        <f t="shared" si="10"/>
        <v/>
      </c>
      <c r="R25" s="196" t="str">
        <f t="shared" si="11"/>
        <v/>
      </c>
      <c r="S25" s="194" t="str">
        <f t="shared" si="17"/>
        <v/>
      </c>
      <c r="T25" s="195" t="str">
        <f t="shared" si="18"/>
        <v/>
      </c>
      <c r="U25" s="196" t="str">
        <f t="shared" si="18"/>
        <v/>
      </c>
      <c r="V25" s="256">
        <f t="shared" si="5"/>
        <v>0</v>
      </c>
      <c r="W25" s="262">
        <f t="shared" si="12"/>
        <v>0</v>
      </c>
      <c r="X25" s="263">
        <f t="shared" si="13"/>
        <v>0</v>
      </c>
      <c r="Y25" s="264">
        <f t="shared" si="14"/>
        <v>0</v>
      </c>
      <c r="Z25" s="265">
        <f t="shared" si="15"/>
        <v>0</v>
      </c>
      <c r="AA25" s="266">
        <f t="shared" si="16"/>
        <v>0</v>
      </c>
      <c r="AB25" s="215">
        <f t="shared" si="19"/>
        <v>0</v>
      </c>
      <c r="AC25" s="216">
        <f t="shared" si="6"/>
        <v>0</v>
      </c>
      <c r="AD25" s="38"/>
      <c r="AE25" s="331"/>
      <c r="AF25" s="332"/>
      <c r="AG25" s="23"/>
      <c r="AH25" s="23"/>
      <c r="AI25" s="23"/>
      <c r="AJ25" s="23"/>
      <c r="AK25" s="23"/>
      <c r="AL25" s="23"/>
    </row>
    <row r="26" spans="1:38" ht="15.95" customHeight="1">
      <c r="A26" s="23"/>
      <c r="B26" s="153">
        <v>17</v>
      </c>
      <c r="C26" s="49" t="str">
        <f t="shared" si="1"/>
        <v>Se</v>
      </c>
      <c r="D26" s="123">
        <f t="shared" si="7"/>
        <v>42630</v>
      </c>
      <c r="E26" s="87"/>
      <c r="F26" s="87"/>
      <c r="G26" s="88"/>
      <c r="H26" s="88"/>
      <c r="I26" s="188" t="str">
        <f t="shared" si="8"/>
        <v/>
      </c>
      <c r="J26" s="91"/>
      <c r="K26" s="92"/>
      <c r="L26" s="172" t="str">
        <f t="shared" si="2"/>
        <v/>
      </c>
      <c r="M26" s="204" t="str">
        <f t="shared" si="3"/>
        <v/>
      </c>
      <c r="N26" s="202">
        <f t="shared" si="4"/>
        <v>0</v>
      </c>
      <c r="O26" s="94"/>
      <c r="P26" s="193" t="str">
        <f t="shared" si="9"/>
        <v/>
      </c>
      <c r="Q26" s="210" t="str">
        <f t="shared" si="10"/>
        <v/>
      </c>
      <c r="R26" s="196" t="str">
        <f t="shared" si="11"/>
        <v/>
      </c>
      <c r="S26" s="194" t="str">
        <f t="shared" si="17"/>
        <v/>
      </c>
      <c r="T26" s="195" t="str">
        <f t="shared" si="18"/>
        <v/>
      </c>
      <c r="U26" s="196" t="str">
        <f t="shared" si="18"/>
        <v/>
      </c>
      <c r="V26" s="256">
        <f t="shared" si="5"/>
        <v>0</v>
      </c>
      <c r="W26" s="262">
        <f t="shared" si="12"/>
        <v>0</v>
      </c>
      <c r="X26" s="263">
        <f t="shared" si="13"/>
        <v>0</v>
      </c>
      <c r="Y26" s="264">
        <f t="shared" si="14"/>
        <v>0</v>
      </c>
      <c r="Z26" s="265">
        <f t="shared" si="15"/>
        <v>0</v>
      </c>
      <c r="AA26" s="266">
        <f t="shared" si="16"/>
        <v>0</v>
      </c>
      <c r="AB26" s="215">
        <f t="shared" si="19"/>
        <v>0</v>
      </c>
      <c r="AC26" s="216">
        <f t="shared" si="6"/>
        <v>0</v>
      </c>
      <c r="AD26" s="38"/>
      <c r="AE26" s="239" t="s">
        <v>69</v>
      </c>
      <c r="AF26" s="169">
        <f ca="1">SUMPRODUCT((INDIRECT("$C$10:$C$"&amp;DAY(EOMONTH($D$10,0))+9)="dim")*(INDIRECT("$AC$10:$AC$"&amp;DAY(EOMONTH($D$10,0))+9)))</f>
        <v>0</v>
      </c>
      <c r="AG26" s="23"/>
      <c r="AH26" s="333" t="s">
        <v>120</v>
      </c>
      <c r="AI26" s="334"/>
      <c r="AJ26" s="334"/>
      <c r="AK26" s="335"/>
      <c r="AL26" s="23"/>
    </row>
    <row r="27" spans="1:38" ht="15.95" customHeight="1">
      <c r="A27" s="23"/>
      <c r="B27" s="153">
        <v>18</v>
      </c>
      <c r="C27" s="49" t="str">
        <f t="shared" si="1"/>
        <v>Dim</v>
      </c>
      <c r="D27" s="123">
        <f t="shared" si="7"/>
        <v>42631</v>
      </c>
      <c r="E27" s="87"/>
      <c r="F27" s="87"/>
      <c r="G27" s="88"/>
      <c r="H27" s="88"/>
      <c r="I27" s="188" t="str">
        <f t="shared" si="8"/>
        <v/>
      </c>
      <c r="J27" s="91"/>
      <c r="K27" s="92"/>
      <c r="L27" s="172" t="str">
        <f t="shared" si="2"/>
        <v/>
      </c>
      <c r="M27" s="204" t="str">
        <f t="shared" si="3"/>
        <v/>
      </c>
      <c r="N27" s="202">
        <f t="shared" si="4"/>
        <v>0</v>
      </c>
      <c r="O27" s="94"/>
      <c r="P27" s="193" t="str">
        <f t="shared" si="9"/>
        <v/>
      </c>
      <c r="Q27" s="210" t="str">
        <f t="shared" si="10"/>
        <v/>
      </c>
      <c r="R27" s="196" t="str">
        <f t="shared" si="11"/>
        <v/>
      </c>
      <c r="S27" s="194" t="str">
        <f t="shared" si="17"/>
        <v/>
      </c>
      <c r="T27" s="195" t="str">
        <f t="shared" si="18"/>
        <v/>
      </c>
      <c r="U27" s="196" t="str">
        <f t="shared" si="18"/>
        <v/>
      </c>
      <c r="V27" s="256">
        <f t="shared" si="5"/>
        <v>0</v>
      </c>
      <c r="W27" s="262">
        <f t="shared" si="12"/>
        <v>0</v>
      </c>
      <c r="X27" s="263">
        <f t="shared" si="13"/>
        <v>0</v>
      </c>
      <c r="Y27" s="264">
        <f t="shared" si="14"/>
        <v>0</v>
      </c>
      <c r="Z27" s="265">
        <f t="shared" si="15"/>
        <v>0</v>
      </c>
      <c r="AA27" s="266">
        <f t="shared" si="16"/>
        <v>0</v>
      </c>
      <c r="AB27" s="215">
        <f t="shared" si="19"/>
        <v>0</v>
      </c>
      <c r="AC27" s="216">
        <f t="shared" si="6"/>
        <v>0</v>
      </c>
      <c r="AD27" s="38"/>
      <c r="AE27" s="331"/>
      <c r="AF27" s="332"/>
      <c r="AG27" s="23"/>
      <c r="AH27" s="336" t="s">
        <v>121</v>
      </c>
      <c r="AI27" s="337"/>
      <c r="AJ27" s="337"/>
      <c r="AK27" s="338"/>
      <c r="AL27" s="23"/>
    </row>
    <row r="28" spans="1:38" ht="15.95" customHeight="1">
      <c r="A28" s="23"/>
      <c r="B28" s="153">
        <v>19</v>
      </c>
      <c r="C28" s="49" t="str">
        <f t="shared" si="1"/>
        <v>Se</v>
      </c>
      <c r="D28" s="123">
        <f t="shared" si="7"/>
        <v>42632</v>
      </c>
      <c r="E28" s="87"/>
      <c r="F28" s="87"/>
      <c r="G28" s="88"/>
      <c r="H28" s="88"/>
      <c r="I28" s="188" t="str">
        <f t="shared" si="8"/>
        <v/>
      </c>
      <c r="J28" s="91"/>
      <c r="K28" s="92"/>
      <c r="L28" s="172" t="str">
        <f t="shared" si="2"/>
        <v/>
      </c>
      <c r="M28" s="204" t="str">
        <f t="shared" si="3"/>
        <v/>
      </c>
      <c r="N28" s="202">
        <f t="shared" si="4"/>
        <v>0</v>
      </c>
      <c r="O28" s="94"/>
      <c r="P28" s="193" t="str">
        <f t="shared" si="9"/>
        <v/>
      </c>
      <c r="Q28" s="210" t="str">
        <f t="shared" si="10"/>
        <v/>
      </c>
      <c r="R28" s="196" t="str">
        <f t="shared" si="11"/>
        <v/>
      </c>
      <c r="S28" s="194" t="str">
        <f t="shared" si="17"/>
        <v/>
      </c>
      <c r="T28" s="195" t="str">
        <f t="shared" ref="T28:U40" si="20">IF(OR(S28="",T$9=""),"",IF(IF($G27&gt;0,IF($G27&gt;=$H27,MAX(,MIN(T$9,$H27+24/24)-MAX(T$8,$G27)),MAX(,MIN(T$9,$H27)-MAX(T$8,$G27))),0)&lt;0,0,IF($G27&gt;0,IF($G27&gt;=$H27,MAX(,MIN(T$9,$H27+24/24)-MAX(T$8,$G27)),MAX(,MIN(T$9,$H27)-MAX(T$8,$G27))),0)))</f>
        <v/>
      </c>
      <c r="U28" s="196" t="str">
        <f t="shared" si="20"/>
        <v/>
      </c>
      <c r="V28" s="256">
        <f t="shared" si="5"/>
        <v>0</v>
      </c>
      <c r="W28" s="262">
        <f t="shared" si="12"/>
        <v>0</v>
      </c>
      <c r="X28" s="263">
        <f t="shared" si="13"/>
        <v>0</v>
      </c>
      <c r="Y28" s="264">
        <f t="shared" si="14"/>
        <v>0</v>
      </c>
      <c r="Z28" s="265">
        <f t="shared" si="15"/>
        <v>0</v>
      </c>
      <c r="AA28" s="266">
        <f t="shared" si="16"/>
        <v>0</v>
      </c>
      <c r="AB28" s="215">
        <f t="shared" si="19"/>
        <v>0</v>
      </c>
      <c r="AC28" s="216">
        <f t="shared" si="6"/>
        <v>0</v>
      </c>
      <c r="AD28" s="38"/>
      <c r="AE28" s="69" t="s">
        <v>134</v>
      </c>
      <c r="AF28" s="73">
        <f ca="1">SUMPRODUCT((INDIRECT("$C$10:$C$"&amp;DAY(EOMONTH($D$10,0))+9)="férié")*(INDIRECT("$N$10:$N$"&amp;DAY(EOMONTH($D$10,0))+9)&gt;0))</f>
        <v>0</v>
      </c>
      <c r="AG28" s="23"/>
      <c r="AH28" s="339" t="s">
        <v>122</v>
      </c>
      <c r="AI28" s="340"/>
      <c r="AJ28" s="340"/>
      <c r="AK28" s="341"/>
      <c r="AL28" s="23"/>
    </row>
    <row r="29" spans="1:38" ht="15.95" customHeight="1">
      <c r="A29" s="23"/>
      <c r="B29" s="153">
        <v>20</v>
      </c>
      <c r="C29" s="49" t="str">
        <f t="shared" si="1"/>
        <v>Se</v>
      </c>
      <c r="D29" s="123">
        <f t="shared" si="7"/>
        <v>42633</v>
      </c>
      <c r="E29" s="87"/>
      <c r="F29" s="87"/>
      <c r="G29" s="88"/>
      <c r="H29" s="88"/>
      <c r="I29" s="188" t="str">
        <f t="shared" si="8"/>
        <v/>
      </c>
      <c r="J29" s="91"/>
      <c r="K29" s="92"/>
      <c r="L29" s="172" t="str">
        <f t="shared" si="2"/>
        <v/>
      </c>
      <c r="M29" s="204" t="str">
        <f t="shared" si="3"/>
        <v/>
      </c>
      <c r="N29" s="202">
        <f t="shared" si="4"/>
        <v>0</v>
      </c>
      <c r="O29" s="94"/>
      <c r="P29" s="193" t="str">
        <f t="shared" si="9"/>
        <v/>
      </c>
      <c r="Q29" s="210" t="str">
        <f t="shared" si="10"/>
        <v/>
      </c>
      <c r="R29" s="196" t="str">
        <f t="shared" si="11"/>
        <v/>
      </c>
      <c r="S29" s="194" t="str">
        <f t="shared" si="17"/>
        <v/>
      </c>
      <c r="T29" s="195" t="str">
        <f t="shared" si="20"/>
        <v/>
      </c>
      <c r="U29" s="196" t="str">
        <f t="shared" si="20"/>
        <v/>
      </c>
      <c r="V29" s="256">
        <f t="shared" si="5"/>
        <v>0</v>
      </c>
      <c r="W29" s="262">
        <f t="shared" si="12"/>
        <v>0</v>
      </c>
      <c r="X29" s="263">
        <f t="shared" si="13"/>
        <v>0</v>
      </c>
      <c r="Y29" s="264">
        <f t="shared" si="14"/>
        <v>0</v>
      </c>
      <c r="Z29" s="265">
        <f t="shared" si="15"/>
        <v>0</v>
      </c>
      <c r="AA29" s="266">
        <f t="shared" si="16"/>
        <v>0</v>
      </c>
      <c r="AB29" s="215">
        <f t="shared" si="19"/>
        <v>0</v>
      </c>
      <c r="AC29" s="216">
        <f t="shared" si="6"/>
        <v>0</v>
      </c>
      <c r="AD29" s="38"/>
      <c r="AE29" s="349"/>
      <c r="AF29" s="350"/>
      <c r="AG29" s="23"/>
      <c r="AH29" s="342" t="s">
        <v>123</v>
      </c>
      <c r="AI29" s="343"/>
      <c r="AJ29" s="343"/>
      <c r="AK29" s="344"/>
      <c r="AL29" s="23"/>
    </row>
    <row r="30" spans="1:38" ht="18" thickBot="1">
      <c r="A30" s="23"/>
      <c r="B30" s="153">
        <v>21</v>
      </c>
      <c r="C30" s="49" t="str">
        <f t="shared" si="1"/>
        <v>Se</v>
      </c>
      <c r="D30" s="123">
        <f t="shared" si="7"/>
        <v>42634</v>
      </c>
      <c r="E30" s="87"/>
      <c r="F30" s="87"/>
      <c r="G30" s="88"/>
      <c r="H30" s="88"/>
      <c r="I30" s="188" t="str">
        <f t="shared" si="8"/>
        <v/>
      </c>
      <c r="J30" s="91"/>
      <c r="K30" s="92"/>
      <c r="L30" s="172" t="str">
        <f t="shared" si="2"/>
        <v/>
      </c>
      <c r="M30" s="204" t="str">
        <f t="shared" si="3"/>
        <v/>
      </c>
      <c r="N30" s="202">
        <f t="shared" si="4"/>
        <v>0</v>
      </c>
      <c r="O30" s="94"/>
      <c r="P30" s="193" t="str">
        <f t="shared" si="9"/>
        <v/>
      </c>
      <c r="Q30" s="210" t="str">
        <f t="shared" si="10"/>
        <v/>
      </c>
      <c r="R30" s="196" t="str">
        <f t="shared" si="11"/>
        <v/>
      </c>
      <c r="S30" s="194" t="str">
        <f t="shared" si="17"/>
        <v/>
      </c>
      <c r="T30" s="195" t="str">
        <f t="shared" si="20"/>
        <v/>
      </c>
      <c r="U30" s="196" t="str">
        <f t="shared" si="20"/>
        <v/>
      </c>
      <c r="V30" s="256">
        <f t="shared" si="5"/>
        <v>0</v>
      </c>
      <c r="W30" s="262">
        <f t="shared" si="12"/>
        <v>0</v>
      </c>
      <c r="X30" s="263">
        <f t="shared" si="13"/>
        <v>0</v>
      </c>
      <c r="Y30" s="264">
        <f t="shared" si="14"/>
        <v>0</v>
      </c>
      <c r="Z30" s="265">
        <f t="shared" si="15"/>
        <v>0</v>
      </c>
      <c r="AA30" s="266">
        <f t="shared" si="16"/>
        <v>0</v>
      </c>
      <c r="AB30" s="215">
        <f t="shared" si="19"/>
        <v>0</v>
      </c>
      <c r="AC30" s="216">
        <f t="shared" si="6"/>
        <v>0</v>
      </c>
      <c r="AD30" s="40"/>
      <c r="AE30" s="239" t="s">
        <v>65</v>
      </c>
      <c r="AF30" s="169">
        <f ca="1">SUM(Z7+AA7)</f>
        <v>0</v>
      </c>
      <c r="AG30" s="23"/>
      <c r="AH30" s="321" t="s">
        <v>124</v>
      </c>
      <c r="AI30" s="322"/>
      <c r="AJ30" s="322"/>
      <c r="AK30" s="323"/>
      <c r="AL30" s="23"/>
    </row>
    <row r="31" spans="1:38" ht="15.75">
      <c r="A31" s="23"/>
      <c r="B31" s="153">
        <v>22</v>
      </c>
      <c r="C31" s="49" t="str">
        <f t="shared" si="1"/>
        <v>Se</v>
      </c>
      <c r="D31" s="123">
        <f t="shared" si="7"/>
        <v>42635</v>
      </c>
      <c r="E31" s="87"/>
      <c r="F31" s="87"/>
      <c r="G31" s="88"/>
      <c r="H31" s="88"/>
      <c r="I31" s="188" t="str">
        <f t="shared" si="8"/>
        <v/>
      </c>
      <c r="J31" s="91"/>
      <c r="K31" s="92"/>
      <c r="L31" s="172" t="str">
        <f t="shared" si="2"/>
        <v/>
      </c>
      <c r="M31" s="204" t="str">
        <f t="shared" si="3"/>
        <v/>
      </c>
      <c r="N31" s="202">
        <f t="shared" si="4"/>
        <v>0</v>
      </c>
      <c r="O31" s="94"/>
      <c r="P31" s="193" t="str">
        <f t="shared" si="9"/>
        <v/>
      </c>
      <c r="Q31" s="210" t="str">
        <f t="shared" si="10"/>
        <v/>
      </c>
      <c r="R31" s="196" t="str">
        <f t="shared" si="11"/>
        <v/>
      </c>
      <c r="S31" s="194" t="str">
        <f t="shared" si="17"/>
        <v/>
      </c>
      <c r="T31" s="195" t="str">
        <f t="shared" si="20"/>
        <v/>
      </c>
      <c r="U31" s="196" t="str">
        <f t="shared" si="20"/>
        <v/>
      </c>
      <c r="V31" s="256">
        <f t="shared" si="5"/>
        <v>0</v>
      </c>
      <c r="W31" s="262">
        <f t="shared" si="12"/>
        <v>0</v>
      </c>
      <c r="X31" s="263">
        <f t="shared" si="13"/>
        <v>0</v>
      </c>
      <c r="Y31" s="264">
        <f t="shared" si="14"/>
        <v>0</v>
      </c>
      <c r="Z31" s="265">
        <f t="shared" si="15"/>
        <v>0</v>
      </c>
      <c r="AA31" s="266">
        <f t="shared" si="16"/>
        <v>0</v>
      </c>
      <c r="AB31" s="215">
        <f t="shared" si="19"/>
        <v>0</v>
      </c>
      <c r="AC31" s="216">
        <f t="shared" si="6"/>
        <v>0</v>
      </c>
      <c r="AD31" s="38"/>
      <c r="AE31" s="331"/>
      <c r="AF31" s="332"/>
      <c r="AG31" s="23"/>
      <c r="AH31" s="23"/>
      <c r="AI31" s="23"/>
      <c r="AJ31" s="44"/>
      <c r="AK31" s="44"/>
      <c r="AL31" s="23"/>
    </row>
    <row r="32" spans="1:38" ht="15" customHeight="1">
      <c r="A32" s="23"/>
      <c r="B32" s="153">
        <v>23</v>
      </c>
      <c r="C32" s="49" t="str">
        <f t="shared" si="1"/>
        <v>Se</v>
      </c>
      <c r="D32" s="123">
        <f t="shared" si="7"/>
        <v>42636</v>
      </c>
      <c r="E32" s="87"/>
      <c r="F32" s="87"/>
      <c r="G32" s="88"/>
      <c r="H32" s="88"/>
      <c r="I32" s="188" t="str">
        <f t="shared" si="8"/>
        <v/>
      </c>
      <c r="J32" s="91"/>
      <c r="K32" s="92"/>
      <c r="L32" s="172" t="str">
        <f t="shared" si="2"/>
        <v/>
      </c>
      <c r="M32" s="204" t="str">
        <f t="shared" si="3"/>
        <v/>
      </c>
      <c r="N32" s="202">
        <f t="shared" si="4"/>
        <v>0</v>
      </c>
      <c r="O32" s="94"/>
      <c r="P32" s="193" t="str">
        <f t="shared" si="9"/>
        <v/>
      </c>
      <c r="Q32" s="210" t="str">
        <f t="shared" si="10"/>
        <v/>
      </c>
      <c r="R32" s="196" t="str">
        <f t="shared" si="11"/>
        <v/>
      </c>
      <c r="S32" s="194" t="str">
        <f t="shared" si="17"/>
        <v/>
      </c>
      <c r="T32" s="195" t="str">
        <f t="shared" si="20"/>
        <v/>
      </c>
      <c r="U32" s="196" t="str">
        <f t="shared" si="20"/>
        <v/>
      </c>
      <c r="V32" s="256">
        <f t="shared" si="5"/>
        <v>0</v>
      </c>
      <c r="W32" s="262">
        <f t="shared" si="12"/>
        <v>0</v>
      </c>
      <c r="X32" s="263">
        <f t="shared" si="13"/>
        <v>0</v>
      </c>
      <c r="Y32" s="264">
        <f t="shared" si="14"/>
        <v>0</v>
      </c>
      <c r="Z32" s="265">
        <f t="shared" si="15"/>
        <v>0</v>
      </c>
      <c r="AA32" s="266">
        <f t="shared" si="16"/>
        <v>0</v>
      </c>
      <c r="AB32" s="215">
        <f t="shared" si="19"/>
        <v>0</v>
      </c>
      <c r="AC32" s="216">
        <f t="shared" si="6"/>
        <v>0</v>
      </c>
      <c r="AD32" s="40"/>
      <c r="AE32" s="239" t="s">
        <v>66</v>
      </c>
      <c r="AF32" s="169">
        <f ca="1">SUM(Z7)</f>
        <v>0</v>
      </c>
      <c r="AG32" s="23"/>
      <c r="AH32" s="130"/>
      <c r="AI32" s="326"/>
      <c r="AJ32" s="326"/>
      <c r="AK32" s="326"/>
      <c r="AL32" s="23"/>
    </row>
    <row r="33" spans="1:43" ht="15" customHeight="1">
      <c r="A33" s="23"/>
      <c r="B33" s="153">
        <v>24</v>
      </c>
      <c r="C33" s="49" t="str">
        <f t="shared" si="1"/>
        <v>Se</v>
      </c>
      <c r="D33" s="123">
        <f t="shared" si="7"/>
        <v>42637</v>
      </c>
      <c r="E33" s="87"/>
      <c r="F33" s="87"/>
      <c r="G33" s="88"/>
      <c r="H33" s="88"/>
      <c r="I33" s="188" t="str">
        <f t="shared" si="8"/>
        <v/>
      </c>
      <c r="J33" s="91"/>
      <c r="K33" s="92"/>
      <c r="L33" s="172" t="str">
        <f t="shared" si="2"/>
        <v/>
      </c>
      <c r="M33" s="204" t="str">
        <f t="shared" si="3"/>
        <v/>
      </c>
      <c r="N33" s="202">
        <f t="shared" si="4"/>
        <v>0</v>
      </c>
      <c r="O33" s="94"/>
      <c r="P33" s="193" t="str">
        <f t="shared" si="9"/>
        <v/>
      </c>
      <c r="Q33" s="210" t="str">
        <f t="shared" si="10"/>
        <v/>
      </c>
      <c r="R33" s="196" t="str">
        <f t="shared" si="11"/>
        <v/>
      </c>
      <c r="S33" s="194" t="str">
        <f t="shared" si="17"/>
        <v/>
      </c>
      <c r="T33" s="195" t="str">
        <f t="shared" si="20"/>
        <v/>
      </c>
      <c r="U33" s="196" t="str">
        <f t="shared" si="20"/>
        <v/>
      </c>
      <c r="V33" s="256">
        <f t="shared" si="5"/>
        <v>0</v>
      </c>
      <c r="W33" s="262">
        <f t="shared" si="12"/>
        <v>0</v>
      </c>
      <c r="X33" s="263">
        <f t="shared" si="13"/>
        <v>0</v>
      </c>
      <c r="Y33" s="264">
        <f t="shared" si="14"/>
        <v>0</v>
      </c>
      <c r="Z33" s="265">
        <f t="shared" si="15"/>
        <v>0</v>
      </c>
      <c r="AA33" s="266">
        <f t="shared" si="16"/>
        <v>0</v>
      </c>
      <c r="AB33" s="215">
        <f t="shared" si="19"/>
        <v>0</v>
      </c>
      <c r="AC33" s="216">
        <f t="shared" si="6"/>
        <v>0</v>
      </c>
      <c r="AD33" s="40"/>
      <c r="AE33" s="331"/>
      <c r="AF33" s="332"/>
      <c r="AG33" s="23"/>
      <c r="AH33" s="130"/>
      <c r="AI33" s="326"/>
      <c r="AJ33" s="326"/>
      <c r="AK33" s="326"/>
      <c r="AL33" s="23"/>
    </row>
    <row r="34" spans="1:43" ht="15.75">
      <c r="A34" s="23"/>
      <c r="B34" s="153">
        <v>25</v>
      </c>
      <c r="C34" s="49" t="str">
        <f t="shared" si="1"/>
        <v>Dim</v>
      </c>
      <c r="D34" s="123">
        <f t="shared" si="7"/>
        <v>42638</v>
      </c>
      <c r="E34" s="87"/>
      <c r="F34" s="87"/>
      <c r="G34" s="88"/>
      <c r="H34" s="88"/>
      <c r="I34" s="188" t="str">
        <f t="shared" si="8"/>
        <v/>
      </c>
      <c r="J34" s="91"/>
      <c r="K34" s="92"/>
      <c r="L34" s="172" t="str">
        <f t="shared" si="2"/>
        <v/>
      </c>
      <c r="M34" s="204" t="str">
        <f t="shared" si="3"/>
        <v/>
      </c>
      <c r="N34" s="202">
        <f t="shared" si="4"/>
        <v>0</v>
      </c>
      <c r="O34" s="94"/>
      <c r="P34" s="193" t="str">
        <f t="shared" si="9"/>
        <v/>
      </c>
      <c r="Q34" s="210" t="str">
        <f t="shared" si="10"/>
        <v/>
      </c>
      <c r="R34" s="196" t="str">
        <f t="shared" si="11"/>
        <v/>
      </c>
      <c r="S34" s="194" t="str">
        <f t="shared" si="17"/>
        <v/>
      </c>
      <c r="T34" s="195" t="str">
        <f t="shared" si="20"/>
        <v/>
      </c>
      <c r="U34" s="196" t="str">
        <f t="shared" si="20"/>
        <v/>
      </c>
      <c r="V34" s="256">
        <f t="shared" si="5"/>
        <v>0</v>
      </c>
      <c r="W34" s="262">
        <f t="shared" si="12"/>
        <v>0</v>
      </c>
      <c r="X34" s="263">
        <f t="shared" si="13"/>
        <v>0</v>
      </c>
      <c r="Y34" s="264">
        <f t="shared" si="14"/>
        <v>0</v>
      </c>
      <c r="Z34" s="265">
        <f t="shared" si="15"/>
        <v>0</v>
      </c>
      <c r="AA34" s="266">
        <f t="shared" si="16"/>
        <v>0</v>
      </c>
      <c r="AB34" s="215">
        <f t="shared" si="19"/>
        <v>0</v>
      </c>
      <c r="AC34" s="216">
        <f t="shared" si="6"/>
        <v>0</v>
      </c>
      <c r="AD34" s="40"/>
      <c r="AE34" s="239" t="s">
        <v>67</v>
      </c>
      <c r="AF34" s="169">
        <f ca="1">SUM(AA7)</f>
        <v>0</v>
      </c>
      <c r="AG34" s="23"/>
      <c r="AH34" s="23"/>
      <c r="AI34" s="23"/>
      <c r="AJ34" s="23"/>
      <c r="AK34" s="23"/>
      <c r="AL34" s="23"/>
    </row>
    <row r="35" spans="1:43" ht="15.75">
      <c r="A35" s="23"/>
      <c r="B35" s="153">
        <v>26</v>
      </c>
      <c r="C35" s="49" t="str">
        <f t="shared" si="1"/>
        <v>Se</v>
      </c>
      <c r="D35" s="123">
        <f t="shared" si="7"/>
        <v>42639</v>
      </c>
      <c r="E35" s="87"/>
      <c r="F35" s="87"/>
      <c r="G35" s="88"/>
      <c r="H35" s="88"/>
      <c r="I35" s="188" t="str">
        <f t="shared" si="8"/>
        <v/>
      </c>
      <c r="J35" s="91"/>
      <c r="K35" s="92"/>
      <c r="L35" s="172" t="str">
        <f t="shared" si="2"/>
        <v/>
      </c>
      <c r="M35" s="204" t="str">
        <f t="shared" si="3"/>
        <v/>
      </c>
      <c r="N35" s="202">
        <f t="shared" si="4"/>
        <v>0</v>
      </c>
      <c r="O35" s="94"/>
      <c r="P35" s="193" t="str">
        <f t="shared" si="9"/>
        <v/>
      </c>
      <c r="Q35" s="210" t="str">
        <f t="shared" si="10"/>
        <v/>
      </c>
      <c r="R35" s="196" t="str">
        <f t="shared" si="11"/>
        <v/>
      </c>
      <c r="S35" s="194" t="str">
        <f t="shared" si="17"/>
        <v/>
      </c>
      <c r="T35" s="195" t="str">
        <f t="shared" si="20"/>
        <v/>
      </c>
      <c r="U35" s="196" t="str">
        <f t="shared" si="20"/>
        <v/>
      </c>
      <c r="V35" s="256">
        <f t="shared" si="5"/>
        <v>0</v>
      </c>
      <c r="W35" s="262">
        <f t="shared" si="12"/>
        <v>0</v>
      </c>
      <c r="X35" s="263">
        <f t="shared" si="13"/>
        <v>0</v>
      </c>
      <c r="Y35" s="264">
        <f t="shared" si="14"/>
        <v>0</v>
      </c>
      <c r="Z35" s="265">
        <f t="shared" si="15"/>
        <v>0</v>
      </c>
      <c r="AA35" s="266">
        <f t="shared" si="16"/>
        <v>0</v>
      </c>
      <c r="AB35" s="215">
        <f t="shared" si="19"/>
        <v>0</v>
      </c>
      <c r="AC35" s="216">
        <f t="shared" si="6"/>
        <v>0</v>
      </c>
      <c r="AD35" s="40"/>
      <c r="AE35" s="331"/>
      <c r="AF35" s="332"/>
      <c r="AG35" s="23"/>
      <c r="AH35" s="23"/>
      <c r="AI35" s="23"/>
      <c r="AJ35" s="23"/>
      <c r="AK35" s="23"/>
      <c r="AL35" s="23"/>
    </row>
    <row r="36" spans="1:43" ht="15.75">
      <c r="A36" s="23"/>
      <c r="B36" s="153">
        <v>27</v>
      </c>
      <c r="C36" s="49" t="str">
        <f t="shared" si="1"/>
        <v>Se</v>
      </c>
      <c r="D36" s="123">
        <f t="shared" si="7"/>
        <v>42640</v>
      </c>
      <c r="E36" s="87"/>
      <c r="F36" s="87"/>
      <c r="G36" s="88"/>
      <c r="H36" s="88"/>
      <c r="I36" s="188" t="str">
        <f t="shared" si="8"/>
        <v/>
      </c>
      <c r="J36" s="91"/>
      <c r="K36" s="92"/>
      <c r="L36" s="172" t="str">
        <f t="shared" si="2"/>
        <v/>
      </c>
      <c r="M36" s="204" t="str">
        <f t="shared" si="3"/>
        <v/>
      </c>
      <c r="N36" s="202">
        <f t="shared" si="4"/>
        <v>0</v>
      </c>
      <c r="O36" s="94"/>
      <c r="P36" s="193" t="str">
        <f t="shared" si="9"/>
        <v/>
      </c>
      <c r="Q36" s="210" t="str">
        <f t="shared" si="10"/>
        <v/>
      </c>
      <c r="R36" s="196" t="str">
        <f t="shared" si="11"/>
        <v/>
      </c>
      <c r="S36" s="194" t="str">
        <f t="shared" si="17"/>
        <v/>
      </c>
      <c r="T36" s="195" t="str">
        <f t="shared" si="20"/>
        <v/>
      </c>
      <c r="U36" s="196" t="str">
        <f t="shared" si="20"/>
        <v/>
      </c>
      <c r="V36" s="256">
        <f t="shared" si="5"/>
        <v>0</v>
      </c>
      <c r="W36" s="262">
        <f t="shared" si="12"/>
        <v>0</v>
      </c>
      <c r="X36" s="263">
        <f t="shared" si="13"/>
        <v>0</v>
      </c>
      <c r="Y36" s="264">
        <f t="shared" si="14"/>
        <v>0</v>
      </c>
      <c r="Z36" s="265">
        <f t="shared" si="15"/>
        <v>0</v>
      </c>
      <c r="AA36" s="266">
        <f t="shared" si="16"/>
        <v>0</v>
      </c>
      <c r="AB36" s="215">
        <f t="shared" si="19"/>
        <v>0</v>
      </c>
      <c r="AC36" s="216">
        <f t="shared" si="6"/>
        <v>0</v>
      </c>
      <c r="AD36" s="40"/>
      <c r="AE36" s="71" t="s">
        <v>61</v>
      </c>
      <c r="AF36" s="170">
        <f>SUM(J10:J40,K10:K40)</f>
        <v>0</v>
      </c>
      <c r="AG36" s="23"/>
      <c r="AH36" s="23"/>
      <c r="AI36" s="23"/>
      <c r="AJ36" s="23"/>
      <c r="AK36" s="23"/>
      <c r="AL36" s="23"/>
    </row>
    <row r="37" spans="1:43" ht="15.75">
      <c r="A37" s="23"/>
      <c r="B37" s="153">
        <v>28</v>
      </c>
      <c r="C37" s="49" t="str">
        <f t="shared" si="1"/>
        <v>Se</v>
      </c>
      <c r="D37" s="123">
        <f t="shared" si="7"/>
        <v>42641</v>
      </c>
      <c r="E37" s="87"/>
      <c r="F37" s="87"/>
      <c r="G37" s="88"/>
      <c r="H37" s="88"/>
      <c r="I37" s="188" t="str">
        <f t="shared" si="8"/>
        <v/>
      </c>
      <c r="J37" s="91"/>
      <c r="K37" s="92"/>
      <c r="L37" s="172" t="str">
        <f t="shared" si="2"/>
        <v/>
      </c>
      <c r="M37" s="204" t="str">
        <f t="shared" si="3"/>
        <v/>
      </c>
      <c r="N37" s="202">
        <f t="shared" si="4"/>
        <v>0</v>
      </c>
      <c r="O37" s="94"/>
      <c r="P37" s="193" t="str">
        <f t="shared" si="9"/>
        <v/>
      </c>
      <c r="Q37" s="210" t="str">
        <f t="shared" si="10"/>
        <v/>
      </c>
      <c r="R37" s="196" t="str">
        <f t="shared" si="11"/>
        <v/>
      </c>
      <c r="S37" s="194" t="str">
        <f t="shared" si="17"/>
        <v/>
      </c>
      <c r="T37" s="195" t="str">
        <f t="shared" si="20"/>
        <v/>
      </c>
      <c r="U37" s="196" t="str">
        <f t="shared" si="20"/>
        <v/>
      </c>
      <c r="V37" s="256">
        <f t="shared" si="5"/>
        <v>0</v>
      </c>
      <c r="W37" s="262">
        <f t="shared" si="12"/>
        <v>0</v>
      </c>
      <c r="X37" s="263">
        <f t="shared" si="13"/>
        <v>0</v>
      </c>
      <c r="Y37" s="264">
        <f t="shared" si="14"/>
        <v>0</v>
      </c>
      <c r="Z37" s="265">
        <f t="shared" si="15"/>
        <v>0</v>
      </c>
      <c r="AA37" s="266">
        <f t="shared" si="16"/>
        <v>0</v>
      </c>
      <c r="AB37" s="215">
        <f t="shared" si="19"/>
        <v>0</v>
      </c>
      <c r="AC37" s="216">
        <f t="shared" si="6"/>
        <v>0</v>
      </c>
      <c r="AD37" s="40"/>
      <c r="AE37" s="324"/>
      <c r="AF37" s="325"/>
      <c r="AG37" s="23"/>
      <c r="AH37" s="23"/>
      <c r="AI37" s="23"/>
      <c r="AJ37" s="23"/>
      <c r="AK37" s="23"/>
      <c r="AL37" s="23"/>
    </row>
    <row r="38" spans="1:43" ht="15.75">
      <c r="A38" s="23"/>
      <c r="B38" s="153">
        <v>29</v>
      </c>
      <c r="C38" s="49" t="str">
        <f t="shared" si="1"/>
        <v>Se</v>
      </c>
      <c r="D38" s="123">
        <f t="shared" si="7"/>
        <v>42642</v>
      </c>
      <c r="E38" s="87"/>
      <c r="F38" s="87"/>
      <c r="G38" s="88"/>
      <c r="H38" s="88"/>
      <c r="I38" s="188" t="str">
        <f t="shared" si="8"/>
        <v/>
      </c>
      <c r="J38" s="91"/>
      <c r="K38" s="92"/>
      <c r="L38" s="172" t="str">
        <f t="shared" si="2"/>
        <v/>
      </c>
      <c r="M38" s="204" t="str">
        <f t="shared" si="3"/>
        <v/>
      </c>
      <c r="N38" s="202">
        <f t="shared" si="4"/>
        <v>0</v>
      </c>
      <c r="O38" s="94"/>
      <c r="P38" s="193" t="str">
        <f t="shared" si="9"/>
        <v/>
      </c>
      <c r="Q38" s="210" t="str">
        <f t="shared" si="10"/>
        <v/>
      </c>
      <c r="R38" s="196" t="str">
        <f t="shared" si="11"/>
        <v/>
      </c>
      <c r="S38" s="194" t="str">
        <f t="shared" si="17"/>
        <v/>
      </c>
      <c r="T38" s="195" t="str">
        <f t="shared" si="20"/>
        <v/>
      </c>
      <c r="U38" s="196" t="str">
        <f t="shared" si="20"/>
        <v/>
      </c>
      <c r="V38" s="256">
        <f t="shared" si="5"/>
        <v>0</v>
      </c>
      <c r="W38" s="262">
        <f t="shared" si="12"/>
        <v>0</v>
      </c>
      <c r="X38" s="263">
        <f t="shared" si="13"/>
        <v>0</v>
      </c>
      <c r="Y38" s="264">
        <f t="shared" si="14"/>
        <v>0</v>
      </c>
      <c r="Z38" s="265">
        <f t="shared" si="15"/>
        <v>0</v>
      </c>
      <c r="AA38" s="266">
        <f t="shared" si="16"/>
        <v>0</v>
      </c>
      <c r="AB38" s="215">
        <f t="shared" si="19"/>
        <v>0</v>
      </c>
      <c r="AC38" s="216">
        <f t="shared" si="6"/>
        <v>0</v>
      </c>
      <c r="AD38" s="40"/>
      <c r="AE38" s="240" t="s">
        <v>62</v>
      </c>
      <c r="AF38" s="170">
        <f>SUM(J10:J40)</f>
        <v>0</v>
      </c>
      <c r="AG38" s="23"/>
      <c r="AH38" s="23"/>
      <c r="AI38" s="23"/>
      <c r="AJ38" s="23"/>
      <c r="AK38" s="23"/>
      <c r="AL38" s="23"/>
    </row>
    <row r="39" spans="1:43" ht="15.75">
      <c r="A39" s="23"/>
      <c r="B39" s="153">
        <v>30</v>
      </c>
      <c r="C39" s="49" t="str">
        <f t="shared" si="1"/>
        <v>Se</v>
      </c>
      <c r="D39" s="123">
        <f t="shared" si="7"/>
        <v>42643</v>
      </c>
      <c r="E39" s="87"/>
      <c r="F39" s="87"/>
      <c r="G39" s="88"/>
      <c r="H39" s="88"/>
      <c r="I39" s="188" t="str">
        <f t="shared" si="8"/>
        <v/>
      </c>
      <c r="J39" s="91"/>
      <c r="K39" s="92"/>
      <c r="L39" s="172" t="str">
        <f t="shared" si="2"/>
        <v/>
      </c>
      <c r="M39" s="204" t="str">
        <f t="shared" si="3"/>
        <v/>
      </c>
      <c r="N39" s="202">
        <f t="shared" si="4"/>
        <v>0</v>
      </c>
      <c r="O39" s="94"/>
      <c r="P39" s="193" t="str">
        <f t="shared" si="9"/>
        <v/>
      </c>
      <c r="Q39" s="210" t="str">
        <f t="shared" si="10"/>
        <v/>
      </c>
      <c r="R39" s="196" t="str">
        <f t="shared" si="11"/>
        <v/>
      </c>
      <c r="S39" s="194" t="str">
        <f t="shared" si="17"/>
        <v/>
      </c>
      <c r="T39" s="195" t="str">
        <f t="shared" si="20"/>
        <v/>
      </c>
      <c r="U39" s="196" t="str">
        <f t="shared" si="20"/>
        <v/>
      </c>
      <c r="V39" s="256">
        <f t="shared" si="5"/>
        <v>0</v>
      </c>
      <c r="W39" s="262">
        <f t="shared" si="12"/>
        <v>0</v>
      </c>
      <c r="X39" s="263">
        <f t="shared" si="13"/>
        <v>0</v>
      </c>
      <c r="Y39" s="264">
        <f t="shared" si="14"/>
        <v>0</v>
      </c>
      <c r="Z39" s="265">
        <f t="shared" si="15"/>
        <v>0</v>
      </c>
      <c r="AA39" s="266">
        <f t="shared" si="16"/>
        <v>0</v>
      </c>
      <c r="AB39" s="215">
        <f t="shared" si="19"/>
        <v>0</v>
      </c>
      <c r="AC39" s="216">
        <f t="shared" si="6"/>
        <v>0</v>
      </c>
      <c r="AD39" s="40"/>
      <c r="AE39" s="324"/>
      <c r="AF39" s="325"/>
      <c r="AG39" s="23"/>
      <c r="AH39" s="23"/>
      <c r="AI39" s="23"/>
      <c r="AJ39" s="23"/>
      <c r="AK39" s="23"/>
      <c r="AL39" s="23"/>
    </row>
    <row r="40" spans="1:43" ht="16.5" thickBot="1">
      <c r="A40" s="23"/>
      <c r="B40" s="155">
        <v>31</v>
      </c>
      <c r="C40" s="49" t="str">
        <f>IFERROR(IF(D40=0,0,IF(COUNTIF(Fériés,D40)&gt;0,"Férié",IF(WEEKDAY(D40,2)&lt;=6,"Se","Dim"))),"")</f>
        <v/>
      </c>
      <c r="D40" s="123" t="str">
        <f t="shared" si="7"/>
        <v/>
      </c>
      <c r="E40" s="157"/>
      <c r="F40" s="157"/>
      <c r="G40" s="158"/>
      <c r="H40" s="158"/>
      <c r="I40" s="189" t="str">
        <f t="shared" si="8"/>
        <v/>
      </c>
      <c r="J40" s="159"/>
      <c r="K40" s="160"/>
      <c r="L40" s="173" t="str">
        <f t="shared" si="2"/>
        <v/>
      </c>
      <c r="M40" s="206" t="str">
        <f t="shared" si="3"/>
        <v/>
      </c>
      <c r="N40" s="203">
        <f t="shared" si="4"/>
        <v>0</v>
      </c>
      <c r="O40" s="161"/>
      <c r="P40" s="197" t="str">
        <f t="shared" si="9"/>
        <v/>
      </c>
      <c r="Q40" s="211" t="str">
        <f t="shared" si="10"/>
        <v/>
      </c>
      <c r="R40" s="200" t="str">
        <f t="shared" ref="R40" si="21">IF(OR($D40="",Q40="",R$9=""),"",IF(AND($I40=1,$G40&lt;&gt;$H40),(1/8),IF($G40&gt;=$H40,MAX(,MIN(R$9,$H40+24/24)-MAX(R$8,$G40)),MAX(,MIN(R$9,$H40)-MAX(R$8,$G40)))))</f>
        <v/>
      </c>
      <c r="S40" s="198" t="str">
        <f t="shared" si="17"/>
        <v/>
      </c>
      <c r="T40" s="199" t="str">
        <f t="shared" si="20"/>
        <v/>
      </c>
      <c r="U40" s="200" t="str">
        <f t="shared" si="20"/>
        <v/>
      </c>
      <c r="V40" s="256">
        <f>IFERROR(SUMPRODUCT(($C40="se")*($AB40)),"")</f>
        <v>0</v>
      </c>
      <c r="W40" s="267">
        <f t="shared" si="12"/>
        <v>0</v>
      </c>
      <c r="X40" s="268">
        <f t="shared" si="13"/>
        <v>0</v>
      </c>
      <c r="Y40" s="269">
        <f t="shared" si="14"/>
        <v>0</v>
      </c>
      <c r="Z40" s="270">
        <f t="shared" si="15"/>
        <v>0</v>
      </c>
      <c r="AA40" s="271">
        <f t="shared" si="16"/>
        <v>0</v>
      </c>
      <c r="AB40" s="217">
        <f t="shared" si="19"/>
        <v>0</v>
      </c>
      <c r="AC40" s="218">
        <f t="shared" si="6"/>
        <v>0</v>
      </c>
      <c r="AD40" s="40"/>
      <c r="AE40" s="239" t="s">
        <v>63</v>
      </c>
      <c r="AF40" s="169">
        <f>SUM(K10:K40)</f>
        <v>0</v>
      </c>
      <c r="AG40" s="23"/>
      <c r="AH40" s="23"/>
      <c r="AI40" s="23"/>
      <c r="AJ40" s="23"/>
      <c r="AK40" s="23"/>
      <c r="AL40" s="23"/>
    </row>
    <row r="41" spans="1:43" s="1" customFormat="1" ht="15.75" thickBot="1">
      <c r="A41" s="39"/>
      <c r="B41" s="156" t="s">
        <v>60</v>
      </c>
      <c r="C41" s="154"/>
      <c r="D41" s="162">
        <f>COUNTA(D10:D40)</f>
        <v>31</v>
      </c>
      <c r="E41" s="162">
        <f>COUNTA(E10:E40)</f>
        <v>0</v>
      </c>
      <c r="F41" s="162">
        <f>COUNTA(F10:F40)</f>
        <v>0</v>
      </c>
      <c r="G41" s="162">
        <f>COUNTA(G10:G40)</f>
        <v>0</v>
      </c>
      <c r="H41" s="162">
        <f>COUNTA(H10:H40)</f>
        <v>0</v>
      </c>
      <c r="I41" s="207">
        <f>SUM(I10:I40)</f>
        <v>0</v>
      </c>
      <c r="J41" s="163">
        <f t="shared" ref="J41:M41" si="22">SUM(J10:J40)</f>
        <v>0</v>
      </c>
      <c r="K41" s="163">
        <f t="shared" si="22"/>
        <v>0</v>
      </c>
      <c r="L41" s="164">
        <f t="shared" si="22"/>
        <v>0</v>
      </c>
      <c r="M41" s="168">
        <f t="shared" si="22"/>
        <v>0</v>
      </c>
      <c r="N41" s="168">
        <f>SUM(N10:N40)</f>
        <v>0</v>
      </c>
      <c r="O41" s="165"/>
      <c r="P41" s="166">
        <f t="shared" ref="P41:R41" si="23">SUM(P10:P40)</f>
        <v>0</v>
      </c>
      <c r="Q41" s="168">
        <f t="shared" si="23"/>
        <v>0</v>
      </c>
      <c r="R41" s="212">
        <f t="shared" si="23"/>
        <v>0</v>
      </c>
      <c r="S41" s="166">
        <f>SUM(S10:S40)</f>
        <v>0</v>
      </c>
      <c r="T41" s="168">
        <f>SUM(T10:T40)</f>
        <v>0</v>
      </c>
      <c r="U41" s="212">
        <f>SUM(U10:U40)</f>
        <v>0</v>
      </c>
      <c r="V41" s="238">
        <f>SUMIF(D10:D40,"&gt;0",V10:V40)</f>
        <v>0</v>
      </c>
      <c r="W41" s="237">
        <f>SUMIF(D10:D40,"&gt;0",W10:W40)</f>
        <v>0</v>
      </c>
      <c r="X41" s="235">
        <f>SUMIF(D10:D40,"&gt;0",X10:X40)</f>
        <v>0</v>
      </c>
      <c r="Y41" s="237">
        <f>SUMIF(D10:D40,"&gt;0",Y10:Y40)</f>
        <v>0</v>
      </c>
      <c r="Z41" s="235">
        <f ca="1">SUMPRODUCT((INDIRECT("$C$10:$C$"&amp;DAY(EOMONTH($D$10,0))+9)="férié")*(INDIRECT("$Z$10:$Z$"&amp;DAY(EOMONTH($D$10,0))+9)))</f>
        <v>0</v>
      </c>
      <c r="AA41" s="237">
        <f ca="1">SUMPRODUCT((INDIRECT("$C$10:$C$"&amp;DAY(EOMONTH($D$10,0))+9)="férié")*(INDIRECT("$AA$10:$AA$"&amp;DAY(EOMONTH($D$10,0))+9)))</f>
        <v>0</v>
      </c>
      <c r="AB41" s="235">
        <f>SUMIF(D10:D40,"&gt;0",AB10:AB40)</f>
        <v>0</v>
      </c>
      <c r="AC41" s="236">
        <f>SUMIF(D10:D40,"&gt;0",AC10:AC40)</f>
        <v>0</v>
      </c>
      <c r="AD41" s="45"/>
      <c r="AE41" s="327"/>
      <c r="AF41" s="328"/>
      <c r="AG41" s="39"/>
      <c r="AH41" s="39"/>
      <c r="AI41" s="39"/>
      <c r="AJ41" s="39"/>
      <c r="AK41" s="39"/>
      <c r="AL41" s="39"/>
    </row>
    <row r="42" spans="1:43">
      <c r="A42" s="23"/>
      <c r="B42" s="23"/>
      <c r="C42" s="23"/>
      <c r="D42" s="23"/>
      <c r="E42" s="23"/>
      <c r="F42" s="23"/>
      <c r="G42" s="23"/>
      <c r="H42" s="23"/>
      <c r="I42" s="181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69" t="s">
        <v>64</v>
      </c>
      <c r="AF42" s="73">
        <f>COUNTA(G10:G40)</f>
        <v>0</v>
      </c>
      <c r="AG42" s="23"/>
      <c r="AH42" s="23"/>
      <c r="AI42" s="23"/>
      <c r="AJ42" s="23"/>
      <c r="AK42" s="23"/>
      <c r="AL42" s="23"/>
      <c r="AM42" s="5"/>
      <c r="AN42" s="5"/>
      <c r="AO42" s="5"/>
      <c r="AP42" s="5"/>
      <c r="AQ42" s="5"/>
    </row>
    <row r="43" spans="1:43">
      <c r="A43" s="23"/>
      <c r="B43" s="23"/>
      <c r="C43" s="23"/>
      <c r="D43" s="23"/>
      <c r="E43" s="23"/>
      <c r="F43" s="23"/>
      <c r="G43" s="23"/>
      <c r="H43" s="23"/>
      <c r="I43" s="181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329"/>
      <c r="AF43" s="330"/>
      <c r="AG43" s="23"/>
      <c r="AH43" s="23"/>
      <c r="AI43" s="23"/>
      <c r="AJ43" s="23"/>
      <c r="AK43" s="23"/>
      <c r="AL43" s="23"/>
      <c r="AM43" s="5"/>
      <c r="AN43" s="5"/>
      <c r="AO43" s="5"/>
      <c r="AP43" s="5"/>
      <c r="AQ43" s="5"/>
    </row>
    <row r="44" spans="1:43" s="4" customFormat="1">
      <c r="A44" s="23"/>
      <c r="B44" s="23"/>
      <c r="C44" s="23"/>
      <c r="D44" s="23"/>
      <c r="E44" s="23"/>
      <c r="F44" s="23"/>
      <c r="G44" s="23"/>
      <c r="H44" s="23"/>
      <c r="I44" s="181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74" t="s">
        <v>127</v>
      </c>
      <c r="AF44" s="169">
        <f>SUM(M10:M40)</f>
        <v>0</v>
      </c>
      <c r="AG44" s="23"/>
      <c r="AH44" s="23"/>
      <c r="AI44" s="23"/>
      <c r="AJ44" s="23"/>
      <c r="AK44" s="23"/>
      <c r="AL44" s="23"/>
      <c r="AM44" s="6"/>
      <c r="AN44" s="6"/>
      <c r="AO44" s="6"/>
      <c r="AP44" s="6"/>
      <c r="AQ44" s="6"/>
    </row>
    <row r="45" spans="1:43" s="4" customFormat="1" ht="15.75" thickBot="1">
      <c r="A45" s="23"/>
      <c r="B45" s="23"/>
      <c r="C45" s="23"/>
      <c r="D45" s="23"/>
      <c r="E45" s="23"/>
      <c r="F45" s="23"/>
      <c r="G45" s="23"/>
      <c r="H45" s="23"/>
      <c r="I45" s="181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317"/>
      <c r="AF45" s="318"/>
      <c r="AG45" s="23"/>
      <c r="AH45" s="23"/>
      <c r="AI45" s="23"/>
      <c r="AJ45" s="23"/>
      <c r="AK45" s="23"/>
      <c r="AL45" s="23"/>
      <c r="AM45" s="6"/>
      <c r="AN45" s="6"/>
      <c r="AO45" s="6"/>
      <c r="AP45" s="6"/>
      <c r="AQ45" s="6"/>
    </row>
    <row r="46" spans="1:43" s="4" customFormat="1">
      <c r="A46" s="23"/>
      <c r="B46" s="23"/>
      <c r="C46" s="23"/>
      <c r="D46" s="23"/>
      <c r="E46" s="23"/>
      <c r="F46" s="23"/>
      <c r="G46" s="23"/>
      <c r="H46" s="23"/>
      <c r="I46" s="181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6"/>
      <c r="AN46" s="6"/>
      <c r="AO46" s="6"/>
      <c r="AP46" s="6"/>
      <c r="AQ46" s="6"/>
    </row>
    <row r="47" spans="1:43" hidden="1"/>
    <row r="48" spans="1:43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</sheetData>
  <sheetProtection selectLockedCells="1"/>
  <mergeCells count="66">
    <mergeCell ref="AE45:AF45"/>
    <mergeCell ref="AE43:AF43"/>
    <mergeCell ref="D3:D4"/>
    <mergeCell ref="E3:F4"/>
    <mergeCell ref="V3:W3"/>
    <mergeCell ref="X3:Y3"/>
    <mergeCell ref="Z3:AA3"/>
    <mergeCell ref="AE3:AF3"/>
    <mergeCell ref="AE5:AF5"/>
    <mergeCell ref="D6:D8"/>
    <mergeCell ref="L7:M7"/>
    <mergeCell ref="O7:O9"/>
    <mergeCell ref="AE7:AF7"/>
    <mergeCell ref="V8:W8"/>
    <mergeCell ref="X8:Y8"/>
    <mergeCell ref="Z8:AA8"/>
    <mergeCell ref="AH3:AK3"/>
    <mergeCell ref="V4:W4"/>
    <mergeCell ref="X4:Y4"/>
    <mergeCell ref="Z4:AA4"/>
    <mergeCell ref="AB4:AC4"/>
    <mergeCell ref="AB3:AC3"/>
    <mergeCell ref="AB8:AC8"/>
    <mergeCell ref="V9:W9"/>
    <mergeCell ref="P5:R5"/>
    <mergeCell ref="S5:U5"/>
    <mergeCell ref="V5:W5"/>
    <mergeCell ref="X5:Y5"/>
    <mergeCell ref="Z5:AA5"/>
    <mergeCell ref="AB5:AC5"/>
    <mergeCell ref="AE21:AF21"/>
    <mergeCell ref="AH21:AI21"/>
    <mergeCell ref="AJ21:AK21"/>
    <mergeCell ref="X9:Y9"/>
    <mergeCell ref="Z9:AA9"/>
    <mergeCell ref="AB9:AC9"/>
    <mergeCell ref="AE9:AF9"/>
    <mergeCell ref="AE11:AF11"/>
    <mergeCell ref="AE13:AF13"/>
    <mergeCell ref="AH14:AK14"/>
    <mergeCell ref="AE15:AF15"/>
    <mergeCell ref="AE17:AF17"/>
    <mergeCell ref="AE19:AF19"/>
    <mergeCell ref="AH20:AK20"/>
    <mergeCell ref="AE29:AF29"/>
    <mergeCell ref="AH29:AK29"/>
    <mergeCell ref="AH22:AI22"/>
    <mergeCell ref="AJ22:AK22"/>
    <mergeCell ref="AE23:AF23"/>
    <mergeCell ref="AH23:AI23"/>
    <mergeCell ref="AJ23:AK23"/>
    <mergeCell ref="AH24:AI24"/>
    <mergeCell ref="AJ24:AK24"/>
    <mergeCell ref="AE25:AF25"/>
    <mergeCell ref="AH26:AK26"/>
    <mergeCell ref="AE27:AF27"/>
    <mergeCell ref="AH27:AK27"/>
    <mergeCell ref="AH28:AK28"/>
    <mergeCell ref="AE39:AF39"/>
    <mergeCell ref="AE41:AF41"/>
    <mergeCell ref="AH30:AK30"/>
    <mergeCell ref="AE31:AF31"/>
    <mergeCell ref="AI32:AK33"/>
    <mergeCell ref="AE33:AF33"/>
    <mergeCell ref="AE35:AF35"/>
    <mergeCell ref="AE37:AF37"/>
  </mergeCells>
  <conditionalFormatting sqref="C10:D40">
    <cfRule type="expression" dxfId="7" priority="4" stopIfTrue="1">
      <formula>COUNTIF(Fériés,$D10)&gt;0</formula>
    </cfRule>
  </conditionalFormatting>
  <conditionalFormatting sqref="AJ21:AK24">
    <cfRule type="expression" dxfId="6" priority="1" stopIfTrue="1">
      <formula>(AJ21:AJ24&lt;=TODAY()+120)*(AJ21:AJ24&lt;&gt;"")</formula>
    </cfRule>
    <cfRule type="expression" dxfId="5" priority="2" stopIfTrue="1">
      <formula>(AJ21:AJ24&lt;=TODAY()+180)*(AJ21:AJ24&lt;&gt;"")</formula>
    </cfRule>
    <cfRule type="expression" dxfId="4" priority="3" stopIfTrue="1">
      <formula>(AJ21:AJ24&lt;=TODAY()&gt;180)*(AJ21:AJ24&lt;&gt;"")</formula>
    </cfRule>
  </conditionalFormatting>
  <conditionalFormatting sqref="C10:AC40">
    <cfRule type="expression" dxfId="3" priority="5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7">
        <x14:dataValidation type="list" allowBlank="1" showErrorMessage="1" prompt="Choisissez votre heure de fin de journée.">
          <x14:formula1>
            <xm:f>Réglages!$D$2:$D$49</xm:f>
          </x14:formula1>
          <xm:sqref>H40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  <x14:dataValidation type="list" allowBlank="1" showErrorMessage="1" prompt="Choisissez votre heure de début de journée">
          <x14:formula1>
            <xm:f>Réglages!$D$2:$D$98</xm:f>
          </x14:formula1>
          <xm:sqref>G10:G39</xm:sqref>
        </x14:dataValidation>
        <x14:dataValidation type="list" allowBlank="1" showErrorMessage="1" prompt="Choisissez votre heure de fin de journée.">
          <x14:formula1>
            <xm:f>Réglages!$D$2:$D$98</xm:f>
          </x14:formula1>
          <xm:sqref>H10:H39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le1" enableFormatConditionsCalculation="0">
    <tabColor rgb="FF0087E8"/>
  </sheetPr>
  <dimension ref="A1:AL3500"/>
  <sheetViews>
    <sheetView tabSelected="1" topLeftCell="A25" zoomScaleNormal="100" zoomScalePageLayoutView="125" workbookViewId="0"/>
  </sheetViews>
  <sheetFormatPr baseColWidth="10" defaultColWidth="0" defaultRowHeight="15" zeroHeight="1"/>
  <cols>
    <col min="1" max="1" width="11.42578125" customWidth="1"/>
    <col min="2" max="2" width="24.28515625" customWidth="1"/>
    <col min="3" max="3" width="15.42578125" customWidth="1"/>
    <col min="4" max="4" width="11.42578125" customWidth="1"/>
    <col min="5" max="5" width="11.28515625" customWidth="1"/>
    <col min="6" max="6" width="26.7109375" customWidth="1"/>
    <col min="7" max="7" width="13.140625" customWidth="1"/>
    <col min="8" max="8" width="12.85546875" customWidth="1"/>
    <col min="9" max="9" width="23.7109375" customWidth="1"/>
    <col min="10" max="12" width="11.42578125" customWidth="1"/>
    <col min="13" max="13" width="99.85546875" customWidth="1"/>
    <col min="14" max="38" width="0" hidden="1" customWidth="1"/>
    <col min="39" max="16384" width="11.42578125" hidden="1"/>
  </cols>
  <sheetData>
    <row r="1" spans="1:13" ht="15" customHeight="1">
      <c r="A1" s="316"/>
      <c r="B1" s="311"/>
      <c r="C1" s="311"/>
      <c r="D1" s="311"/>
      <c r="E1" s="311"/>
      <c r="F1" s="411" t="s">
        <v>103</v>
      </c>
      <c r="G1" s="411"/>
      <c r="H1" s="411"/>
      <c r="I1" s="411"/>
      <c r="J1" s="411"/>
      <c r="K1" s="411"/>
      <c r="L1" s="411"/>
      <c r="M1" s="311"/>
    </row>
    <row r="2" spans="1:13" ht="15" customHeight="1">
      <c r="A2" s="312"/>
      <c r="B2" s="313"/>
      <c r="C2" s="313"/>
      <c r="D2" s="313"/>
      <c r="E2" s="313"/>
      <c r="F2" s="412"/>
      <c r="G2" s="412"/>
      <c r="H2" s="412"/>
      <c r="I2" s="412"/>
      <c r="J2" s="412"/>
      <c r="K2" s="412"/>
      <c r="L2" s="412"/>
      <c r="M2" s="313"/>
    </row>
    <row r="3" spans="1:13" ht="15" customHeight="1">
      <c r="A3" s="312"/>
      <c r="B3" s="313"/>
      <c r="C3" s="313"/>
      <c r="D3" s="313"/>
      <c r="E3" s="313"/>
      <c r="F3" s="412"/>
      <c r="G3" s="412"/>
      <c r="H3" s="412"/>
      <c r="I3" s="412"/>
      <c r="J3" s="412"/>
      <c r="K3" s="412"/>
      <c r="L3" s="412"/>
      <c r="M3" s="313"/>
    </row>
    <row r="4" spans="1:13" ht="15" customHeight="1">
      <c r="A4" s="312"/>
      <c r="B4" s="313"/>
      <c r="C4" s="313"/>
      <c r="D4" s="313"/>
      <c r="E4" s="313"/>
      <c r="F4" s="412"/>
      <c r="G4" s="412"/>
      <c r="H4" s="412"/>
      <c r="I4" s="412"/>
      <c r="J4" s="412"/>
      <c r="K4" s="412"/>
      <c r="L4" s="412"/>
      <c r="M4" s="313"/>
    </row>
    <row r="5" spans="1:13" ht="15.75" customHeight="1" thickBot="1">
      <c r="A5" s="314"/>
      <c r="B5" s="315"/>
      <c r="C5" s="315"/>
      <c r="D5" s="315"/>
      <c r="E5" s="315"/>
      <c r="F5" s="413"/>
      <c r="G5" s="413"/>
      <c r="H5" s="413"/>
      <c r="I5" s="413"/>
      <c r="J5" s="413"/>
      <c r="K5" s="413"/>
      <c r="L5" s="413"/>
      <c r="M5" s="315"/>
    </row>
    <row r="6" spans="1:13" ht="15.75" thickBot="1">
      <c r="A6" s="104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</row>
    <row r="7" spans="1:13" ht="15.75">
      <c r="A7" s="23"/>
      <c r="B7" s="23"/>
      <c r="C7" s="23"/>
      <c r="D7" s="23"/>
      <c r="E7" s="23"/>
      <c r="F7" s="429" t="s">
        <v>79</v>
      </c>
      <c r="G7" s="430"/>
      <c r="H7" s="23"/>
      <c r="I7" s="421" t="s">
        <v>17</v>
      </c>
      <c r="J7" s="422"/>
      <c r="K7" s="422"/>
      <c r="L7" s="423"/>
      <c r="M7" s="23"/>
    </row>
    <row r="8" spans="1:13" ht="19.5">
      <c r="A8" s="23"/>
      <c r="B8" s="23"/>
      <c r="C8" s="23"/>
      <c r="D8" s="23"/>
      <c r="E8" s="23"/>
      <c r="F8" s="283" t="s">
        <v>132</v>
      </c>
      <c r="G8" s="284" t="e">
        <f>SUM(Janvier!AF4,Février!AF4,Mars!AF4,Avril!AF4,Mai!AF4,Juin!AF4,Juillet!AF4,Août!AF4,Septembre!AF4,#REF!,#REF!,#REF!)</f>
        <v>#REF!</v>
      </c>
      <c r="H8" s="23"/>
      <c r="I8" s="231"/>
      <c r="J8" s="221" t="s">
        <v>34</v>
      </c>
      <c r="K8" s="75" t="s">
        <v>23</v>
      </c>
      <c r="L8" s="76" t="s">
        <v>11</v>
      </c>
      <c r="M8" s="23"/>
    </row>
    <row r="9" spans="1:13">
      <c r="A9" s="23"/>
      <c r="B9" s="23"/>
      <c r="C9" s="23"/>
      <c r="D9" s="23"/>
      <c r="E9" s="23"/>
      <c r="F9" s="431"/>
      <c r="G9" s="432"/>
      <c r="H9" s="23"/>
      <c r="I9" s="219" t="s">
        <v>1</v>
      </c>
      <c r="J9" s="253" t="e">
        <f>SUM(Janvier!AF14,Février!AF14,Mars!AF14,Avril!AF14,Mai!AF14,Juin!AF14,Juillet!AF14,Août!AF14,Septembre!AF14,#REF!,#REF!,#REF!)</f>
        <v>#REF!</v>
      </c>
      <c r="K9" s="222">
        <v>9.93</v>
      </c>
      <c r="L9" s="223" t="e">
        <f t="shared" ref="L9:L14" si="0">(J9*24)*K9</f>
        <v>#REF!</v>
      </c>
      <c r="M9" s="23"/>
    </row>
    <row r="10" spans="1:13">
      <c r="A10" s="23"/>
      <c r="B10" s="23"/>
      <c r="C10" s="23"/>
      <c r="D10" s="23"/>
      <c r="E10" s="23"/>
      <c r="F10" s="285" t="s">
        <v>128</v>
      </c>
      <c r="G10" s="286" t="e">
        <f>SUM(Janvier!AF6,Février!AF6,Mars!AF6,Avril!AF6,Mai!AF6,Juin!AF6,Juillet!AF6,Août!AF6,Septembre!AF6,#REF!,#REF!,#REF!)</f>
        <v>#REF!</v>
      </c>
      <c r="H10" s="23"/>
      <c r="I10" s="220" t="s">
        <v>18</v>
      </c>
      <c r="J10" s="254" t="e">
        <f>SUM(Janvier!AF18,Février!AF18,Mars!AF18,Avril!AF18,Mai!AF18,Juin!AF18,Juillet!AF18,Août!AF18,Septembre!AF18,#REF!,#REF!,#REF!)</f>
        <v>#REF!</v>
      </c>
      <c r="K10" s="224">
        <v>0.99299999999999999</v>
      </c>
      <c r="L10" s="225" t="e">
        <f t="shared" si="0"/>
        <v>#REF!</v>
      </c>
      <c r="M10" s="23"/>
    </row>
    <row r="11" spans="1:13">
      <c r="A11" s="23"/>
      <c r="B11" s="23"/>
      <c r="C11" s="23"/>
      <c r="D11" s="23"/>
      <c r="E11" s="23"/>
      <c r="F11" s="319"/>
      <c r="G11" s="320"/>
      <c r="H11" s="23"/>
      <c r="I11" s="10" t="s">
        <v>20</v>
      </c>
      <c r="J11" s="255" t="e">
        <f>SUM(Janvier!AF24,Février!AF24,Mars!AF24,Avril!AF24,Mai!AF24,Juin!AF24,Juillet!AF24,Août!AF24,Septembre!AF24,#REF!,#REF!,#REF!)</f>
        <v>#REF!</v>
      </c>
      <c r="K11" s="81">
        <v>0.99299999999999999</v>
      </c>
      <c r="L11" s="225" t="e">
        <f t="shared" si="0"/>
        <v>#REF!</v>
      </c>
      <c r="M11" s="23"/>
    </row>
    <row r="12" spans="1:13">
      <c r="A12" s="23"/>
      <c r="B12" s="23"/>
      <c r="C12" s="23"/>
      <c r="D12" s="23"/>
      <c r="E12" s="23"/>
      <c r="F12" s="285" t="s">
        <v>129</v>
      </c>
      <c r="G12" s="286" t="e">
        <f>SUM(Janvier!AF8,Février!AF8,Mars!AF8,Avril!AF8,Mai!AF8,Juin!AF8,Juillet!AF8,Août!AF8,Septembre!AF8,#REF!,#REF!,#REF!)</f>
        <v>#REF!</v>
      </c>
      <c r="H12" s="23"/>
      <c r="I12" s="10" t="s">
        <v>19</v>
      </c>
      <c r="J12" s="2" t="e">
        <f>SUM(Janvier!AF26,Février!AF26,Mars!AF26,Avril!AF26,Mai!AF26,Juin!AF26,Juillet!AF26,Août!AF26,Septembre!AF26,#REF!,#REF!,#REF!)</f>
        <v>#REF!</v>
      </c>
      <c r="K12" s="81">
        <v>1.88</v>
      </c>
      <c r="L12" s="225" t="e">
        <f t="shared" si="0"/>
        <v>#REF!</v>
      </c>
      <c r="M12" s="23"/>
    </row>
    <row r="13" spans="1:13">
      <c r="A13" s="23"/>
      <c r="B13" s="23"/>
      <c r="C13" s="23"/>
      <c r="D13" s="23"/>
      <c r="E13" s="23"/>
      <c r="F13" s="319"/>
      <c r="G13" s="320"/>
      <c r="H13" s="23"/>
      <c r="I13" s="10" t="s">
        <v>21</v>
      </c>
      <c r="J13" s="2" t="e">
        <f>SUM(Janvier!AF30,Février!AF30,Mars!AF30,Avril!AF30,Mai!AF30,Juin!AF30,Juillet!AF30,Août!AF30,Septembre!AF30,#REF!,#REF!,#REF!)</f>
        <v>#REF!</v>
      </c>
      <c r="K13" s="81">
        <v>9.93</v>
      </c>
      <c r="L13" s="225" t="e">
        <f t="shared" si="0"/>
        <v>#REF!</v>
      </c>
      <c r="M13" s="23"/>
    </row>
    <row r="14" spans="1:13">
      <c r="A14" s="23"/>
      <c r="B14" s="23"/>
      <c r="C14" s="23"/>
      <c r="D14" s="23"/>
      <c r="E14" s="23"/>
      <c r="F14" s="285" t="s">
        <v>130</v>
      </c>
      <c r="G14" s="286" t="e">
        <f>SUM(Janvier!AF10,Février!AF10,Mars!AF10,Avril!AF10,Mai!AF10,Juin!AF10,Juillet!AF10,Août!AF10,Septembre!AF10,#REF!,#REF!,#REF!)</f>
        <v>#REF!</v>
      </c>
      <c r="H14" s="23"/>
      <c r="I14" s="11" t="s">
        <v>22</v>
      </c>
      <c r="J14" s="2" t="e">
        <f>SUM(J9:J12)</f>
        <v>#REF!</v>
      </c>
      <c r="K14" s="81">
        <v>0.13100000000000001</v>
      </c>
      <c r="L14" s="225" t="e">
        <f t="shared" si="0"/>
        <v>#REF!</v>
      </c>
      <c r="M14" s="23"/>
    </row>
    <row r="15" spans="1:13" ht="15.75" thickBot="1">
      <c r="A15" s="23"/>
      <c r="B15" s="23"/>
      <c r="C15" s="23"/>
      <c r="D15" s="23"/>
      <c r="E15" s="23"/>
      <c r="F15" s="319"/>
      <c r="G15" s="320"/>
      <c r="H15" s="23"/>
      <c r="I15" s="12" t="s">
        <v>24</v>
      </c>
      <c r="J15" s="13" t="e">
        <f>SUM(J10+J12)</f>
        <v>#REF!</v>
      </c>
      <c r="K15" s="243"/>
      <c r="L15" s="244"/>
      <c r="M15" s="23"/>
    </row>
    <row r="16" spans="1:13" ht="16.5" thickBot="1">
      <c r="A16" s="23"/>
      <c r="B16" s="23"/>
      <c r="C16" s="23"/>
      <c r="D16" s="23"/>
      <c r="E16" s="23"/>
      <c r="F16" s="283" t="s">
        <v>136</v>
      </c>
      <c r="G16" s="295" t="e">
        <f>SUM(Janvier!AF12,Février!AF12,Mars!AF12,Avril!AF12,Mai!AF12,Juin!AF12,Juillet!AF12,Août!AF12,Septembre!AF12,#REF!,#REF!,#REF!)</f>
        <v>#REF!</v>
      </c>
      <c r="H16" s="23"/>
      <c r="I16" s="32"/>
      <c r="J16" s="34"/>
      <c r="K16" s="16" t="s">
        <v>71</v>
      </c>
      <c r="L16" s="226" t="e">
        <f>SUM(L9:L15)</f>
        <v>#REF!</v>
      </c>
      <c r="M16" s="23"/>
    </row>
    <row r="17" spans="1:13" ht="15.75" thickBot="1">
      <c r="A17" s="23"/>
      <c r="B17" s="23"/>
      <c r="C17" s="23"/>
      <c r="D17" s="23"/>
      <c r="E17" s="23"/>
      <c r="F17" s="319"/>
      <c r="G17" s="320"/>
      <c r="H17" s="23"/>
      <c r="I17" s="32"/>
      <c r="J17" s="32"/>
      <c r="K17" s="32"/>
      <c r="L17" s="32"/>
      <c r="M17" s="23"/>
    </row>
    <row r="18" spans="1:13">
      <c r="A18" s="23"/>
      <c r="B18" s="23"/>
      <c r="C18" s="23"/>
      <c r="D18" s="23"/>
      <c r="E18" s="23"/>
      <c r="F18" s="285" t="s">
        <v>131</v>
      </c>
      <c r="G18" s="286" t="e">
        <f>SUM(Janvier!AF14,Février!AF14,Mars!AF14,Avril!AF14,Mai!AF14,Juin!AF14,Juillet!AF14,Août!AF14,Septembre!AF14,#REF!,#REF!,#REF!)</f>
        <v>#REF!</v>
      </c>
      <c r="H18" s="23"/>
      <c r="I18" s="424" t="s">
        <v>16</v>
      </c>
      <c r="J18" s="425"/>
      <c r="K18" s="425"/>
      <c r="L18" s="426"/>
      <c r="M18" s="23"/>
    </row>
    <row r="19" spans="1:13">
      <c r="A19" s="23"/>
      <c r="B19" s="23"/>
      <c r="C19" s="23"/>
      <c r="D19" s="23"/>
      <c r="E19" s="23"/>
      <c r="F19" s="319"/>
      <c r="G19" s="320"/>
      <c r="H19" s="23"/>
      <c r="I19" s="77"/>
      <c r="J19" s="78" t="s">
        <v>11</v>
      </c>
      <c r="K19" s="78" t="s">
        <v>23</v>
      </c>
      <c r="L19" s="79" t="s">
        <v>11</v>
      </c>
      <c r="M19" s="23"/>
    </row>
    <row r="20" spans="1:13">
      <c r="A20" s="23"/>
      <c r="B20" s="23"/>
      <c r="C20" s="23"/>
      <c r="D20" s="23"/>
      <c r="E20" s="23"/>
      <c r="F20" s="285" t="s">
        <v>125</v>
      </c>
      <c r="G20" s="286" t="e">
        <f>SUM(Janvier!AF16,Février!AF16,Mars!AF16,Avril!AF16,Mai!AF16,Juin!AF16,Juillet!AF16,Août!AF16,Septembre!AF16,#REF!,#REF!,#REF!)</f>
        <v>#REF!</v>
      </c>
      <c r="H20" s="23"/>
      <c r="I20" s="14" t="s">
        <v>73</v>
      </c>
      <c r="J20" s="296" t="e">
        <f>SUM(Janvier!AF42,Février!AF42,Mars!AF42,Avril!AF42,Mai!AF42,Juin!AF42,Juillet!AF42,Août!AF42,Septembre!AF42,#REF!,#REF!,#REF!)</f>
        <v>#REF!</v>
      </c>
      <c r="K20" s="83">
        <v>3.43</v>
      </c>
      <c r="L20" s="227" t="e">
        <f>J20*K20</f>
        <v>#REF!</v>
      </c>
      <c r="M20" s="23"/>
    </row>
    <row r="21" spans="1:13" ht="15.75" thickBot="1">
      <c r="A21" s="23"/>
      <c r="B21" s="23"/>
      <c r="C21" s="23"/>
      <c r="D21" s="23"/>
      <c r="E21" s="23"/>
      <c r="F21" s="419"/>
      <c r="G21" s="420"/>
      <c r="H21" s="23"/>
      <c r="I21" s="15" t="s">
        <v>72</v>
      </c>
      <c r="J21" s="228" t="e">
        <f>SUM(Janvier!AF44,Février!AF44,Mars!AF44,Avril!AF44,Mai!AF44,Juin!AF44,Juillet!AF44,Août!AF44,Septembre!AF44,#REF!,#REF!,#REF!)</f>
        <v>#REF!</v>
      </c>
      <c r="K21" s="82">
        <v>0.81</v>
      </c>
      <c r="L21" s="229" t="e">
        <f>(J21*24)*K21</f>
        <v>#REF!</v>
      </c>
      <c r="M21" s="23"/>
    </row>
    <row r="22" spans="1:13" ht="16.5" thickBot="1">
      <c r="A22" s="23"/>
      <c r="B22" s="23"/>
      <c r="C22" s="23"/>
      <c r="D22" s="23"/>
      <c r="E22" s="23"/>
      <c r="F22" s="285" t="s">
        <v>126</v>
      </c>
      <c r="G22" s="286" t="e">
        <f>SUM(Janvier!AF18,Février!AF18,Mars!AF18,Avril!AF18,Mai!AF18,Juin!AF18,Juillet!AF18,Août!AF18,Septembre!AF18,#REF!,#REF!,#REF!)</f>
        <v>#REF!</v>
      </c>
      <c r="H22" s="23"/>
      <c r="I22" s="230"/>
      <c r="J22" s="43"/>
      <c r="K22" s="16" t="s">
        <v>71</v>
      </c>
      <c r="L22" s="297" t="e">
        <f>SUM(L20:L21)</f>
        <v>#REF!</v>
      </c>
      <c r="M22" s="23"/>
    </row>
    <row r="23" spans="1:13">
      <c r="A23" s="23"/>
      <c r="B23" s="23"/>
      <c r="C23" s="23"/>
      <c r="D23" s="23"/>
      <c r="E23" s="23"/>
      <c r="F23" s="415"/>
      <c r="G23" s="416"/>
      <c r="H23" s="23"/>
      <c r="I23" s="23"/>
      <c r="J23" s="23"/>
      <c r="K23" s="23"/>
      <c r="L23" s="23"/>
      <c r="M23" s="23"/>
    </row>
    <row r="24" spans="1:13">
      <c r="A24" s="23"/>
      <c r="B24" s="23"/>
      <c r="C24" s="23"/>
      <c r="D24" s="23"/>
      <c r="E24" s="23"/>
      <c r="F24" s="283" t="s">
        <v>133</v>
      </c>
      <c r="G24" s="295" t="e">
        <f>SUM(Janvier!AF20,Février!AF20,Mars!AF20,Avril!AF20,Mai!AF20,Juin!AF20,Juillet!AF20,Août!AF20,Septembre!AF20,#REF!,#REF!,#REF!)</f>
        <v>#REF!</v>
      </c>
      <c r="H24" s="23"/>
      <c r="I24" s="23"/>
      <c r="J24" s="23"/>
      <c r="K24" s="23"/>
      <c r="L24" s="23"/>
      <c r="M24" s="23"/>
    </row>
    <row r="25" spans="1:13">
      <c r="A25" s="23"/>
      <c r="B25" s="23"/>
      <c r="C25" s="23"/>
      <c r="D25" s="23"/>
      <c r="E25" s="23"/>
      <c r="F25" s="319"/>
      <c r="G25" s="320"/>
      <c r="H25" s="23"/>
      <c r="I25" s="23"/>
      <c r="J25" s="23"/>
      <c r="K25" s="23"/>
      <c r="L25" s="23"/>
      <c r="M25" s="23"/>
    </row>
    <row r="26" spans="1:13">
      <c r="A26" s="23"/>
      <c r="B26" s="23"/>
      <c r="C26" s="23"/>
      <c r="D26" s="23"/>
      <c r="E26" s="23"/>
      <c r="F26" s="285" t="s">
        <v>70</v>
      </c>
      <c r="G26" s="286" t="e">
        <f>SUM(Janvier!AF22,Février!AF22,Mars!AF22,Avril!AF22,Mai!AF22,Juin!AF22,Juillet!AF22,Août!AF22,Septembre!AF22,#REF!,#REF!,#REF!)</f>
        <v>#REF!</v>
      </c>
      <c r="H26" s="23"/>
      <c r="I26" s="23"/>
      <c r="J26" s="23"/>
      <c r="K26" s="23"/>
      <c r="L26" s="23"/>
      <c r="M26" s="23"/>
    </row>
    <row r="27" spans="1:13">
      <c r="A27" s="23"/>
      <c r="B27" s="23"/>
      <c r="C27" s="23"/>
      <c r="D27" s="23"/>
      <c r="E27" s="23"/>
      <c r="F27" s="319"/>
      <c r="G27" s="320"/>
      <c r="H27" s="23"/>
      <c r="I27" s="23"/>
      <c r="J27" s="23"/>
      <c r="K27" s="23"/>
      <c r="L27" s="23"/>
      <c r="M27" s="23"/>
    </row>
    <row r="28" spans="1:13">
      <c r="A28" s="23"/>
      <c r="B28" s="23"/>
      <c r="C28" s="23"/>
      <c r="D28" s="23"/>
      <c r="E28" s="23"/>
      <c r="F28" s="285" t="s">
        <v>68</v>
      </c>
      <c r="G28" s="286" t="e">
        <f>SUM(Janvier!AF24,Février!AF24,Mars!AF24,Avril!AF24,Mai!AF24,Juin!AF24,Juillet!AF24,Août!AF24,Septembre!AF24,#REF!,#REF!,#REF!)</f>
        <v>#REF!</v>
      </c>
      <c r="H28" s="23"/>
      <c r="I28" s="23"/>
      <c r="J28" s="23"/>
      <c r="K28" s="23"/>
      <c r="L28" s="23"/>
      <c r="M28" s="23"/>
    </row>
    <row r="29" spans="1:13">
      <c r="A29" s="23"/>
      <c r="B29" s="23"/>
      <c r="C29" s="23"/>
      <c r="D29" s="23"/>
      <c r="E29" s="23"/>
      <c r="F29" s="415"/>
      <c r="G29" s="416"/>
      <c r="H29" s="23"/>
      <c r="I29" s="23"/>
      <c r="J29" s="23"/>
      <c r="K29" s="23"/>
      <c r="L29" s="23"/>
      <c r="M29" s="23"/>
    </row>
    <row r="30" spans="1:13">
      <c r="A30" s="23"/>
      <c r="B30" s="23"/>
      <c r="C30" s="23"/>
      <c r="D30" s="23"/>
      <c r="E30" s="23"/>
      <c r="F30" s="285" t="s">
        <v>69</v>
      </c>
      <c r="G30" s="286" t="e">
        <f>SUM(Janvier!AF26,Février!AF26,Mars!AF26,Avril!AF26,Mai!AF26,Juin!AF26,Juillet!AF26,Août!AF26,Septembre!AF26,#REF!,#REF!,#REF!)</f>
        <v>#REF!</v>
      </c>
      <c r="H30" s="23"/>
      <c r="I30" s="23"/>
      <c r="J30" s="23"/>
      <c r="K30" s="23"/>
      <c r="L30" s="23"/>
      <c r="M30" s="23"/>
    </row>
    <row r="31" spans="1:13">
      <c r="A31" s="23"/>
      <c r="B31" s="23"/>
      <c r="C31" s="23"/>
      <c r="D31" s="23"/>
      <c r="E31" s="23"/>
      <c r="F31" s="415"/>
      <c r="G31" s="416"/>
      <c r="H31" s="23"/>
      <c r="I31" s="23"/>
      <c r="J31" s="23"/>
      <c r="K31" s="23"/>
      <c r="L31" s="23"/>
      <c r="M31" s="23"/>
    </row>
    <row r="32" spans="1:13">
      <c r="A32" s="23"/>
      <c r="B32" s="23"/>
      <c r="C32" s="23"/>
      <c r="D32" s="23"/>
      <c r="E32" s="23"/>
      <c r="F32" s="283" t="s">
        <v>134</v>
      </c>
      <c r="G32" s="295" t="e">
        <f>SUM(Janvier!AF28,Février!AF28,Mars!AF28,Avril!AF28,Mai!AF28,Juin!AF28,Juillet!AF28,Août!AF28,Septembre!AF28,#REF!,#REF!,#REF!)</f>
        <v>#REF!</v>
      </c>
      <c r="H32" s="23"/>
      <c r="I32" s="23"/>
      <c r="J32" s="23"/>
      <c r="K32" s="23"/>
      <c r="L32" s="23"/>
      <c r="M32" s="23"/>
    </row>
    <row r="33" spans="1:13">
      <c r="A33" s="23"/>
      <c r="B33" s="23"/>
      <c r="C33" s="23"/>
      <c r="D33" s="23"/>
      <c r="E33" s="23"/>
      <c r="F33" s="427"/>
      <c r="G33" s="428"/>
      <c r="H33" s="23"/>
      <c r="I33" s="23"/>
      <c r="J33" s="23"/>
      <c r="K33" s="23"/>
      <c r="L33" s="23"/>
      <c r="M33" s="23"/>
    </row>
    <row r="34" spans="1:13">
      <c r="A34" s="23"/>
      <c r="B34" s="23"/>
      <c r="C34" s="23"/>
      <c r="D34" s="23"/>
      <c r="E34" s="23"/>
      <c r="F34" s="285" t="s">
        <v>65</v>
      </c>
      <c r="G34" s="286" t="e">
        <f>SUM(Janvier!AF30,Février!AF30,Mars!AF30,Avril!AF30,Mai!AF30,Juin!AF30,Juillet!AF30,Août!AF30,Septembre!AF30,#REF!,#REF!,#REF!)</f>
        <v>#REF!</v>
      </c>
      <c r="H34" s="23"/>
      <c r="I34" s="23"/>
      <c r="J34" s="23"/>
      <c r="K34" s="23"/>
      <c r="L34" s="23"/>
      <c r="M34" s="23"/>
    </row>
    <row r="35" spans="1:13">
      <c r="A35" s="23"/>
      <c r="B35" s="23"/>
      <c r="C35" s="23"/>
      <c r="D35" s="23"/>
      <c r="E35" s="23"/>
      <c r="F35" s="415"/>
      <c r="G35" s="416"/>
      <c r="H35" s="23"/>
      <c r="I35" s="23"/>
      <c r="J35" s="23"/>
      <c r="K35" s="23"/>
      <c r="L35" s="23"/>
      <c r="M35" s="23"/>
    </row>
    <row r="36" spans="1:13">
      <c r="A36" s="23"/>
      <c r="B36" s="23"/>
      <c r="C36" s="23"/>
      <c r="D36" s="23"/>
      <c r="E36" s="23"/>
      <c r="F36" s="285" t="s">
        <v>66</v>
      </c>
      <c r="G36" s="286" t="e">
        <f>SUM(Janvier!AF32,Février!AF32,Mars!AF32,Avril!AF32,Mai!AF32,Juin!AF32,Juillet!AF32,Août!AF32,Septembre!AF32,#REF!,#REF!,#REF!)</f>
        <v>#REF!</v>
      </c>
      <c r="H36" s="23"/>
      <c r="I36" s="23"/>
      <c r="J36" s="23"/>
      <c r="K36" s="23"/>
      <c r="L36" s="23"/>
      <c r="M36" s="23"/>
    </row>
    <row r="37" spans="1:13">
      <c r="A37" s="23"/>
      <c r="B37" s="23"/>
      <c r="C37" s="23"/>
      <c r="D37" s="23"/>
      <c r="E37" s="23"/>
      <c r="F37" s="415"/>
      <c r="G37" s="416"/>
      <c r="H37" s="23"/>
      <c r="I37" s="23"/>
      <c r="J37" s="23"/>
      <c r="K37" s="23"/>
      <c r="L37" s="23"/>
      <c r="M37" s="23"/>
    </row>
    <row r="38" spans="1:13">
      <c r="A38" s="23"/>
      <c r="B38" s="23"/>
      <c r="C38" s="23"/>
      <c r="D38" s="23"/>
      <c r="E38" s="23"/>
      <c r="F38" s="285" t="s">
        <v>67</v>
      </c>
      <c r="G38" s="286" t="e">
        <f>SUM(Janvier!AF34,Février!AF34,Mars!AF34,Avril!AF34,Mai!AF34,Juin!AF34,Juillet!AF34,Août!AF34,Septembre!AF34,#REF!,#REF!,#REF!)</f>
        <v>#REF!</v>
      </c>
      <c r="H38" s="23"/>
      <c r="I38" s="23"/>
      <c r="J38" s="23"/>
      <c r="K38" s="23"/>
      <c r="L38" s="23"/>
      <c r="M38" s="23"/>
    </row>
    <row r="39" spans="1:13">
      <c r="A39" s="23"/>
      <c r="B39" s="23"/>
      <c r="C39" s="23"/>
      <c r="D39" s="23"/>
      <c r="E39" s="23"/>
      <c r="F39" s="415"/>
      <c r="G39" s="416"/>
      <c r="H39" s="23"/>
      <c r="I39" s="23"/>
      <c r="J39" s="23"/>
      <c r="K39" s="23"/>
      <c r="L39" s="23"/>
      <c r="M39" s="23"/>
    </row>
    <row r="40" spans="1:13">
      <c r="A40" s="23"/>
      <c r="B40" s="23"/>
      <c r="C40" s="23"/>
      <c r="D40" s="23"/>
      <c r="E40" s="23"/>
      <c r="F40" s="283" t="s">
        <v>61</v>
      </c>
      <c r="G40" s="286" t="e">
        <f>SUM(Janvier!AF36,Février!AF36,Mars!AF36,Avril!AF36,Mai!AF36,Juin!AF36,Juillet!AF36,Août!AF36,Septembre!AF36,#REF!,#REF!,#REF!)</f>
        <v>#REF!</v>
      </c>
      <c r="H40" s="23"/>
      <c r="I40" s="23"/>
      <c r="J40" s="23"/>
      <c r="K40" s="23"/>
      <c r="L40" s="23"/>
      <c r="M40" s="23"/>
    </row>
    <row r="41" spans="1:13">
      <c r="A41" s="23"/>
      <c r="B41" s="23"/>
      <c r="C41" s="23"/>
      <c r="D41" s="23"/>
      <c r="E41" s="23"/>
      <c r="F41" s="415"/>
      <c r="G41" s="416"/>
      <c r="H41" s="23"/>
      <c r="I41" s="23"/>
      <c r="J41" s="23"/>
      <c r="K41" s="23"/>
      <c r="L41" s="23"/>
      <c r="M41" s="23"/>
    </row>
    <row r="42" spans="1:13">
      <c r="A42" s="23"/>
      <c r="B42" s="23"/>
      <c r="C42" s="23"/>
      <c r="D42" s="23"/>
      <c r="E42" s="23"/>
      <c r="F42" s="285" t="s">
        <v>62</v>
      </c>
      <c r="G42" s="286" t="e">
        <f>SUM(Janvier!AF38,Février!AF38,Mars!AF38,Avril!AF38,Mai!AF38,Juin!AF38,Juillet!AF38,Août!AF38,Septembre!AF38,#REF!,#REF!,#REF!)</f>
        <v>#REF!</v>
      </c>
      <c r="H42" s="23"/>
      <c r="I42" s="23"/>
      <c r="J42" s="23"/>
      <c r="K42" s="23"/>
      <c r="L42" s="23"/>
      <c r="M42" s="23"/>
    </row>
    <row r="43" spans="1:13">
      <c r="A43" s="23"/>
      <c r="B43" s="23"/>
      <c r="C43" s="23"/>
      <c r="D43" s="23"/>
      <c r="E43" s="23"/>
      <c r="F43" s="415"/>
      <c r="G43" s="416"/>
      <c r="H43" s="23"/>
      <c r="I43" s="23"/>
      <c r="J43" s="23"/>
      <c r="K43" s="23"/>
      <c r="L43" s="23"/>
      <c r="M43" s="23"/>
    </row>
    <row r="44" spans="1:13">
      <c r="A44" s="23"/>
      <c r="B44" s="23"/>
      <c r="C44" s="23"/>
      <c r="D44" s="23"/>
      <c r="E44" s="23"/>
      <c r="F44" s="285" t="s">
        <v>63</v>
      </c>
      <c r="G44" s="286" t="e">
        <f>SUM(Janvier!AF40,Février!AF40,Mars!AF40,Avril!AF40,Mai!AF40,Juin!AF40,Juillet!AF40,Août!AF40,Septembre!AF40,#REF!,#REF!,#REF!)</f>
        <v>#REF!</v>
      </c>
      <c r="H44" s="23"/>
      <c r="I44" s="23"/>
      <c r="J44" s="23"/>
      <c r="K44" s="23"/>
      <c r="L44" s="23"/>
      <c r="M44" s="23"/>
    </row>
    <row r="45" spans="1:13">
      <c r="A45" s="23"/>
      <c r="B45" s="23"/>
      <c r="C45" s="23"/>
      <c r="D45" s="23"/>
      <c r="E45" s="23"/>
      <c r="F45" s="415"/>
      <c r="G45" s="416"/>
      <c r="H45" s="23"/>
      <c r="I45" s="23"/>
      <c r="J45" s="23"/>
      <c r="K45" s="23"/>
      <c r="L45" s="23"/>
      <c r="M45" s="23"/>
    </row>
    <row r="46" spans="1:13">
      <c r="A46" s="23"/>
      <c r="B46" s="23"/>
      <c r="C46" s="23"/>
      <c r="D46" s="23"/>
      <c r="E46" s="23"/>
      <c r="F46" s="283" t="s">
        <v>64</v>
      </c>
      <c r="G46" s="295" t="e">
        <f>SUM(Janvier!AF42,Février!AF42,Mars!AF42,Avril!AF42,Mai!AF42,Juin!AF42,Juillet!AF42,Août!AF42,Septembre!AF42,#REF!,#REF!,#REF!)</f>
        <v>#REF!</v>
      </c>
      <c r="H46" s="23"/>
      <c r="I46" s="23"/>
      <c r="J46" s="23"/>
      <c r="K46" s="23"/>
      <c r="L46" s="23"/>
      <c r="M46" s="23"/>
    </row>
    <row r="47" spans="1:13">
      <c r="A47" s="23"/>
      <c r="B47" s="23"/>
      <c r="C47" s="23"/>
      <c r="D47" s="23"/>
      <c r="E47" s="23"/>
      <c r="F47" s="415"/>
      <c r="G47" s="416"/>
      <c r="H47" s="23"/>
      <c r="I47" s="23"/>
      <c r="J47" s="23"/>
      <c r="K47" s="23"/>
      <c r="L47" s="23"/>
      <c r="M47" s="23"/>
    </row>
    <row r="48" spans="1:13">
      <c r="A48" s="23"/>
      <c r="B48" s="23"/>
      <c r="C48" s="23"/>
      <c r="D48" s="23"/>
      <c r="E48" s="23"/>
      <c r="F48" s="283" t="s">
        <v>127</v>
      </c>
      <c r="G48" s="286" t="e">
        <f>SUM(Janvier!AF44,Février!AF44,Mars!AF44,Avril!AF44,Mai!AF44,Juin!AF44,Juillet!AF44,Août!AF44,Septembre!AF44,#REF!,#REF!,#REF!)</f>
        <v>#REF!</v>
      </c>
      <c r="H48" s="23"/>
      <c r="I48" s="23"/>
      <c r="J48" s="23"/>
      <c r="K48" s="23"/>
      <c r="L48" s="23"/>
      <c r="M48" s="23"/>
    </row>
    <row r="49" spans="1:13" ht="15.75" thickBot="1">
      <c r="A49" s="23"/>
      <c r="B49" s="23"/>
      <c r="C49" s="23"/>
      <c r="D49" s="23"/>
      <c r="E49" s="23"/>
      <c r="F49" s="417"/>
      <c r="G49" s="418"/>
      <c r="H49" s="23"/>
      <c r="I49" s="23"/>
      <c r="J49" s="23"/>
      <c r="K49" s="23"/>
      <c r="L49" s="23"/>
      <c r="M49" s="23"/>
    </row>
    <row r="50" spans="1:13">
      <c r="A50" s="23"/>
      <c r="B50" s="23"/>
      <c r="C50" s="23"/>
      <c r="D50" s="23"/>
      <c r="E50" s="23"/>
      <c r="F50" s="414"/>
      <c r="G50" s="414"/>
      <c r="H50" s="23"/>
      <c r="I50" s="23"/>
      <c r="J50" s="23"/>
      <c r="K50" s="23"/>
      <c r="L50" s="23"/>
      <c r="M50" s="23"/>
    </row>
    <row r="51" spans="1:13" hidden="1"/>
    <row r="52" spans="1:13" hidden="1"/>
    <row r="53" spans="1:13" hidden="1"/>
    <row r="54" spans="1:13" hidden="1"/>
    <row r="55" spans="1:13" hidden="1"/>
    <row r="56" spans="1:13" hidden="1"/>
    <row r="57" spans="1:13" hidden="1"/>
    <row r="58" spans="1:13" hidden="1"/>
    <row r="59" spans="1:13" hidden="1"/>
    <row r="60" spans="1:13" hidden="1"/>
    <row r="61" spans="1:13" hidden="1"/>
    <row r="62" spans="1:13" hidden="1"/>
    <row r="63" spans="1:13" hidden="1"/>
    <row r="64" spans="1:13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  <row r="1641" hidden="1"/>
    <row r="1642" hidden="1"/>
    <row r="1643" hidden="1"/>
    <row r="1644" hidden="1"/>
    <row r="1645" hidden="1"/>
    <row r="1646" hidden="1"/>
    <row r="1647" hidden="1"/>
    <row r="1648" hidden="1"/>
    <row r="1649" hidden="1"/>
    <row r="1650" hidden="1"/>
    <row r="1651" hidden="1"/>
    <row r="1652" hidden="1"/>
    <row r="1653" hidden="1"/>
    <row r="1654" hidden="1"/>
    <row r="1655" hidden="1"/>
    <row r="1656" hidden="1"/>
    <row r="1657" hidden="1"/>
    <row r="1658" hidden="1"/>
    <row r="1659" hidden="1"/>
    <row r="1660" hidden="1"/>
    <row r="1661" hidden="1"/>
    <row r="1662" hidden="1"/>
    <row r="1663" hidden="1"/>
    <row r="1664" hidden="1"/>
    <row r="1665" hidden="1"/>
    <row r="1666" hidden="1"/>
    <row r="1667" hidden="1"/>
    <row r="1668" hidden="1"/>
    <row r="1669" hidden="1"/>
    <row r="1670" hidden="1"/>
    <row r="1671" hidden="1"/>
    <row r="1672" hidden="1"/>
    <row r="1673" hidden="1"/>
    <row r="1674" hidden="1"/>
    <row r="1675" hidden="1"/>
    <row r="1676" hidden="1"/>
    <row r="1677" hidden="1"/>
    <row r="1678" hidden="1"/>
    <row r="1679" hidden="1"/>
    <row r="1680" hidden="1"/>
    <row r="1681" hidden="1"/>
    <row r="1682" hidden="1"/>
    <row r="1683" hidden="1"/>
    <row r="1684" hidden="1"/>
    <row r="1685" hidden="1"/>
    <row r="1686" hidden="1"/>
    <row r="1687" hidden="1"/>
    <row r="1688" hidden="1"/>
    <row r="1689" hidden="1"/>
    <row r="1690" hidden="1"/>
    <row r="1691" hidden="1"/>
    <row r="1692" hidden="1"/>
    <row r="1693" hidden="1"/>
    <row r="1694" hidden="1"/>
    <row r="1695" hidden="1"/>
    <row r="1696" hidden="1"/>
    <row r="1697" hidden="1"/>
    <row r="1698" hidden="1"/>
    <row r="1699" hidden="1"/>
    <row r="1700" hidden="1"/>
    <row r="1701" hidden="1"/>
    <row r="1702" hidden="1"/>
    <row r="1703" hidden="1"/>
    <row r="1704" hidden="1"/>
    <row r="1705" hidden="1"/>
    <row r="1706" hidden="1"/>
    <row r="1707" hidden="1"/>
    <row r="1708" hidden="1"/>
    <row r="1709" hidden="1"/>
    <row r="1710" hidden="1"/>
    <row r="1711" hidden="1"/>
    <row r="1712" hidden="1"/>
    <row r="1713" hidden="1"/>
    <row r="1714" hidden="1"/>
    <row r="1715" hidden="1"/>
    <row r="1716" hidden="1"/>
    <row r="1717" hidden="1"/>
    <row r="1718" hidden="1"/>
    <row r="1719" hidden="1"/>
    <row r="1720" hidden="1"/>
    <row r="1721" hidden="1"/>
    <row r="1722" hidden="1"/>
    <row r="1723" hidden="1"/>
    <row r="1724" hidden="1"/>
    <row r="1725" hidden="1"/>
    <row r="1726" hidden="1"/>
    <row r="1727" hidden="1"/>
    <row r="1728" hidden="1"/>
    <row r="1729" hidden="1"/>
    <row r="1730" hidden="1"/>
    <row r="1731" hidden="1"/>
    <row r="1732" hidden="1"/>
    <row r="1733" hidden="1"/>
    <row r="1734" hidden="1"/>
    <row r="1735" hidden="1"/>
    <row r="1736" hidden="1"/>
    <row r="1737" hidden="1"/>
    <row r="1738" hidden="1"/>
    <row r="1739" hidden="1"/>
    <row r="1740" hidden="1"/>
    <row r="1741" hidden="1"/>
    <row r="1742" hidden="1"/>
    <row r="1743" hidden="1"/>
    <row r="1744" hidden="1"/>
    <row r="1745" hidden="1"/>
    <row r="1746" hidden="1"/>
    <row r="1747" hidden="1"/>
    <row r="1748" hidden="1"/>
    <row r="1749" hidden="1"/>
    <row r="1750" hidden="1"/>
    <row r="1751" hidden="1"/>
    <row r="1752" hidden="1"/>
    <row r="1753" hidden="1"/>
    <row r="1754" hidden="1"/>
    <row r="1755" hidden="1"/>
    <row r="1756" hidden="1"/>
    <row r="1757" hidden="1"/>
    <row r="1758" hidden="1"/>
    <row r="1759" hidden="1"/>
    <row r="1760" hidden="1"/>
    <row r="1761" hidden="1"/>
    <row r="1762" hidden="1"/>
    <row r="1763" hidden="1"/>
    <row r="1764" hidden="1"/>
    <row r="1765" hidden="1"/>
    <row r="1766" hidden="1"/>
    <row r="1767" hidden="1"/>
    <row r="1768" hidden="1"/>
    <row r="1769" hidden="1"/>
    <row r="1770" hidden="1"/>
    <row r="1771" hidden="1"/>
    <row r="1772" hidden="1"/>
    <row r="1773" hidden="1"/>
    <row r="1774" hidden="1"/>
    <row r="1775" hidden="1"/>
    <row r="1776" hidden="1"/>
    <row r="1777" hidden="1"/>
    <row r="1778" hidden="1"/>
    <row r="1779" hidden="1"/>
    <row r="1780" hidden="1"/>
    <row r="1781" hidden="1"/>
    <row r="1782" hidden="1"/>
    <row r="1783" hidden="1"/>
    <row r="1784" hidden="1"/>
    <row r="1785" hidden="1"/>
    <row r="1786" hidden="1"/>
    <row r="1787" hidden="1"/>
    <row r="1788" hidden="1"/>
    <row r="1789" hidden="1"/>
    <row r="1790" hidden="1"/>
    <row r="1791" hidden="1"/>
    <row r="1792" hidden="1"/>
    <row r="1793" hidden="1"/>
    <row r="1794" hidden="1"/>
    <row r="1795" hidden="1"/>
    <row r="1796" hidden="1"/>
    <row r="1797" hidden="1"/>
    <row r="1798" hidden="1"/>
    <row r="1799" hidden="1"/>
    <row r="1800" hidden="1"/>
    <row r="1801" hidden="1"/>
    <row r="1802" hidden="1"/>
    <row r="1803" hidden="1"/>
    <row r="1804" hidden="1"/>
    <row r="1805" hidden="1"/>
    <row r="1806" hidden="1"/>
    <row r="1807" hidden="1"/>
    <row r="1808" hidden="1"/>
    <row r="1809" hidden="1"/>
    <row r="1810" hidden="1"/>
    <row r="1811" hidden="1"/>
    <row r="1812" hidden="1"/>
    <row r="1813" hidden="1"/>
    <row r="1814" hidden="1"/>
    <row r="1815" hidden="1"/>
    <row r="1816" hidden="1"/>
    <row r="1817" hidden="1"/>
    <row r="1818" hidden="1"/>
    <row r="1819" hidden="1"/>
    <row r="1820" hidden="1"/>
    <row r="1821" hidden="1"/>
    <row r="1822" hidden="1"/>
    <row r="1823" hidden="1"/>
    <row r="1824" hidden="1"/>
    <row r="1825" hidden="1"/>
    <row r="1826" hidden="1"/>
    <row r="1827" hidden="1"/>
    <row r="1828" hidden="1"/>
    <row r="1829" hidden="1"/>
    <row r="1830" hidden="1"/>
    <row r="1831" hidden="1"/>
    <row r="1832" hidden="1"/>
    <row r="1833" hidden="1"/>
    <row r="1834" hidden="1"/>
    <row r="1835" hidden="1"/>
    <row r="1836" hidden="1"/>
    <row r="1837" hidden="1"/>
    <row r="1838" hidden="1"/>
    <row r="1839" hidden="1"/>
    <row r="1840" hidden="1"/>
    <row r="1841" hidden="1"/>
    <row r="1842" hidden="1"/>
    <row r="1843" hidden="1"/>
    <row r="1844" hidden="1"/>
    <row r="1845" hidden="1"/>
    <row r="1846" hidden="1"/>
    <row r="1847" hidden="1"/>
    <row r="1848" hidden="1"/>
    <row r="1849" hidden="1"/>
    <row r="1850" hidden="1"/>
    <row r="1851" hidden="1"/>
    <row r="1852" hidden="1"/>
    <row r="1853" hidden="1"/>
    <row r="1854" hidden="1"/>
    <row r="1855" hidden="1"/>
    <row r="1856" hidden="1"/>
    <row r="1857" hidden="1"/>
    <row r="1858" hidden="1"/>
    <row r="1859" hidden="1"/>
    <row r="1860" hidden="1"/>
    <row r="1861" hidden="1"/>
    <row r="1862" hidden="1"/>
    <row r="1863" hidden="1"/>
    <row r="1864" hidden="1"/>
    <row r="1865" hidden="1"/>
    <row r="1866" hidden="1"/>
    <row r="1867" hidden="1"/>
    <row r="1868" hidden="1"/>
    <row r="1869" hidden="1"/>
    <row r="1870" hidden="1"/>
    <row r="1871" hidden="1"/>
    <row r="1872" hidden="1"/>
    <row r="1873" hidden="1"/>
    <row r="1874" hidden="1"/>
    <row r="1875" hidden="1"/>
    <row r="1876" hidden="1"/>
    <row r="1877" hidden="1"/>
    <row r="1878" hidden="1"/>
    <row r="1879" hidden="1"/>
    <row r="1880" hidden="1"/>
    <row r="1881" hidden="1"/>
    <row r="1882" hidden="1"/>
    <row r="1883" hidden="1"/>
    <row r="1884" hidden="1"/>
    <row r="1885" hidden="1"/>
    <row r="1886" hidden="1"/>
    <row r="1887" hidden="1"/>
    <row r="1888" hidden="1"/>
    <row r="1889" hidden="1"/>
    <row r="1890" hidden="1"/>
    <row r="1891" hidden="1"/>
    <row r="1892" hidden="1"/>
    <row r="1893" hidden="1"/>
    <row r="1894" hidden="1"/>
    <row r="1895" hidden="1"/>
    <row r="1896" hidden="1"/>
    <row r="1897" hidden="1"/>
    <row r="1898" hidden="1"/>
    <row r="1899" hidden="1"/>
    <row r="1900" hidden="1"/>
    <row r="1901" hidden="1"/>
    <row r="1902" hidden="1"/>
    <row r="1903" hidden="1"/>
    <row r="1904" hidden="1"/>
    <row r="1905" hidden="1"/>
    <row r="1906" hidden="1"/>
    <row r="1907" hidden="1"/>
    <row r="1908" hidden="1"/>
    <row r="1909" hidden="1"/>
    <row r="1910" hidden="1"/>
    <row r="1911" hidden="1"/>
    <row r="1912" hidden="1"/>
    <row r="1913" hidden="1"/>
    <row r="1914" hidden="1"/>
    <row r="1915" hidden="1"/>
    <row r="1916" hidden="1"/>
    <row r="1917" hidden="1"/>
    <row r="1918" hidden="1"/>
    <row r="1919" hidden="1"/>
    <row r="1920" hidden="1"/>
    <row r="1921" hidden="1"/>
    <row r="1922" hidden="1"/>
    <row r="1923" hidden="1"/>
    <row r="1924" hidden="1"/>
    <row r="1925" hidden="1"/>
    <row r="1926" hidden="1"/>
    <row r="1927" hidden="1"/>
    <row r="1928" hidden="1"/>
    <row r="1929" hidden="1"/>
    <row r="1930" hidden="1"/>
    <row r="1931" hidden="1"/>
    <row r="1932" hidden="1"/>
    <row r="1933" hidden="1"/>
    <row r="1934" hidden="1"/>
    <row r="1935" hidden="1"/>
    <row r="1936" hidden="1"/>
    <row r="1937" hidden="1"/>
    <row r="1938" hidden="1"/>
    <row r="1939" hidden="1"/>
    <row r="1940" hidden="1"/>
    <row r="1941" hidden="1"/>
    <row r="1942" hidden="1"/>
    <row r="1943" hidden="1"/>
    <row r="1944" hidden="1"/>
    <row r="1945" hidden="1"/>
    <row r="1946" hidden="1"/>
    <row r="1947" hidden="1"/>
    <row r="1948" hidden="1"/>
    <row r="1949" hidden="1"/>
    <row r="1950" hidden="1"/>
    <row r="1951" hidden="1"/>
    <row r="1952" hidden="1"/>
    <row r="1953" hidden="1"/>
    <row r="1954" hidden="1"/>
    <row r="1955" hidden="1"/>
    <row r="1956" hidden="1"/>
    <row r="1957" hidden="1"/>
    <row r="1958" hidden="1"/>
    <row r="1959" hidden="1"/>
    <row r="1960" hidden="1"/>
    <row r="1961" hidden="1"/>
    <row r="1962" hidden="1"/>
    <row r="1963" hidden="1"/>
    <row r="1964" hidden="1"/>
    <row r="1965" hidden="1"/>
    <row r="1966" hidden="1"/>
    <row r="1967" hidden="1"/>
    <row r="1968" hidden="1"/>
    <row r="1969" hidden="1"/>
    <row r="1970" hidden="1"/>
    <row r="1971" hidden="1"/>
    <row r="1972" hidden="1"/>
    <row r="1973" hidden="1"/>
    <row r="1974" hidden="1"/>
    <row r="1975" hidden="1"/>
    <row r="1976" hidden="1"/>
    <row r="1977" hidden="1"/>
    <row r="1978" hidden="1"/>
    <row r="1979" hidden="1"/>
    <row r="1980" hidden="1"/>
    <row r="1981" hidden="1"/>
    <row r="1982" hidden="1"/>
    <row r="1983" hidden="1"/>
    <row r="1984" hidden="1"/>
    <row r="1985" hidden="1"/>
    <row r="1986" hidden="1"/>
    <row r="1987" hidden="1"/>
    <row r="1988" hidden="1"/>
    <row r="1989" hidden="1"/>
    <row r="1990" hidden="1"/>
    <row r="1991" hidden="1"/>
    <row r="1992" hidden="1"/>
    <row r="1993" hidden="1"/>
    <row r="1994" hidden="1"/>
    <row r="1995" hidden="1"/>
    <row r="1996" hidden="1"/>
    <row r="1997" hidden="1"/>
    <row r="1998" hidden="1"/>
    <row r="1999" hidden="1"/>
    <row r="2000" hidden="1"/>
    <row r="2001" hidden="1"/>
    <row r="2002" hidden="1"/>
    <row r="2003" hidden="1"/>
    <row r="2004" hidden="1"/>
    <row r="2005" hidden="1"/>
    <row r="2006" hidden="1"/>
    <row r="2007" hidden="1"/>
    <row r="2008" hidden="1"/>
    <row r="2009" hidden="1"/>
    <row r="2010" hidden="1"/>
    <row r="2011" hidden="1"/>
    <row r="2012" hidden="1"/>
    <row r="2013" hidden="1"/>
    <row r="2014" hidden="1"/>
    <row r="2015" hidden="1"/>
    <row r="2016" hidden="1"/>
    <row r="2017" hidden="1"/>
    <row r="2018" hidden="1"/>
    <row r="2019" hidden="1"/>
    <row r="2020" hidden="1"/>
    <row r="2021" hidden="1"/>
    <row r="2022" hidden="1"/>
    <row r="2023" hidden="1"/>
    <row r="2024" hidden="1"/>
    <row r="2025" hidden="1"/>
    <row r="2026" hidden="1"/>
    <row r="2027" hidden="1"/>
    <row r="2028" hidden="1"/>
    <row r="2029" hidden="1"/>
    <row r="2030" hidden="1"/>
    <row r="2031" hidden="1"/>
    <row r="2032" hidden="1"/>
    <row r="2033" hidden="1"/>
    <row r="2034" hidden="1"/>
    <row r="2035" hidden="1"/>
    <row r="2036" hidden="1"/>
    <row r="2037" hidden="1"/>
    <row r="2038" hidden="1"/>
    <row r="2039" hidden="1"/>
    <row r="2040" hidden="1"/>
    <row r="2041" hidden="1"/>
    <row r="2042" hidden="1"/>
    <row r="2043" hidden="1"/>
    <row r="2044" hidden="1"/>
    <row r="2045" hidden="1"/>
    <row r="2046" hidden="1"/>
    <row r="2047" hidden="1"/>
    <row r="2048" hidden="1"/>
    <row r="2049" hidden="1"/>
    <row r="2050" hidden="1"/>
    <row r="2051" hidden="1"/>
    <row r="2052" hidden="1"/>
    <row r="2053" hidden="1"/>
    <row r="2054" hidden="1"/>
    <row r="2055" hidden="1"/>
    <row r="2056" hidden="1"/>
    <row r="2057" hidden="1"/>
    <row r="2058" hidden="1"/>
    <row r="2059" hidden="1"/>
    <row r="2060" hidden="1"/>
    <row r="2061" hidden="1"/>
    <row r="2062" hidden="1"/>
    <row r="2063" hidden="1"/>
    <row r="2064" hidden="1"/>
    <row r="2065" hidden="1"/>
    <row r="2066" hidden="1"/>
    <row r="2067" hidden="1"/>
    <row r="2068" hidden="1"/>
    <row r="2069" hidden="1"/>
    <row r="2070" hidden="1"/>
    <row r="2071" hidden="1"/>
    <row r="2072" hidden="1"/>
    <row r="2073" hidden="1"/>
    <row r="2074" hidden="1"/>
    <row r="2075" hidden="1"/>
    <row r="2076" hidden="1"/>
    <row r="2077" hidden="1"/>
    <row r="2078" hidden="1"/>
    <row r="2079" hidden="1"/>
    <row r="2080" hidden="1"/>
    <row r="2081" hidden="1"/>
    <row r="2082" hidden="1"/>
    <row r="2083" hidden="1"/>
    <row r="2084" hidden="1"/>
    <row r="2085" hidden="1"/>
    <row r="2086" hidden="1"/>
    <row r="2087" hidden="1"/>
    <row r="2088" hidden="1"/>
    <row r="2089" hidden="1"/>
    <row r="2090" hidden="1"/>
    <row r="2091" hidden="1"/>
    <row r="2092" hidden="1"/>
    <row r="2093" hidden="1"/>
    <row r="2094" hidden="1"/>
    <row r="2095" hidden="1"/>
    <row r="2096" hidden="1"/>
    <row r="2097" hidden="1"/>
    <row r="2098" hidden="1"/>
    <row r="2099" hidden="1"/>
    <row r="2100" hidden="1"/>
    <row r="2101" hidden="1"/>
    <row r="2102" hidden="1"/>
    <row r="2103" hidden="1"/>
    <row r="2104" hidden="1"/>
    <row r="2105" hidden="1"/>
    <row r="2106" hidden="1"/>
    <row r="2107" hidden="1"/>
    <row r="2108" hidden="1"/>
    <row r="2109" hidden="1"/>
    <row r="2110" hidden="1"/>
    <row r="2111" hidden="1"/>
    <row r="2112" hidden="1"/>
    <row r="2113" hidden="1"/>
    <row r="2114" hidden="1"/>
    <row r="2115" hidden="1"/>
    <row r="2116" hidden="1"/>
    <row r="2117" hidden="1"/>
    <row r="2118" hidden="1"/>
    <row r="2119" hidden="1"/>
    <row r="2120" hidden="1"/>
    <row r="2121" hidden="1"/>
    <row r="2122" hidden="1"/>
    <row r="2123" hidden="1"/>
    <row r="2124" hidden="1"/>
    <row r="2125" hidden="1"/>
    <row r="2126" hidden="1"/>
    <row r="2127" hidden="1"/>
    <row r="2128" hidden="1"/>
    <row r="2129" hidden="1"/>
    <row r="2130" hidden="1"/>
    <row r="2131" hidden="1"/>
    <row r="2132" hidden="1"/>
    <row r="2133" hidden="1"/>
    <row r="2134" hidden="1"/>
    <row r="2135" hidden="1"/>
    <row r="2136" hidden="1"/>
    <row r="2137" hidden="1"/>
    <row r="2138" hidden="1"/>
    <row r="2139" hidden="1"/>
    <row r="2140" hidden="1"/>
    <row r="2141" hidden="1"/>
    <row r="2142" hidden="1"/>
    <row r="2143" hidden="1"/>
    <row r="2144" hidden="1"/>
    <row r="2145" hidden="1"/>
    <row r="2146" hidden="1"/>
    <row r="2147" hidden="1"/>
    <row r="2148" hidden="1"/>
    <row r="2149" hidden="1"/>
    <row r="2150" hidden="1"/>
    <row r="2151" hidden="1"/>
    <row r="2152" hidden="1"/>
    <row r="2153" hidden="1"/>
    <row r="2154" hidden="1"/>
    <row r="2155" hidden="1"/>
    <row r="2156" hidden="1"/>
    <row r="2157" hidden="1"/>
    <row r="2158" hidden="1"/>
    <row r="2159" hidden="1"/>
    <row r="2160" hidden="1"/>
    <row r="2161" hidden="1"/>
    <row r="2162" hidden="1"/>
    <row r="2163" hidden="1"/>
    <row r="2164" hidden="1"/>
    <row r="2165" hidden="1"/>
    <row r="2166" hidden="1"/>
    <row r="2167" hidden="1"/>
    <row r="2168" hidden="1"/>
    <row r="2169" hidden="1"/>
    <row r="2170" hidden="1"/>
    <row r="2171" hidden="1"/>
    <row r="2172" hidden="1"/>
    <row r="2173" hidden="1"/>
    <row r="2174" hidden="1"/>
    <row r="2175" hidden="1"/>
    <row r="2176" hidden="1"/>
    <row r="2177" hidden="1"/>
    <row r="2178" hidden="1"/>
    <row r="2179" hidden="1"/>
    <row r="2180" hidden="1"/>
    <row r="2181" hidden="1"/>
    <row r="2182" hidden="1"/>
    <row r="2183" hidden="1"/>
    <row r="2184" hidden="1"/>
    <row r="2185" hidden="1"/>
    <row r="2186" hidden="1"/>
    <row r="2187" hidden="1"/>
    <row r="2188" hidden="1"/>
    <row r="2189" hidden="1"/>
    <row r="2190" hidden="1"/>
    <row r="2191" hidden="1"/>
    <row r="2192" hidden="1"/>
    <row r="2193" hidden="1"/>
    <row r="2194" hidden="1"/>
    <row r="2195" hidden="1"/>
    <row r="2196" hidden="1"/>
    <row r="2197" hidden="1"/>
    <row r="2198" hidden="1"/>
    <row r="2199" hidden="1"/>
    <row r="2200" hidden="1"/>
    <row r="2201" hidden="1"/>
    <row r="2202" hidden="1"/>
    <row r="2203" hidden="1"/>
    <row r="2204" hidden="1"/>
    <row r="2205" hidden="1"/>
    <row r="2206" hidden="1"/>
    <row r="2207" hidden="1"/>
    <row r="2208" hidden="1"/>
    <row r="2209" hidden="1"/>
    <row r="2210" hidden="1"/>
    <row r="2211" hidden="1"/>
    <row r="2212" hidden="1"/>
    <row r="2213" hidden="1"/>
    <row r="2214" hidden="1"/>
    <row r="2215" hidden="1"/>
    <row r="2216" hidden="1"/>
    <row r="2217" hidden="1"/>
    <row r="2218" hidden="1"/>
    <row r="2219" hidden="1"/>
    <row r="2220" hidden="1"/>
    <row r="2221" hidden="1"/>
    <row r="2222" hidden="1"/>
    <row r="2223" hidden="1"/>
    <row r="2224" hidden="1"/>
    <row r="2225" hidden="1"/>
    <row r="2226" hidden="1"/>
    <row r="2227" hidden="1"/>
    <row r="2228" hidden="1"/>
    <row r="2229" hidden="1"/>
    <row r="2230" hidden="1"/>
    <row r="2231" hidden="1"/>
    <row r="2232" hidden="1"/>
    <row r="2233" hidden="1"/>
    <row r="2234" hidden="1"/>
    <row r="2235" hidden="1"/>
    <row r="2236" hidden="1"/>
    <row r="2237" hidden="1"/>
    <row r="2238" hidden="1"/>
    <row r="2239" hidden="1"/>
    <row r="2240" hidden="1"/>
    <row r="2241" hidden="1"/>
    <row r="2242" hidden="1"/>
    <row r="2243" hidden="1"/>
    <row r="2244" hidden="1"/>
    <row r="2245" hidden="1"/>
    <row r="2246" hidden="1"/>
    <row r="2247" hidden="1"/>
    <row r="2248" hidden="1"/>
    <row r="2249" hidden="1"/>
    <row r="2250" hidden="1"/>
    <row r="2251" hidden="1"/>
    <row r="2252" hidden="1"/>
    <row r="2253" hidden="1"/>
    <row r="2254" hidden="1"/>
    <row r="2255" hidden="1"/>
    <row r="2256" hidden="1"/>
    <row r="2257" hidden="1"/>
    <row r="2258" hidden="1"/>
    <row r="2259" hidden="1"/>
    <row r="2260" hidden="1"/>
    <row r="2261" hidden="1"/>
    <row r="2262" hidden="1"/>
    <row r="2263" hidden="1"/>
    <row r="2264" hidden="1"/>
    <row r="2265" hidden="1"/>
    <row r="2266" hidden="1"/>
    <row r="2267" hidden="1"/>
    <row r="2268" hidden="1"/>
    <row r="2269" hidden="1"/>
    <row r="2270" hidden="1"/>
    <row r="2271" hidden="1"/>
    <row r="2272" hidden="1"/>
    <row r="2273" hidden="1"/>
    <row r="2274" hidden="1"/>
    <row r="2275" hidden="1"/>
    <row r="2276" hidden="1"/>
    <row r="2277" hidden="1"/>
    <row r="2278" hidden="1"/>
    <row r="2279" hidden="1"/>
    <row r="2280" hidden="1"/>
    <row r="2281" hidden="1"/>
    <row r="2282" hidden="1"/>
    <row r="2283" hidden="1"/>
    <row r="2284" hidden="1"/>
    <row r="2285" hidden="1"/>
    <row r="2286" hidden="1"/>
    <row r="2287" hidden="1"/>
    <row r="2288" hidden="1"/>
    <row r="2289" hidden="1"/>
    <row r="2290" hidden="1"/>
    <row r="2291" hidden="1"/>
    <row r="2292" hidden="1"/>
    <row r="2293" hidden="1"/>
    <row r="2294" hidden="1"/>
    <row r="2295" hidden="1"/>
    <row r="2296" hidden="1"/>
    <row r="2297" hidden="1"/>
    <row r="2298" hidden="1"/>
    <row r="2299" hidden="1"/>
    <row r="2300" hidden="1"/>
    <row r="2301" hidden="1"/>
    <row r="2302" hidden="1"/>
    <row r="2303" hidden="1"/>
    <row r="2304" hidden="1"/>
    <row r="2305" hidden="1"/>
    <row r="2306" hidden="1"/>
    <row r="2307" hidden="1"/>
    <row r="2308" hidden="1"/>
    <row r="2309" hidden="1"/>
    <row r="2310" hidden="1"/>
    <row r="2311" hidden="1"/>
    <row r="2312" hidden="1"/>
    <row r="2313" hidden="1"/>
    <row r="2314" hidden="1"/>
    <row r="2315" hidden="1"/>
    <row r="2316" hidden="1"/>
    <row r="2317" hidden="1"/>
    <row r="2318" hidden="1"/>
    <row r="2319" hidden="1"/>
    <row r="2320" hidden="1"/>
    <row r="2321" hidden="1"/>
    <row r="2322" hidden="1"/>
    <row r="2323" hidden="1"/>
    <row r="2324" hidden="1"/>
    <row r="2325" hidden="1"/>
    <row r="2326" hidden="1"/>
    <row r="2327" hidden="1"/>
    <row r="2328" hidden="1"/>
    <row r="2329" hidden="1"/>
    <row r="2330" hidden="1"/>
    <row r="2331" hidden="1"/>
    <row r="2332" hidden="1"/>
    <row r="2333" hidden="1"/>
    <row r="2334" hidden="1"/>
    <row r="2335" hidden="1"/>
    <row r="2336" hidden="1"/>
    <row r="2337" hidden="1"/>
    <row r="2338" hidden="1"/>
    <row r="2339" hidden="1"/>
    <row r="2340" hidden="1"/>
    <row r="2341" hidden="1"/>
    <row r="2342" hidden="1"/>
    <row r="2343" hidden="1"/>
    <row r="2344" hidden="1"/>
    <row r="2345" hidden="1"/>
    <row r="2346" hidden="1"/>
    <row r="2347" hidden="1"/>
    <row r="2348" hidden="1"/>
    <row r="2349" hidden="1"/>
    <row r="2350" hidden="1"/>
    <row r="2351" hidden="1"/>
    <row r="2352" hidden="1"/>
    <row r="2353" hidden="1"/>
    <row r="2354" hidden="1"/>
    <row r="2355" hidden="1"/>
    <row r="2356" hidden="1"/>
    <row r="2357" hidden="1"/>
    <row r="2358" hidden="1"/>
    <row r="2359" hidden="1"/>
    <row r="2360" hidden="1"/>
    <row r="2361" hidden="1"/>
    <row r="2362" hidden="1"/>
    <row r="2363" hidden="1"/>
    <row r="2364" hidden="1"/>
    <row r="2365" hidden="1"/>
    <row r="2366" hidden="1"/>
    <row r="2367" hidden="1"/>
    <row r="2368" hidden="1"/>
    <row r="2369" hidden="1"/>
    <row r="2370" hidden="1"/>
    <row r="2371" hidden="1"/>
    <row r="2372" hidden="1"/>
    <row r="2373" hidden="1"/>
    <row r="2374" hidden="1"/>
    <row r="2375" hidden="1"/>
    <row r="2376" hidden="1"/>
    <row r="2377" hidden="1"/>
    <row r="2378" hidden="1"/>
    <row r="2379" hidden="1"/>
    <row r="2380" hidden="1"/>
    <row r="2381" hidden="1"/>
    <row r="2382" hidden="1"/>
    <row r="2383" hidden="1"/>
    <row r="2384" hidden="1"/>
    <row r="2385" hidden="1"/>
    <row r="2386" hidden="1"/>
    <row r="2387" hidden="1"/>
    <row r="2388" hidden="1"/>
    <row r="2389" hidden="1"/>
    <row r="2390" hidden="1"/>
    <row r="2391" hidden="1"/>
    <row r="2392" hidden="1"/>
    <row r="2393" hidden="1"/>
    <row r="2394" hidden="1"/>
    <row r="2395" hidden="1"/>
    <row r="2396" hidden="1"/>
    <row r="2397" hidden="1"/>
    <row r="2398" hidden="1"/>
    <row r="2399" hidden="1"/>
    <row r="2400" hidden="1"/>
    <row r="2401" hidden="1"/>
    <row r="2402" hidden="1"/>
    <row r="2403" hidden="1"/>
    <row r="2404" hidden="1"/>
    <row r="2405" hidden="1"/>
    <row r="2406" hidden="1"/>
    <row r="2407" hidden="1"/>
    <row r="2408" hidden="1"/>
    <row r="2409" hidden="1"/>
    <row r="2410" hidden="1"/>
    <row r="2411" hidden="1"/>
    <row r="2412" hidden="1"/>
    <row r="2413" hidden="1"/>
    <row r="2414" hidden="1"/>
    <row r="2415" hidden="1"/>
    <row r="2416" hidden="1"/>
    <row r="2417" hidden="1"/>
    <row r="2418" hidden="1"/>
    <row r="2419" hidden="1"/>
    <row r="2420" hidden="1"/>
    <row r="2421" hidden="1"/>
    <row r="2422" hidden="1"/>
    <row r="2423" hidden="1"/>
    <row r="2424" hidden="1"/>
    <row r="2425" hidden="1"/>
    <row r="2426" hidden="1"/>
    <row r="2427" hidden="1"/>
    <row r="2428" hidden="1"/>
    <row r="2429" hidden="1"/>
    <row r="2430" hidden="1"/>
    <row r="2431" hidden="1"/>
    <row r="2432" hidden="1"/>
    <row r="2433" hidden="1"/>
    <row r="2434" hidden="1"/>
    <row r="2435" hidden="1"/>
    <row r="2436" hidden="1"/>
    <row r="2437" hidden="1"/>
    <row r="2438" hidden="1"/>
    <row r="2439" hidden="1"/>
    <row r="2440" hidden="1"/>
    <row r="2441" hidden="1"/>
    <row r="2442" hidden="1"/>
    <row r="2443" hidden="1"/>
    <row r="2444" hidden="1"/>
    <row r="2445" hidden="1"/>
    <row r="2446" hidden="1"/>
    <row r="2447" hidden="1"/>
    <row r="2448" hidden="1"/>
    <row r="2449" hidden="1"/>
    <row r="2450" hidden="1"/>
    <row r="2451" hidden="1"/>
    <row r="2452" hidden="1"/>
    <row r="2453" hidden="1"/>
    <row r="2454" hidden="1"/>
    <row r="2455" hidden="1"/>
    <row r="2456" hidden="1"/>
    <row r="2457" hidden="1"/>
    <row r="2458" hidden="1"/>
    <row r="2459" hidden="1"/>
    <row r="2460" hidden="1"/>
    <row r="2461" hidden="1"/>
    <row r="2462" hidden="1"/>
    <row r="2463" hidden="1"/>
    <row r="2464" hidden="1"/>
    <row r="2465" hidden="1"/>
    <row r="2466" hidden="1"/>
    <row r="2467" hidden="1"/>
    <row r="2468" hidden="1"/>
    <row r="2469" hidden="1"/>
    <row r="2470" hidden="1"/>
    <row r="2471" hidden="1"/>
    <row r="2472" hidden="1"/>
    <row r="2473" hidden="1"/>
    <row r="2474" hidden="1"/>
    <row r="2475" hidden="1"/>
    <row r="2476" hidden="1"/>
    <row r="2477" hidden="1"/>
    <row r="2478" hidden="1"/>
    <row r="2479" hidden="1"/>
    <row r="2480" hidden="1"/>
    <row r="2481" hidden="1"/>
    <row r="2482" hidden="1"/>
    <row r="2483" hidden="1"/>
    <row r="2484" hidden="1"/>
    <row r="2485" hidden="1"/>
    <row r="2486" hidden="1"/>
    <row r="2487" hidden="1"/>
    <row r="2488" hidden="1"/>
    <row r="2489" hidden="1"/>
    <row r="2490" hidden="1"/>
    <row r="2491" hidden="1"/>
    <row r="2492" hidden="1"/>
    <row r="2493" hidden="1"/>
    <row r="2494" hidden="1"/>
    <row r="2495" hidden="1"/>
    <row r="2496" hidden="1"/>
    <row r="2497" hidden="1"/>
    <row r="2498" hidden="1"/>
    <row r="2499" hidden="1"/>
    <row r="2500" hidden="1"/>
    <row r="2501" hidden="1"/>
    <row r="2502" hidden="1"/>
    <row r="2503" hidden="1"/>
    <row r="2504" hidden="1"/>
    <row r="2505" hidden="1"/>
    <row r="2506" hidden="1"/>
    <row r="2507" hidden="1"/>
    <row r="2508" hidden="1"/>
    <row r="2509" hidden="1"/>
    <row r="2510" hidden="1"/>
    <row r="2511" hidden="1"/>
    <row r="2512" hidden="1"/>
    <row r="2513" hidden="1"/>
    <row r="2514" hidden="1"/>
    <row r="2515" hidden="1"/>
    <row r="2516" hidden="1"/>
    <row r="2517" hidden="1"/>
    <row r="2518" hidden="1"/>
    <row r="2519" hidden="1"/>
    <row r="2520" hidden="1"/>
    <row r="2521" hidden="1"/>
    <row r="2522" hidden="1"/>
    <row r="2523" hidden="1"/>
    <row r="2524" hidden="1"/>
    <row r="2525" hidden="1"/>
    <row r="2526" hidden="1"/>
    <row r="2527" hidden="1"/>
    <row r="2528" hidden="1"/>
    <row r="2529" hidden="1"/>
    <row r="2530" hidden="1"/>
    <row r="2531" hidden="1"/>
    <row r="2532" hidden="1"/>
    <row r="2533" hidden="1"/>
    <row r="2534" hidden="1"/>
    <row r="2535" hidden="1"/>
    <row r="2536" hidden="1"/>
    <row r="2537" hidden="1"/>
    <row r="2538" hidden="1"/>
    <row r="2539" hidden="1"/>
    <row r="2540" hidden="1"/>
    <row r="2541" hidden="1"/>
    <row r="2542" hidden="1"/>
    <row r="2543" hidden="1"/>
    <row r="2544" hidden="1"/>
    <row r="2545" hidden="1"/>
    <row r="2546" hidden="1"/>
    <row r="2547" hidden="1"/>
    <row r="2548" hidden="1"/>
    <row r="2549" hidden="1"/>
    <row r="2550" hidden="1"/>
    <row r="2551" hidden="1"/>
    <row r="2552" hidden="1"/>
    <row r="2553" hidden="1"/>
    <row r="2554" hidden="1"/>
    <row r="2555" hidden="1"/>
    <row r="2556" hidden="1"/>
    <row r="2557" hidden="1"/>
    <row r="2558" hidden="1"/>
    <row r="2559" hidden="1"/>
    <row r="2560" hidden="1"/>
    <row r="2561" hidden="1"/>
    <row r="2562" hidden="1"/>
    <row r="2563" hidden="1"/>
    <row r="2564" hidden="1"/>
    <row r="2565" hidden="1"/>
    <row r="2566" hidden="1"/>
    <row r="2567" hidden="1"/>
    <row r="2568" hidden="1"/>
    <row r="2569" hidden="1"/>
    <row r="2570" hidden="1"/>
    <row r="2571" hidden="1"/>
    <row r="2572" hidden="1"/>
    <row r="2573" hidden="1"/>
    <row r="2574" hidden="1"/>
    <row r="2575" hidden="1"/>
    <row r="2576" hidden="1"/>
    <row r="2577" hidden="1"/>
    <row r="2578" hidden="1"/>
    <row r="2579" hidden="1"/>
    <row r="2580" hidden="1"/>
    <row r="2581" hidden="1"/>
    <row r="2582" hidden="1"/>
    <row r="2583" hidden="1"/>
    <row r="2584" hidden="1"/>
    <row r="2585" hidden="1"/>
    <row r="2586" hidden="1"/>
    <row r="2587" hidden="1"/>
    <row r="2588" hidden="1"/>
    <row r="2589" hidden="1"/>
    <row r="2590" hidden="1"/>
    <row r="2591" hidden="1"/>
    <row r="2592" hidden="1"/>
    <row r="2593" hidden="1"/>
    <row r="2594" hidden="1"/>
    <row r="2595" hidden="1"/>
    <row r="2596" hidden="1"/>
    <row r="2597" hidden="1"/>
    <row r="2598" hidden="1"/>
    <row r="2599" hidden="1"/>
    <row r="2600" hidden="1"/>
    <row r="2601" hidden="1"/>
    <row r="2602" hidden="1"/>
    <row r="2603" hidden="1"/>
    <row r="2604" hidden="1"/>
    <row r="2605" hidden="1"/>
    <row r="2606" hidden="1"/>
    <row r="2607" hidden="1"/>
    <row r="2608" hidden="1"/>
    <row r="2609" hidden="1"/>
    <row r="2610" hidden="1"/>
    <row r="2611" hidden="1"/>
    <row r="2612" hidden="1"/>
    <row r="2613" hidden="1"/>
    <row r="2614" hidden="1"/>
    <row r="2615" hidden="1"/>
    <row r="2616" hidden="1"/>
    <row r="2617" hidden="1"/>
    <row r="2618" hidden="1"/>
    <row r="2619" hidden="1"/>
    <row r="2620" hidden="1"/>
    <row r="2621" hidden="1"/>
    <row r="2622" hidden="1"/>
    <row r="2623" hidden="1"/>
    <row r="2624" hidden="1"/>
    <row r="2625" hidden="1"/>
    <row r="2626" hidden="1"/>
    <row r="2627" hidden="1"/>
    <row r="2628" hidden="1"/>
    <row r="2629" hidden="1"/>
    <row r="2630" hidden="1"/>
    <row r="2631" hidden="1"/>
    <row r="2632" hidden="1"/>
    <row r="2633" hidden="1"/>
    <row r="2634" hidden="1"/>
    <row r="2635" hidden="1"/>
    <row r="2636" hidden="1"/>
    <row r="2637" hidden="1"/>
    <row r="2638" hidden="1"/>
    <row r="2639" hidden="1"/>
    <row r="2640" hidden="1"/>
    <row r="2641" hidden="1"/>
    <row r="2642" hidden="1"/>
    <row r="2643" hidden="1"/>
    <row r="2644" hidden="1"/>
    <row r="2645" hidden="1"/>
    <row r="2646" hidden="1"/>
    <row r="2647" hidden="1"/>
    <row r="2648" hidden="1"/>
    <row r="2649" hidden="1"/>
    <row r="2650" hidden="1"/>
    <row r="2651" hidden="1"/>
    <row r="2652" hidden="1"/>
    <row r="2653" hidden="1"/>
    <row r="2654" hidden="1"/>
    <row r="2655" hidden="1"/>
    <row r="2656" hidden="1"/>
    <row r="2657" hidden="1"/>
    <row r="2658" hidden="1"/>
    <row r="2659" hidden="1"/>
    <row r="2660" hidden="1"/>
    <row r="2661" hidden="1"/>
    <row r="2662" hidden="1"/>
    <row r="2663" hidden="1"/>
    <row r="2664" hidden="1"/>
    <row r="2665" hidden="1"/>
    <row r="2666" hidden="1"/>
    <row r="2667" hidden="1"/>
    <row r="2668" hidden="1"/>
    <row r="2669" hidden="1"/>
    <row r="2670" hidden="1"/>
    <row r="2671" hidden="1"/>
    <row r="2672" hidden="1"/>
    <row r="2673" hidden="1"/>
    <row r="2674" hidden="1"/>
    <row r="2675" hidden="1"/>
    <row r="2676" hidden="1"/>
    <row r="2677" hidden="1"/>
    <row r="2678" hidden="1"/>
    <row r="2679" hidden="1"/>
    <row r="2680" hidden="1"/>
    <row r="2681" hidden="1"/>
    <row r="2682" hidden="1"/>
    <row r="2683" hidden="1"/>
    <row r="2684" hidden="1"/>
    <row r="2685" hidden="1"/>
    <row r="2686" hidden="1"/>
    <row r="2687" hidden="1"/>
    <row r="2688" hidden="1"/>
    <row r="2689" hidden="1"/>
    <row r="2690" hidden="1"/>
    <row r="2691" hidden="1"/>
    <row r="2692" hidden="1"/>
    <row r="2693" hidden="1"/>
    <row r="2694" hidden="1"/>
    <row r="2695" hidden="1"/>
    <row r="2696" hidden="1"/>
    <row r="2697" hidden="1"/>
    <row r="2698" hidden="1"/>
    <row r="2699" hidden="1"/>
    <row r="2700" hidden="1"/>
    <row r="2701" hidden="1"/>
    <row r="2702" hidden="1"/>
    <row r="2703" hidden="1"/>
    <row r="2704" hidden="1"/>
    <row r="2705" hidden="1"/>
    <row r="2706" hidden="1"/>
    <row r="2707" hidden="1"/>
    <row r="2708" hidden="1"/>
    <row r="2709" hidden="1"/>
    <row r="2710" hidden="1"/>
    <row r="2711" hidden="1"/>
    <row r="2712" hidden="1"/>
    <row r="2713" hidden="1"/>
    <row r="2714" hidden="1"/>
    <row r="2715" hidden="1"/>
    <row r="2716" hidden="1"/>
    <row r="2717" hidden="1"/>
    <row r="2718" hidden="1"/>
    <row r="2719" hidden="1"/>
    <row r="2720" hidden="1"/>
    <row r="2721" hidden="1"/>
    <row r="2722" hidden="1"/>
    <row r="2723" hidden="1"/>
    <row r="2724" hidden="1"/>
    <row r="2725" hidden="1"/>
    <row r="2726" hidden="1"/>
    <row r="2727" hidden="1"/>
    <row r="2728" hidden="1"/>
    <row r="2729" hidden="1"/>
    <row r="2730" hidden="1"/>
    <row r="2731" hidden="1"/>
    <row r="2732" hidden="1"/>
    <row r="2733" hidden="1"/>
    <row r="2734" hidden="1"/>
    <row r="2735" hidden="1"/>
    <row r="2736" hidden="1"/>
    <row r="2737" hidden="1"/>
    <row r="2738" hidden="1"/>
    <row r="2739" hidden="1"/>
    <row r="2740" hidden="1"/>
    <row r="2741" hidden="1"/>
    <row r="2742" hidden="1"/>
    <row r="2743" hidden="1"/>
    <row r="2744" hidden="1"/>
    <row r="2745" hidden="1"/>
    <row r="2746" hidden="1"/>
    <row r="2747" hidden="1"/>
    <row r="2748" hidden="1"/>
    <row r="2749" hidden="1"/>
    <row r="2750" hidden="1"/>
    <row r="2751" hidden="1"/>
    <row r="2752" hidden="1"/>
    <row r="2753" hidden="1"/>
    <row r="2754" hidden="1"/>
    <row r="2755" hidden="1"/>
    <row r="2756" hidden="1"/>
    <row r="2757" hidden="1"/>
    <row r="2758" hidden="1"/>
    <row r="2759" hidden="1"/>
    <row r="2760" hidden="1"/>
    <row r="2761" hidden="1"/>
    <row r="2762" hidden="1"/>
    <row r="2763" hidden="1"/>
    <row r="2764" hidden="1"/>
    <row r="2765" hidden="1"/>
    <row r="2766" hidden="1"/>
    <row r="2767" hidden="1"/>
    <row r="2768" hidden="1"/>
    <row r="2769" hidden="1"/>
    <row r="2770" hidden="1"/>
    <row r="2771" hidden="1"/>
    <row r="2772" hidden="1"/>
    <row r="2773" hidden="1"/>
    <row r="2774" hidden="1"/>
    <row r="2775" hidden="1"/>
    <row r="2776" hidden="1"/>
    <row r="2777" hidden="1"/>
    <row r="2778" hidden="1"/>
    <row r="2779" hidden="1"/>
    <row r="2780" hidden="1"/>
    <row r="2781" hidden="1"/>
    <row r="2782" hidden="1"/>
    <row r="2783" hidden="1"/>
    <row r="2784" hidden="1"/>
    <row r="2785" hidden="1"/>
    <row r="2786" hidden="1"/>
    <row r="2787" hidden="1"/>
    <row r="2788" hidden="1"/>
    <row r="2789" hidden="1"/>
    <row r="2790" hidden="1"/>
    <row r="2791" hidden="1"/>
    <row r="2792" hidden="1"/>
    <row r="2793" hidden="1"/>
    <row r="2794" hidden="1"/>
    <row r="2795" hidden="1"/>
    <row r="2796" hidden="1"/>
    <row r="2797" hidden="1"/>
    <row r="2798" hidden="1"/>
    <row r="2799" hidden="1"/>
    <row r="2800" hidden="1"/>
    <row r="2801" hidden="1"/>
    <row r="2802" hidden="1"/>
    <row r="2803" hidden="1"/>
    <row r="2804" hidden="1"/>
    <row r="2805" hidden="1"/>
    <row r="2806" hidden="1"/>
    <row r="2807" hidden="1"/>
    <row r="2808" hidden="1"/>
    <row r="2809" hidden="1"/>
    <row r="2810" hidden="1"/>
    <row r="2811" hidden="1"/>
    <row r="2812" hidden="1"/>
    <row r="2813" hidden="1"/>
    <row r="2814" hidden="1"/>
    <row r="2815" hidden="1"/>
    <row r="2816" hidden="1"/>
    <row r="2817" hidden="1"/>
    <row r="2818" hidden="1"/>
    <row r="2819" hidden="1"/>
    <row r="2820" hidden="1"/>
    <row r="2821" hidden="1"/>
    <row r="2822" hidden="1"/>
    <row r="2823" hidden="1"/>
    <row r="2824" hidden="1"/>
    <row r="2825" hidden="1"/>
    <row r="2826" hidden="1"/>
    <row r="2827" hidden="1"/>
    <row r="2828" hidden="1"/>
    <row r="2829" hidden="1"/>
    <row r="2830" hidden="1"/>
    <row r="2831" hidden="1"/>
    <row r="2832" hidden="1"/>
    <row r="2833" hidden="1"/>
    <row r="2834" hidden="1"/>
    <row r="2835" hidden="1"/>
    <row r="2836" hidden="1"/>
    <row r="2837" hidden="1"/>
    <row r="2838" hidden="1"/>
    <row r="2839" hidden="1"/>
    <row r="2840" hidden="1"/>
    <row r="2841" hidden="1"/>
    <row r="2842" hidden="1"/>
    <row r="2843" hidden="1"/>
    <row r="2844" hidden="1"/>
    <row r="2845" hidden="1"/>
    <row r="2846" hidden="1"/>
    <row r="2847" hidden="1"/>
    <row r="2848" hidden="1"/>
    <row r="2849" hidden="1"/>
    <row r="2850" hidden="1"/>
    <row r="2851" hidden="1"/>
    <row r="2852" hidden="1"/>
    <row r="2853" hidden="1"/>
    <row r="2854" hidden="1"/>
    <row r="2855" hidden="1"/>
    <row r="2856" hidden="1"/>
    <row r="2857" hidden="1"/>
    <row r="2858" hidden="1"/>
    <row r="2859" hidden="1"/>
    <row r="2860" hidden="1"/>
    <row r="2861" hidden="1"/>
    <row r="2862" hidden="1"/>
    <row r="2863" hidden="1"/>
    <row r="2864" hidden="1"/>
    <row r="2865" hidden="1"/>
    <row r="2866" hidden="1"/>
    <row r="2867" hidden="1"/>
    <row r="2868" hidden="1"/>
    <row r="2869" hidden="1"/>
    <row r="2870" hidden="1"/>
    <row r="2871" hidden="1"/>
    <row r="2872" hidden="1"/>
    <row r="2873" hidden="1"/>
    <row r="2874" hidden="1"/>
    <row r="2875" hidden="1"/>
    <row r="2876" hidden="1"/>
    <row r="2877" hidden="1"/>
    <row r="2878" hidden="1"/>
    <row r="2879" hidden="1"/>
    <row r="2880" hidden="1"/>
    <row r="2881" hidden="1"/>
    <row r="2882" hidden="1"/>
    <row r="2883" hidden="1"/>
    <row r="2884" hidden="1"/>
    <row r="2885" hidden="1"/>
    <row r="2886" hidden="1"/>
    <row r="2887" hidden="1"/>
    <row r="2888" hidden="1"/>
    <row r="2889" hidden="1"/>
    <row r="2890" hidden="1"/>
    <row r="2891" hidden="1"/>
    <row r="2892" hidden="1"/>
    <row r="2893" hidden="1"/>
    <row r="2894" hidden="1"/>
    <row r="2895" hidden="1"/>
    <row r="2896" hidden="1"/>
    <row r="2897" hidden="1"/>
    <row r="2898" hidden="1"/>
    <row r="2899" hidden="1"/>
    <row r="2900" hidden="1"/>
    <row r="2901" hidden="1"/>
    <row r="2902" hidden="1"/>
    <row r="2903" hidden="1"/>
    <row r="2904" hidden="1"/>
    <row r="2905" hidden="1"/>
    <row r="2906" hidden="1"/>
    <row r="2907" hidden="1"/>
    <row r="2908" hidden="1"/>
    <row r="2909" hidden="1"/>
    <row r="2910" hidden="1"/>
    <row r="2911" hidden="1"/>
    <row r="2912" hidden="1"/>
    <row r="2913" hidden="1"/>
    <row r="2914" hidden="1"/>
    <row r="2915" hidden="1"/>
    <row r="2916" hidden="1"/>
    <row r="2917" hidden="1"/>
    <row r="2918" hidden="1"/>
    <row r="2919" hidden="1"/>
    <row r="2920" hidden="1"/>
    <row r="2921" hidden="1"/>
    <row r="2922" hidden="1"/>
    <row r="2923" hidden="1"/>
    <row r="2924" hidden="1"/>
    <row r="2925" hidden="1"/>
    <row r="2926" hidden="1"/>
    <row r="2927" hidden="1"/>
    <row r="2928" hidden="1"/>
    <row r="2929" hidden="1"/>
    <row r="2930" hidden="1"/>
    <row r="2931" hidden="1"/>
    <row r="2932" hidden="1"/>
    <row r="2933" hidden="1"/>
    <row r="2934" hidden="1"/>
    <row r="2935" hidden="1"/>
    <row r="2936" hidden="1"/>
    <row r="2937" hidden="1"/>
    <row r="2938" hidden="1"/>
    <row r="2939" hidden="1"/>
    <row r="2940" hidden="1"/>
    <row r="2941" hidden="1"/>
    <row r="2942" hidden="1"/>
    <row r="2943" hidden="1"/>
    <row r="2944" hidden="1"/>
    <row r="2945" hidden="1"/>
    <row r="2946" hidden="1"/>
    <row r="2947" hidden="1"/>
    <row r="2948" hidden="1"/>
    <row r="2949" hidden="1"/>
    <row r="2950" hidden="1"/>
    <row r="2951" hidden="1"/>
    <row r="2952" hidden="1"/>
    <row r="2953" hidden="1"/>
    <row r="2954" hidden="1"/>
    <row r="2955" hidden="1"/>
    <row r="2956" hidden="1"/>
    <row r="2957" hidden="1"/>
    <row r="2958" hidden="1"/>
    <row r="2959" hidden="1"/>
    <row r="2960" hidden="1"/>
    <row r="2961" hidden="1"/>
    <row r="2962" hidden="1"/>
    <row r="2963" hidden="1"/>
    <row r="2964" hidden="1"/>
    <row r="2965" hidden="1"/>
    <row r="2966" hidden="1"/>
    <row r="2967" hidden="1"/>
    <row r="2968" hidden="1"/>
    <row r="2969" hidden="1"/>
    <row r="2970" hidden="1"/>
    <row r="2971" hidden="1"/>
    <row r="2972" hidden="1"/>
    <row r="2973" hidden="1"/>
    <row r="2974" hidden="1"/>
    <row r="2975" hidden="1"/>
    <row r="2976" hidden="1"/>
    <row r="2977" hidden="1"/>
    <row r="2978" hidden="1"/>
    <row r="2979" hidden="1"/>
    <row r="2980" hidden="1"/>
    <row r="2981" hidden="1"/>
    <row r="2982" hidden="1"/>
    <row r="2983" hidden="1"/>
    <row r="2984" hidden="1"/>
    <row r="2985" hidden="1"/>
    <row r="2986" hidden="1"/>
    <row r="2987" hidden="1"/>
    <row r="2988" hidden="1"/>
    <row r="2989" hidden="1"/>
    <row r="2990" hidden="1"/>
    <row r="2991" hidden="1"/>
    <row r="2992" hidden="1"/>
    <row r="2993" hidden="1"/>
    <row r="2994" hidden="1"/>
    <row r="2995" hidden="1"/>
    <row r="2996" hidden="1"/>
    <row r="2997" hidden="1"/>
    <row r="2998" hidden="1"/>
    <row r="2999" hidden="1"/>
    <row r="3000" hidden="1"/>
    <row r="3001" hidden="1"/>
    <row r="3002" hidden="1"/>
    <row r="3003" hidden="1"/>
    <row r="3004" hidden="1"/>
    <row r="3005" hidden="1"/>
    <row r="3006" hidden="1"/>
    <row r="3007" hidden="1"/>
    <row r="3008" hidden="1"/>
    <row r="3009" hidden="1"/>
    <row r="3010" hidden="1"/>
    <row r="3011" hidden="1"/>
    <row r="3012" hidden="1"/>
    <row r="3013" hidden="1"/>
    <row r="3014" hidden="1"/>
    <row r="3015" hidden="1"/>
    <row r="3016" hidden="1"/>
    <row r="3017" hidden="1"/>
    <row r="3018" hidden="1"/>
    <row r="3019" hidden="1"/>
    <row r="3020" hidden="1"/>
    <row r="3021" hidden="1"/>
    <row r="3022" hidden="1"/>
    <row r="3023" hidden="1"/>
    <row r="3024" hidden="1"/>
    <row r="3025" hidden="1"/>
    <row r="3026" hidden="1"/>
    <row r="3027" hidden="1"/>
    <row r="3028" hidden="1"/>
    <row r="3029" hidden="1"/>
    <row r="3030" hidden="1"/>
    <row r="3031" hidden="1"/>
    <row r="3032" hidden="1"/>
    <row r="3033" hidden="1"/>
    <row r="3034" hidden="1"/>
    <row r="3035" hidden="1"/>
    <row r="3036" hidden="1"/>
    <row r="3037" hidden="1"/>
    <row r="3038" hidden="1"/>
    <row r="3039" hidden="1"/>
    <row r="3040" hidden="1"/>
    <row r="3041" hidden="1"/>
    <row r="3042" hidden="1"/>
    <row r="3043" hidden="1"/>
    <row r="3044" hidden="1"/>
    <row r="3045" hidden="1"/>
    <row r="3046" hidden="1"/>
    <row r="3047" hidden="1"/>
    <row r="3048" hidden="1"/>
    <row r="3049" hidden="1"/>
    <row r="3050" hidden="1"/>
    <row r="3051" hidden="1"/>
    <row r="3052" hidden="1"/>
    <row r="3053" hidden="1"/>
    <row r="3054" hidden="1"/>
    <row r="3055" hidden="1"/>
    <row r="3056" hidden="1"/>
    <row r="3057" hidden="1"/>
    <row r="3058" hidden="1"/>
    <row r="3059" hidden="1"/>
    <row r="3060" hidden="1"/>
    <row r="3061" hidden="1"/>
    <row r="3062" hidden="1"/>
    <row r="3063" hidden="1"/>
    <row r="3064" hidden="1"/>
    <row r="3065" hidden="1"/>
    <row r="3066" hidden="1"/>
    <row r="3067" hidden="1"/>
    <row r="3068" hidden="1"/>
    <row r="3069" hidden="1"/>
    <row r="3070" hidden="1"/>
    <row r="3071" hidden="1"/>
    <row r="3072" hidden="1"/>
    <row r="3073" hidden="1"/>
    <row r="3074" hidden="1"/>
    <row r="3075" hidden="1"/>
    <row r="3076" hidden="1"/>
    <row r="3077" hidden="1"/>
    <row r="3078" hidden="1"/>
    <row r="3079" hidden="1"/>
    <row r="3080" hidden="1"/>
    <row r="3081" hidden="1"/>
    <row r="3082" hidden="1"/>
    <row r="3083" hidden="1"/>
    <row r="3084" hidden="1"/>
    <row r="3085" hidden="1"/>
    <row r="3086" hidden="1"/>
    <row r="3087" hidden="1"/>
    <row r="3088" hidden="1"/>
    <row r="3089" hidden="1"/>
    <row r="3090" hidden="1"/>
    <row r="3091" hidden="1"/>
    <row r="3092" hidden="1"/>
    <row r="3093" hidden="1"/>
    <row r="3094" hidden="1"/>
    <row r="3095" hidden="1"/>
    <row r="3096" hidden="1"/>
    <row r="3097" hidden="1"/>
    <row r="3098" hidden="1"/>
    <row r="3099" hidden="1"/>
    <row r="3100" hidden="1"/>
    <row r="3101" hidden="1"/>
    <row r="3102" hidden="1"/>
    <row r="3103" hidden="1"/>
    <row r="3104" hidden="1"/>
    <row r="3105" hidden="1"/>
    <row r="3106" hidden="1"/>
    <row r="3107" hidden="1"/>
    <row r="3108" hidden="1"/>
    <row r="3109" hidden="1"/>
    <row r="3110" hidden="1"/>
    <row r="3111" hidden="1"/>
    <row r="3112" hidden="1"/>
    <row r="3113" hidden="1"/>
    <row r="3114" hidden="1"/>
    <row r="3115" hidden="1"/>
    <row r="3116" hidden="1"/>
    <row r="3117" hidden="1"/>
    <row r="3118" hidden="1"/>
    <row r="3119" hidden="1"/>
    <row r="3120" hidden="1"/>
    <row r="3121" hidden="1"/>
    <row r="3122" hidden="1"/>
    <row r="3123" hidden="1"/>
    <row r="3124" hidden="1"/>
    <row r="3125" hidden="1"/>
    <row r="3126" hidden="1"/>
    <row r="3127" hidden="1"/>
    <row r="3128" hidden="1"/>
    <row r="3129" hidden="1"/>
    <row r="3130" hidden="1"/>
    <row r="3131" hidden="1"/>
    <row r="3132" hidden="1"/>
    <row r="3133" hidden="1"/>
    <row r="3134" hidden="1"/>
    <row r="3135" hidden="1"/>
    <row r="3136" hidden="1"/>
    <row r="3137" hidden="1"/>
    <row r="3138" hidden="1"/>
    <row r="3139" hidden="1"/>
    <row r="3140" hidden="1"/>
    <row r="3141" hidden="1"/>
    <row r="3142" hidden="1"/>
    <row r="3143" hidden="1"/>
    <row r="3144" hidden="1"/>
    <row r="3145" hidden="1"/>
    <row r="3146" hidden="1"/>
    <row r="3147" hidden="1"/>
    <row r="3148" hidden="1"/>
    <row r="3149" hidden="1"/>
    <row r="3150" hidden="1"/>
    <row r="3151" hidden="1"/>
    <row r="3152" hidden="1"/>
    <row r="3153" hidden="1"/>
    <row r="3154" hidden="1"/>
    <row r="3155" hidden="1"/>
    <row r="3156" hidden="1"/>
    <row r="3157" hidden="1"/>
    <row r="3158" hidden="1"/>
    <row r="3159" hidden="1"/>
    <row r="3160" hidden="1"/>
    <row r="3161" hidden="1"/>
    <row r="3162" hidden="1"/>
    <row r="3163" hidden="1"/>
    <row r="3164" hidden="1"/>
    <row r="3165" hidden="1"/>
    <row r="3166" hidden="1"/>
    <row r="3167" hidden="1"/>
    <row r="3168" hidden="1"/>
    <row r="3169" hidden="1"/>
    <row r="3170" hidden="1"/>
    <row r="3171" hidden="1"/>
    <row r="3172" hidden="1"/>
    <row r="3173" hidden="1"/>
    <row r="3174" hidden="1"/>
    <row r="3175" hidden="1"/>
    <row r="3176" hidden="1"/>
    <row r="3177" hidden="1"/>
    <row r="3178" hidden="1"/>
    <row r="3179" hidden="1"/>
    <row r="3180" hidden="1"/>
    <row r="3181" hidden="1"/>
    <row r="3182" hidden="1"/>
    <row r="3183" hidden="1"/>
    <row r="3184" hidden="1"/>
    <row r="3185" hidden="1"/>
    <row r="3186" hidden="1"/>
    <row r="3187" hidden="1"/>
    <row r="3188" hidden="1"/>
    <row r="3189" hidden="1"/>
    <row r="3190" hidden="1"/>
    <row r="3191" hidden="1"/>
    <row r="3192" hidden="1"/>
    <row r="3193" hidden="1"/>
    <row r="3194" hidden="1"/>
    <row r="3195" hidden="1"/>
    <row r="3196" hidden="1"/>
    <row r="3197" hidden="1"/>
    <row r="3198" hidden="1"/>
    <row r="3199" hidden="1"/>
    <row r="3200" hidden="1"/>
    <row r="3201" hidden="1"/>
    <row r="3202" hidden="1"/>
    <row r="3203" hidden="1"/>
    <row r="3204" hidden="1"/>
    <row r="3205" hidden="1"/>
    <row r="3206" hidden="1"/>
    <row r="3207" hidden="1"/>
    <row r="3208" hidden="1"/>
    <row r="3209" hidden="1"/>
    <row r="3210" hidden="1"/>
    <row r="3211" hidden="1"/>
    <row r="3212" hidden="1"/>
    <row r="3213" hidden="1"/>
    <row r="3214" hidden="1"/>
    <row r="3215" hidden="1"/>
    <row r="3216" hidden="1"/>
    <row r="3217" hidden="1"/>
    <row r="3218" hidden="1"/>
    <row r="3219" hidden="1"/>
    <row r="3220" hidden="1"/>
    <row r="3221" hidden="1"/>
    <row r="3222" hidden="1"/>
    <row r="3223" hidden="1"/>
    <row r="3224" hidden="1"/>
    <row r="3225" hidden="1"/>
    <row r="3226" hidden="1"/>
    <row r="3227" hidden="1"/>
    <row r="3228" hidden="1"/>
    <row r="3229" hidden="1"/>
    <row r="3230" hidden="1"/>
    <row r="3231" hidden="1"/>
    <row r="3232" hidden="1"/>
    <row r="3233" hidden="1"/>
    <row r="3234" hidden="1"/>
    <row r="3235" hidden="1"/>
    <row r="3236" hidden="1"/>
    <row r="3237" hidden="1"/>
    <row r="3238" hidden="1"/>
    <row r="3239" hidden="1"/>
    <row r="3240" hidden="1"/>
    <row r="3241" hidden="1"/>
    <row r="3242" hidden="1"/>
    <row r="3243" hidden="1"/>
    <row r="3244" hidden="1"/>
    <row r="3245" hidden="1"/>
    <row r="3246" hidden="1"/>
    <row r="3247" hidden="1"/>
    <row r="3248" hidden="1"/>
    <row r="3249" hidden="1"/>
    <row r="3250" hidden="1"/>
    <row r="3251" hidden="1"/>
    <row r="3252" hidden="1"/>
    <row r="3253" hidden="1"/>
    <row r="3254" hidden="1"/>
    <row r="3255" hidden="1"/>
    <row r="3256" hidden="1"/>
    <row r="3257" hidden="1"/>
    <row r="3258" hidden="1"/>
    <row r="3259" hidden="1"/>
    <row r="3260" hidden="1"/>
    <row r="3261" hidden="1"/>
    <row r="3262" hidden="1"/>
    <row r="3263" hidden="1"/>
    <row r="3264" hidden="1"/>
    <row r="3265" hidden="1"/>
    <row r="3266" hidden="1"/>
    <row r="3267" hidden="1"/>
    <row r="3268" hidden="1"/>
    <row r="3269" hidden="1"/>
    <row r="3270" hidden="1"/>
    <row r="3271" hidden="1"/>
    <row r="3272" hidden="1"/>
    <row r="3273" hidden="1"/>
    <row r="3274" hidden="1"/>
    <row r="3275" hidden="1"/>
    <row r="3276" hidden="1"/>
    <row r="3277" hidden="1"/>
    <row r="3278" hidden="1"/>
    <row r="3279" hidden="1"/>
    <row r="3280" hidden="1"/>
    <row r="3281" hidden="1"/>
    <row r="3282" hidden="1"/>
    <row r="3283" hidden="1"/>
    <row r="3284" hidden="1"/>
    <row r="3285" hidden="1"/>
    <row r="3286" hidden="1"/>
    <row r="3287" hidden="1"/>
    <row r="3288" hidden="1"/>
    <row r="3289" hidden="1"/>
    <row r="3290" hidden="1"/>
    <row r="3291" hidden="1"/>
    <row r="3292" hidden="1"/>
    <row r="3293" hidden="1"/>
    <row r="3294" hidden="1"/>
    <row r="3295" hidden="1"/>
    <row r="3296" hidden="1"/>
    <row r="3297" hidden="1"/>
    <row r="3298" hidden="1"/>
    <row r="3299" hidden="1"/>
    <row r="3300" hidden="1"/>
    <row r="3301" hidden="1"/>
    <row r="3302" hidden="1"/>
    <row r="3303" hidden="1"/>
    <row r="3304" hidden="1"/>
    <row r="3305" hidden="1"/>
    <row r="3306" hidden="1"/>
    <row r="3307" hidden="1"/>
    <row r="3308" hidden="1"/>
    <row r="3309" hidden="1"/>
    <row r="3310" hidden="1"/>
    <row r="3311" hidden="1"/>
    <row r="3312" hidden="1"/>
    <row r="3313" hidden="1"/>
    <row r="3314" hidden="1"/>
    <row r="3315" hidden="1"/>
    <row r="3316" hidden="1"/>
    <row r="3317" hidden="1"/>
    <row r="3318" hidden="1"/>
    <row r="3319" hidden="1"/>
    <row r="3320" hidden="1"/>
    <row r="3321" hidden="1"/>
    <row r="3322" hidden="1"/>
    <row r="3323" hidden="1"/>
    <row r="3324" hidden="1"/>
    <row r="3325" hidden="1"/>
    <row r="3326" hidden="1"/>
    <row r="3327" hidden="1"/>
    <row r="3328" hidden="1"/>
    <row r="3329" hidden="1"/>
    <row r="3330" hidden="1"/>
    <row r="3331" hidden="1"/>
    <row r="3332" hidden="1"/>
    <row r="3333" hidden="1"/>
    <row r="3334" hidden="1"/>
    <row r="3335" hidden="1"/>
    <row r="3336" hidden="1"/>
    <row r="3337" hidden="1"/>
    <row r="3338" hidden="1"/>
    <row r="3339" hidden="1"/>
    <row r="3340" hidden="1"/>
    <row r="3341" hidden="1"/>
    <row r="3342" hidden="1"/>
    <row r="3343" hidden="1"/>
    <row r="3344" hidden="1"/>
    <row r="3345" hidden="1"/>
    <row r="3346" hidden="1"/>
    <row r="3347" hidden="1"/>
    <row r="3348" hidden="1"/>
    <row r="3349" hidden="1"/>
    <row r="3350" hidden="1"/>
    <row r="3351" hidden="1"/>
    <row r="3352" hidden="1"/>
    <row r="3353" hidden="1"/>
    <row r="3354" hidden="1"/>
    <row r="3355" hidden="1"/>
    <row r="3356" hidden="1"/>
    <row r="3357" hidden="1"/>
    <row r="3358" hidden="1"/>
    <row r="3359" hidden="1"/>
    <row r="3360" hidden="1"/>
    <row r="3361" hidden="1"/>
    <row r="3362" hidden="1"/>
    <row r="3363" hidden="1"/>
    <row r="3364" hidden="1"/>
    <row r="3365" hidden="1"/>
    <row r="3366" hidden="1"/>
    <row r="3367" hidden="1"/>
    <row r="3368" hidden="1"/>
    <row r="3369" hidden="1"/>
    <row r="3370" hidden="1"/>
    <row r="3371" hidden="1"/>
    <row r="3372" hidden="1"/>
    <row r="3373" hidden="1"/>
    <row r="3374" hidden="1"/>
    <row r="3375" hidden="1"/>
    <row r="3376" hidden="1"/>
    <row r="3377" hidden="1"/>
    <row r="3378" hidden="1"/>
    <row r="3379" hidden="1"/>
    <row r="3380" hidden="1"/>
    <row r="3381" hidden="1"/>
    <row r="3382" hidden="1"/>
    <row r="3383" hidden="1"/>
    <row r="3384" hidden="1"/>
    <row r="3385" hidden="1"/>
    <row r="3386" hidden="1"/>
    <row r="3387" hidden="1"/>
    <row r="3388" hidden="1"/>
    <row r="3389" hidden="1"/>
    <row r="3390" hidden="1"/>
    <row r="3391" hidden="1"/>
    <row r="3392" hidden="1"/>
    <row r="3393" hidden="1"/>
    <row r="3394" hidden="1"/>
    <row r="3395" hidden="1"/>
    <row r="3396" hidden="1"/>
    <row r="3397" hidden="1"/>
    <row r="3398" hidden="1"/>
    <row r="3399" hidden="1"/>
    <row r="3400" hidden="1"/>
    <row r="3401" hidden="1"/>
    <row r="3402" hidden="1"/>
    <row r="3403" hidden="1"/>
    <row r="3404" hidden="1"/>
    <row r="3405" hidden="1"/>
    <row r="3406" hidden="1"/>
    <row r="3407" hidden="1"/>
    <row r="3408" hidden="1"/>
    <row r="3409" hidden="1"/>
    <row r="3410" hidden="1"/>
    <row r="3411" hidden="1"/>
    <row r="3412" hidden="1"/>
    <row r="3413" hidden="1"/>
    <row r="3414" hidden="1"/>
    <row r="3415" hidden="1"/>
    <row r="3416" hidden="1"/>
    <row r="3417" hidden="1"/>
    <row r="3418" hidden="1"/>
    <row r="3419" hidden="1"/>
    <row r="3420" hidden="1"/>
    <row r="3421" hidden="1"/>
    <row r="3422" hidden="1"/>
    <row r="3423" hidden="1"/>
    <row r="3424" hidden="1"/>
    <row r="3425" hidden="1"/>
    <row r="3426" hidden="1"/>
    <row r="3427" hidden="1"/>
    <row r="3428" hidden="1"/>
    <row r="3429" hidden="1"/>
    <row r="3430" hidden="1"/>
    <row r="3431" hidden="1"/>
    <row r="3432" hidden="1"/>
    <row r="3433" hidden="1"/>
    <row r="3434" hidden="1"/>
    <row r="3435" hidden="1"/>
    <row r="3436" hidden="1"/>
    <row r="3437" hidden="1"/>
    <row r="3438" hidden="1"/>
    <row r="3439" hidden="1"/>
    <row r="3440" hidden="1"/>
    <row r="3441" hidden="1"/>
    <row r="3442" hidden="1"/>
    <row r="3443" hidden="1"/>
    <row r="3444" hidden="1"/>
    <row r="3445" hidden="1"/>
    <row r="3446" hidden="1"/>
    <row r="3447" hidden="1"/>
    <row r="3448" hidden="1"/>
    <row r="3449" hidden="1"/>
    <row r="3450" hidden="1"/>
    <row r="3451" hidden="1"/>
    <row r="3452" hidden="1"/>
    <row r="3453" hidden="1"/>
    <row r="3454" hidden="1"/>
    <row r="3455" hidden="1"/>
    <row r="3456" hidden="1"/>
    <row r="3457" hidden="1"/>
    <row r="3458" hidden="1"/>
    <row r="3459" hidden="1"/>
    <row r="3460" hidden="1"/>
    <row r="3461" hidden="1"/>
    <row r="3462" hidden="1"/>
    <row r="3463" hidden="1"/>
    <row r="3464" hidden="1"/>
    <row r="3465" hidden="1"/>
    <row r="3466" hidden="1"/>
    <row r="3467" hidden="1"/>
    <row r="3468" hidden="1"/>
    <row r="3469" hidden="1"/>
    <row r="3470" hidden="1"/>
    <row r="3471" hidden="1"/>
    <row r="3472" hidden="1"/>
    <row r="3473" hidden="1"/>
    <row r="3474" hidden="1"/>
    <row r="3475" hidden="1"/>
    <row r="3476" hidden="1"/>
    <row r="3477" hidden="1"/>
    <row r="3478" hidden="1"/>
    <row r="3479" hidden="1"/>
    <row r="3480" hidden="1"/>
    <row r="3481" hidden="1"/>
    <row r="3482" hidden="1"/>
    <row r="3483" hidden="1"/>
    <row r="3484" hidden="1"/>
    <row r="3485" hidden="1"/>
    <row r="3486" hidden="1"/>
    <row r="3487" hidden="1"/>
    <row r="3488" hidden="1"/>
    <row r="3489" hidden="1"/>
    <row r="3490" hidden="1"/>
    <row r="3491" hidden="1"/>
    <row r="3492" hidden="1"/>
    <row r="3493" hidden="1"/>
    <row r="3494" hidden="1"/>
    <row r="3495" hidden="1"/>
    <row r="3496" hidden="1"/>
    <row r="3497" hidden="1"/>
    <row r="3498" hidden="1"/>
    <row r="3499" hidden="1"/>
    <row r="3500" hidden="1"/>
  </sheetData>
  <sheetProtection formatColumns="0" formatRows="0" selectLockedCells="1"/>
  <dataConsolidate>
    <dataRefs count="12">
      <dataRef ref="AF4" sheet="Août" r:id="rId1"/>
      <dataRef ref="AF4" sheet="Avril" r:id="rId2"/>
      <dataRef ref="AF4" sheet="Décembre" r:id="rId3"/>
      <dataRef ref="AF4" sheet="Février" r:id="rId4"/>
      <dataRef ref="AF4" sheet="Janvier"/>
      <dataRef ref="AF4" sheet="Juillet" r:id="rId5"/>
      <dataRef ref="AF4" sheet="Juin" r:id="rId6"/>
      <dataRef ref="AF4" sheet="Mai" r:id="rId7"/>
      <dataRef ref="AF4" sheet="Mars" r:id="rId8"/>
      <dataRef ref="AF4" sheet="Novembre" r:id="rId9"/>
      <dataRef ref="AF4" sheet="Octobre" r:id="rId10"/>
      <dataRef ref="AF4" sheet="Septembre" r:id="rId11"/>
    </dataRefs>
  </dataConsolidate>
  <mergeCells count="26">
    <mergeCell ref="F7:G7"/>
    <mergeCell ref="F9:G9"/>
    <mergeCell ref="F11:G11"/>
    <mergeCell ref="F13:G13"/>
    <mergeCell ref="F15:G15"/>
    <mergeCell ref="F35:G35"/>
    <mergeCell ref="F37:G37"/>
    <mergeCell ref="F39:G39"/>
    <mergeCell ref="F41:G41"/>
    <mergeCell ref="F29:G29"/>
    <mergeCell ref="F1:L5"/>
    <mergeCell ref="F50:G50"/>
    <mergeCell ref="F45:G45"/>
    <mergeCell ref="F47:G47"/>
    <mergeCell ref="F49:G49"/>
    <mergeCell ref="F27:G27"/>
    <mergeCell ref="F17:G17"/>
    <mergeCell ref="F19:G19"/>
    <mergeCell ref="F21:G21"/>
    <mergeCell ref="F23:G23"/>
    <mergeCell ref="F25:G25"/>
    <mergeCell ref="I7:L7"/>
    <mergeCell ref="I18:L18"/>
    <mergeCell ref="F43:G43"/>
    <mergeCell ref="F31:G31"/>
    <mergeCell ref="F33:G3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le6" enableFormatConditionsCalculation="0">
    <tabColor rgb="FFFF0000"/>
  </sheetPr>
  <dimension ref="A1:W200"/>
  <sheetViews>
    <sheetView zoomScale="90" zoomScaleNormal="90" zoomScalePageLayoutView="90" workbookViewId="0">
      <selection activeCell="X1" sqref="X1:XFD1048576"/>
    </sheetView>
  </sheetViews>
  <sheetFormatPr baseColWidth="10" defaultColWidth="0" defaultRowHeight="15" zeroHeight="1"/>
  <cols>
    <col min="1" max="1" width="2.28515625" customWidth="1"/>
    <col min="2" max="2" width="2.42578125" customWidth="1"/>
    <col min="3" max="3" width="2.85546875" customWidth="1"/>
    <col min="4" max="5" width="10.85546875" style="7" customWidth="1"/>
    <col min="6" max="6" width="11.28515625" style="57" customWidth="1"/>
    <col min="7" max="7" width="12.42578125" style="7" customWidth="1"/>
    <col min="8" max="8" width="12.140625" customWidth="1"/>
    <col min="9" max="9" width="11.42578125" customWidth="1"/>
    <col min="10" max="10" width="17.7109375" customWidth="1"/>
    <col min="11" max="12" width="11.42578125" customWidth="1"/>
    <col min="13" max="13" width="18.28515625" bestFit="1" customWidth="1"/>
    <col min="14" max="14" width="26.42578125" bestFit="1" customWidth="1"/>
    <col min="15" max="15" width="2.85546875" customWidth="1"/>
    <col min="16" max="16" width="3.42578125" customWidth="1"/>
    <col min="17" max="17" width="14.140625" customWidth="1"/>
    <col min="18" max="19" width="11.42578125" customWidth="1"/>
    <col min="20" max="20" width="13.85546875" customWidth="1"/>
    <col min="21" max="21" width="15.7109375" customWidth="1"/>
    <col min="22" max="22" width="5.42578125" customWidth="1"/>
    <col min="23" max="23" width="11.42578125" customWidth="1"/>
    <col min="24" max="16384" width="11.42578125" hidden="1"/>
  </cols>
  <sheetData>
    <row r="1" spans="1:23">
      <c r="A1" s="143"/>
      <c r="B1" s="107"/>
      <c r="C1" s="108"/>
      <c r="D1" s="8" t="s">
        <v>77</v>
      </c>
      <c r="E1" s="8" t="s">
        <v>33</v>
      </c>
      <c r="F1" s="113"/>
      <c r="G1" s="101" t="s">
        <v>13</v>
      </c>
      <c r="H1" s="9" t="s">
        <v>26</v>
      </c>
      <c r="I1" s="23"/>
      <c r="J1" s="38"/>
      <c r="K1" s="120"/>
      <c r="L1" s="23"/>
      <c r="M1" s="136">
        <f>An</f>
        <v>2016</v>
      </c>
      <c r="N1" s="140" t="s">
        <v>111</v>
      </c>
      <c r="O1" s="23"/>
      <c r="P1" s="23"/>
      <c r="Q1" s="23"/>
      <c r="R1" s="23"/>
      <c r="S1" s="23"/>
      <c r="T1" s="23"/>
      <c r="U1" s="23"/>
      <c r="V1" s="23"/>
      <c r="W1" s="23"/>
    </row>
    <row r="2" spans="1:23">
      <c r="A2" s="23"/>
      <c r="B2" s="23"/>
      <c r="C2" s="23"/>
      <c r="D2" s="102">
        <v>0</v>
      </c>
      <c r="E2" s="102">
        <v>1.0416666666666666E-2</v>
      </c>
      <c r="F2" s="114"/>
      <c r="G2" s="96" t="s">
        <v>56</v>
      </c>
      <c r="H2" s="98" t="s">
        <v>114</v>
      </c>
      <c r="I2" s="23"/>
      <c r="J2" s="109"/>
      <c r="K2" s="109"/>
      <c r="L2" s="23"/>
      <c r="M2" s="137" t="s">
        <v>81</v>
      </c>
      <c r="N2" s="133">
        <f>DATE(An,1,1)</f>
        <v>42370</v>
      </c>
      <c r="O2" s="23"/>
      <c r="P2" s="23"/>
      <c r="Q2" s="23"/>
      <c r="R2" s="23"/>
      <c r="S2" s="23"/>
      <c r="T2" s="23"/>
      <c r="U2" s="23"/>
      <c r="V2" s="23"/>
      <c r="W2" s="23"/>
    </row>
    <row r="3" spans="1:23">
      <c r="A3" s="23"/>
      <c r="B3" s="23"/>
      <c r="C3" s="23"/>
      <c r="D3" s="102">
        <v>1.0416666666666666E-2</v>
      </c>
      <c r="E3" s="102">
        <v>2.0833333333333332E-2</v>
      </c>
      <c r="F3" s="114"/>
      <c r="G3" s="96" t="s">
        <v>57</v>
      </c>
      <c r="H3" s="99" t="s">
        <v>27</v>
      </c>
      <c r="I3" s="23"/>
      <c r="J3" s="38"/>
      <c r="K3" s="38"/>
      <c r="L3" s="23"/>
      <c r="M3" s="138" t="s">
        <v>82</v>
      </c>
      <c r="N3" s="134">
        <f>FLOOR(DAY(MINUTE(An/38)/2+56)&amp;"/5/"&amp;An,7)-34</f>
        <v>42456</v>
      </c>
      <c r="O3" s="23"/>
      <c r="P3" s="23"/>
      <c r="Q3" s="437" t="s">
        <v>100</v>
      </c>
      <c r="R3" s="438"/>
      <c r="S3" s="439"/>
      <c r="T3" s="23"/>
      <c r="U3" s="23"/>
      <c r="V3" s="23"/>
      <c r="W3" s="23"/>
    </row>
    <row r="4" spans="1:23">
      <c r="A4" s="23"/>
      <c r="B4" s="23"/>
      <c r="C4" s="23"/>
      <c r="D4" s="102">
        <v>2.0833333333333332E-2</v>
      </c>
      <c r="E4" s="102">
        <v>3.125E-2</v>
      </c>
      <c r="F4" s="114"/>
      <c r="G4" s="96" t="s">
        <v>58</v>
      </c>
      <c r="H4" s="99" t="s">
        <v>8</v>
      </c>
      <c r="I4" s="23"/>
      <c r="J4" s="109"/>
      <c r="K4" s="109"/>
      <c r="L4" s="23"/>
      <c r="M4" s="138" t="s">
        <v>83</v>
      </c>
      <c r="N4" s="134">
        <f>Paques+1</f>
        <v>42457</v>
      </c>
      <c r="O4" s="23"/>
      <c r="P4" s="23"/>
      <c r="Q4" s="440"/>
      <c r="R4" s="441"/>
      <c r="S4" s="442"/>
      <c r="T4" s="23"/>
      <c r="U4" s="23"/>
      <c r="V4" s="23"/>
      <c r="W4" s="23"/>
    </row>
    <row r="5" spans="1:23">
      <c r="A5" s="23"/>
      <c r="B5" s="23"/>
      <c r="C5" s="23"/>
      <c r="D5" s="102">
        <v>3.125E-2</v>
      </c>
      <c r="E5" s="102">
        <v>4.1666666666666664E-2</v>
      </c>
      <c r="F5" s="114"/>
      <c r="G5" s="96" t="s">
        <v>59</v>
      </c>
      <c r="H5" s="99" t="s">
        <v>9</v>
      </c>
      <c r="I5" s="23"/>
      <c r="J5" s="109"/>
      <c r="K5" s="109"/>
      <c r="L5" s="23"/>
      <c r="M5" s="138" t="s">
        <v>84</v>
      </c>
      <c r="N5" s="134">
        <f>DATE(An,5,1)</f>
        <v>42491</v>
      </c>
      <c r="O5" s="23"/>
      <c r="P5" s="23"/>
      <c r="Q5" s="299" t="s">
        <v>99</v>
      </c>
      <c r="R5" s="300"/>
      <c r="S5" s="301"/>
      <c r="T5" s="23"/>
      <c r="U5" s="23"/>
      <c r="V5" s="23"/>
      <c r="W5" s="23"/>
    </row>
    <row r="6" spans="1:23">
      <c r="A6" s="23"/>
      <c r="B6" s="23"/>
      <c r="C6" s="23"/>
      <c r="D6" s="102">
        <v>4.1666666666666664E-2</v>
      </c>
      <c r="E6" s="102">
        <v>5.2083333333333336E-2</v>
      </c>
      <c r="F6" s="114"/>
      <c r="G6" s="96" t="s">
        <v>74</v>
      </c>
      <c r="H6" s="100" t="s">
        <v>107</v>
      </c>
      <c r="I6" s="23"/>
      <c r="J6" s="109"/>
      <c r="K6" s="38"/>
      <c r="L6" s="23"/>
      <c r="M6" s="138" t="s">
        <v>85</v>
      </c>
      <c r="N6" s="134">
        <f>DATE(An,5,8)</f>
        <v>42498</v>
      </c>
      <c r="O6" s="23"/>
      <c r="P6" s="23"/>
      <c r="Q6" s="302" t="s">
        <v>94</v>
      </c>
      <c r="R6" s="303" t="s">
        <v>95</v>
      </c>
      <c r="S6" s="304"/>
      <c r="T6" s="23"/>
      <c r="U6" s="23"/>
      <c r="V6" s="23"/>
      <c r="W6" s="23"/>
    </row>
    <row r="7" spans="1:23">
      <c r="A7" s="23"/>
      <c r="B7" s="23"/>
      <c r="C7" s="23"/>
      <c r="D7" s="102">
        <v>5.2083333333333336E-2</v>
      </c>
      <c r="E7" s="102">
        <v>6.25E-2</v>
      </c>
      <c r="F7" s="114"/>
      <c r="G7" s="96" t="s">
        <v>6</v>
      </c>
      <c r="H7" s="117"/>
      <c r="I7" s="23"/>
      <c r="J7" s="109"/>
      <c r="K7" s="38"/>
      <c r="L7" s="23"/>
      <c r="M7" s="138" t="s">
        <v>86</v>
      </c>
      <c r="N7" s="134">
        <f>Paques+39</f>
        <v>42495</v>
      </c>
      <c r="O7" s="23"/>
      <c r="P7" s="23"/>
      <c r="Q7" s="302" t="s">
        <v>15</v>
      </c>
      <c r="R7" s="303" t="s">
        <v>96</v>
      </c>
      <c r="S7" s="304"/>
      <c r="T7" s="23"/>
      <c r="U7" s="23"/>
      <c r="V7" s="23"/>
      <c r="W7" s="23"/>
    </row>
    <row r="8" spans="1:23">
      <c r="A8" s="23"/>
      <c r="B8" s="23"/>
      <c r="C8" s="23"/>
      <c r="D8" s="102">
        <v>6.25E-2</v>
      </c>
      <c r="E8" s="102">
        <v>7.2916666666666671E-2</v>
      </c>
      <c r="F8" s="114"/>
      <c r="G8" s="97" t="s">
        <v>14</v>
      </c>
      <c r="H8" s="117"/>
      <c r="I8" s="23"/>
      <c r="J8" s="109"/>
      <c r="K8" s="38"/>
      <c r="L8" s="23"/>
      <c r="M8" s="138" t="s">
        <v>87</v>
      </c>
      <c r="N8" s="134">
        <f>Paques+49</f>
        <v>42505</v>
      </c>
      <c r="O8" s="23"/>
      <c r="P8" s="23"/>
      <c r="Q8" s="305" t="s">
        <v>97</v>
      </c>
      <c r="R8" s="306" t="s">
        <v>98</v>
      </c>
      <c r="S8" s="307"/>
      <c r="T8" s="23"/>
      <c r="U8" s="23"/>
      <c r="V8" s="23"/>
      <c r="W8" s="23"/>
    </row>
    <row r="9" spans="1:23" ht="15.75" thickBot="1">
      <c r="A9" s="23"/>
      <c r="B9" s="23"/>
      <c r="C9" s="23"/>
      <c r="D9" s="102">
        <v>7.2916666666666671E-2</v>
      </c>
      <c r="E9" s="102">
        <v>8.3333333333333329E-2</v>
      </c>
      <c r="F9" s="115"/>
      <c r="G9" s="141"/>
      <c r="H9" s="142"/>
      <c r="I9" s="23"/>
      <c r="J9" s="109"/>
      <c r="K9" s="38"/>
      <c r="L9" s="23"/>
      <c r="M9" s="138" t="s">
        <v>88</v>
      </c>
      <c r="N9" s="134">
        <f>Paques+50</f>
        <v>42506</v>
      </c>
      <c r="O9" s="23"/>
      <c r="P9" s="23"/>
      <c r="Q9" s="23"/>
      <c r="R9" s="23"/>
      <c r="S9" s="23"/>
      <c r="T9" s="23"/>
      <c r="U9" s="23"/>
      <c r="V9" s="23"/>
      <c r="W9" s="23"/>
    </row>
    <row r="10" spans="1:23" ht="15.75" thickBot="1">
      <c r="A10" s="23"/>
      <c r="B10" s="23"/>
      <c r="C10" s="23"/>
      <c r="D10" s="102">
        <v>8.3333333333333329E-2</v>
      </c>
      <c r="E10" s="102">
        <v>9.375E-2</v>
      </c>
      <c r="F10" s="115"/>
      <c r="G10" s="435" t="s">
        <v>110</v>
      </c>
      <c r="H10" s="436"/>
      <c r="I10" s="23"/>
      <c r="J10" s="109"/>
      <c r="K10" s="38"/>
      <c r="L10" s="23"/>
      <c r="M10" s="138" t="s">
        <v>89</v>
      </c>
      <c r="N10" s="134">
        <f>DATE(An,7,14)</f>
        <v>42565</v>
      </c>
      <c r="O10" s="23"/>
      <c r="P10" s="23"/>
      <c r="Q10" s="23"/>
      <c r="R10" s="23"/>
      <c r="S10" s="23"/>
      <c r="T10" s="23"/>
      <c r="U10" s="23"/>
      <c r="V10" s="23"/>
      <c r="W10" s="23"/>
    </row>
    <row r="11" spans="1:23">
      <c r="A11" s="23"/>
      <c r="B11" s="23"/>
      <c r="C11" s="23"/>
      <c r="D11" s="102">
        <v>9.375E-2</v>
      </c>
      <c r="E11" s="102">
        <v>0.10416666666666667</v>
      </c>
      <c r="F11" s="115"/>
      <c r="G11" s="141"/>
      <c r="H11" s="142"/>
      <c r="I11" s="23"/>
      <c r="J11" s="109"/>
      <c r="K11" s="38"/>
      <c r="L11" s="23"/>
      <c r="M11" s="138" t="s">
        <v>90</v>
      </c>
      <c r="N11" s="134">
        <f>DATE(An,8,15)</f>
        <v>42597</v>
      </c>
      <c r="O11" s="23"/>
      <c r="P11" s="23"/>
      <c r="Q11" s="23"/>
      <c r="R11" s="23"/>
      <c r="S11" s="23"/>
      <c r="T11" s="23"/>
      <c r="U11" s="23"/>
      <c r="V11" s="23"/>
      <c r="W11" s="23"/>
    </row>
    <row r="12" spans="1:23" ht="15" customHeight="1">
      <c r="A12" s="23"/>
      <c r="B12" s="23"/>
      <c r="C12" s="23"/>
      <c r="D12" s="102">
        <v>0.10416666666666667</v>
      </c>
      <c r="E12" s="102">
        <v>0.11458333333333333</v>
      </c>
      <c r="F12" s="115"/>
      <c r="G12" s="141"/>
      <c r="H12" s="142"/>
      <c r="I12" s="131"/>
      <c r="J12" s="131"/>
      <c r="K12" s="131"/>
      <c r="L12" s="23"/>
      <c r="M12" s="138" t="s">
        <v>91</v>
      </c>
      <c r="N12" s="134">
        <f>DATE(An,11,1)</f>
        <v>42675</v>
      </c>
      <c r="O12" s="23"/>
      <c r="P12" s="23"/>
      <c r="Q12" s="23"/>
      <c r="R12" s="23"/>
      <c r="S12" s="23"/>
      <c r="T12" s="23"/>
      <c r="U12" s="23"/>
      <c r="V12" s="23"/>
      <c r="W12" s="23"/>
    </row>
    <row r="13" spans="1:23" ht="14.1" customHeight="1">
      <c r="A13" s="23"/>
      <c r="B13" s="23"/>
      <c r="C13" s="23"/>
      <c r="D13" s="102">
        <v>0.11458333333333333</v>
      </c>
      <c r="E13" s="102">
        <v>0.125</v>
      </c>
      <c r="F13" s="116"/>
      <c r="G13" s="141"/>
      <c r="H13" s="142"/>
      <c r="I13" s="131"/>
      <c r="J13" s="131"/>
      <c r="K13" s="131"/>
      <c r="L13" s="23"/>
      <c r="M13" s="138" t="s">
        <v>92</v>
      </c>
      <c r="N13" s="134">
        <f>DATE(An,11,11)</f>
        <v>42685</v>
      </c>
      <c r="O13" s="23"/>
      <c r="P13" s="23"/>
      <c r="Q13" s="23"/>
      <c r="R13" s="23"/>
      <c r="S13" s="23"/>
      <c r="T13" s="23"/>
      <c r="U13" s="23"/>
      <c r="V13" s="23"/>
      <c r="W13" s="23"/>
    </row>
    <row r="14" spans="1:23" ht="15" customHeight="1" thickBot="1">
      <c r="A14" s="23"/>
      <c r="B14" s="23"/>
      <c r="C14" s="23"/>
      <c r="D14" s="102">
        <v>0.125</v>
      </c>
      <c r="E14" s="102">
        <v>0.13541666666666666</v>
      </c>
      <c r="F14" s="32"/>
      <c r="G14" s="141"/>
      <c r="H14" s="104"/>
      <c r="I14" s="131"/>
      <c r="J14" s="131"/>
      <c r="K14" s="131"/>
      <c r="L14" s="118"/>
      <c r="M14" s="139" t="s">
        <v>93</v>
      </c>
      <c r="N14" s="135">
        <f>DATE(An,12,25)</f>
        <v>42729</v>
      </c>
      <c r="O14" s="23"/>
      <c r="P14" s="23"/>
      <c r="Q14" s="23"/>
      <c r="R14" s="23"/>
      <c r="S14" s="23"/>
      <c r="T14" s="23"/>
      <c r="U14" s="23"/>
      <c r="V14" s="23"/>
      <c r="W14" s="23"/>
    </row>
    <row r="15" spans="1:23">
      <c r="A15" s="46"/>
      <c r="B15" s="46"/>
      <c r="C15" s="23"/>
      <c r="D15" s="102">
        <v>0.13541666666666666</v>
      </c>
      <c r="E15" s="102">
        <v>0.14583333333333334</v>
      </c>
      <c r="F15" s="32"/>
      <c r="G15" s="121"/>
      <c r="H15" s="23"/>
      <c r="I15" s="132"/>
      <c r="J15" s="132"/>
      <c r="K15" s="132"/>
      <c r="L15" s="119"/>
      <c r="M15" s="38"/>
      <c r="N15" s="38"/>
      <c r="O15" s="23"/>
      <c r="P15" s="23"/>
      <c r="Q15" s="451" t="s">
        <v>106</v>
      </c>
      <c r="R15" s="452"/>
      <c r="S15" s="455">
        <f ca="1">TODAY()</f>
        <v>42419</v>
      </c>
      <c r="T15" s="456"/>
      <c r="U15" s="23"/>
      <c r="V15" s="23"/>
      <c r="W15" s="23"/>
    </row>
    <row r="16" spans="1:23" ht="15.75" thickBot="1">
      <c r="A16" s="46"/>
      <c r="B16" s="46"/>
      <c r="C16" s="23"/>
      <c r="D16" s="102">
        <v>0.14583333333333334</v>
      </c>
      <c r="E16" s="102">
        <v>0.15625</v>
      </c>
      <c r="F16" s="32"/>
      <c r="G16" s="110"/>
      <c r="H16" s="23"/>
      <c r="I16" s="132"/>
      <c r="J16" s="132"/>
      <c r="K16" s="132"/>
      <c r="L16" s="23"/>
      <c r="M16" s="38"/>
      <c r="N16" s="38"/>
      <c r="O16" s="23"/>
      <c r="P16" s="23"/>
      <c r="Q16" s="453"/>
      <c r="R16" s="454"/>
      <c r="S16" s="457"/>
      <c r="T16" s="458"/>
      <c r="U16" s="23"/>
      <c r="V16" s="23"/>
      <c r="W16" s="23"/>
    </row>
    <row r="17" spans="1:23">
      <c r="A17" s="23"/>
      <c r="B17" s="23"/>
      <c r="C17" s="23"/>
      <c r="D17" s="102">
        <v>0.15625</v>
      </c>
      <c r="E17" s="102">
        <v>0.16666666666666666</v>
      </c>
      <c r="F17" s="32"/>
      <c r="G17" s="110"/>
      <c r="H17" s="23"/>
      <c r="I17" s="23"/>
      <c r="J17" s="109"/>
      <c r="K17" s="38"/>
      <c r="L17" s="38"/>
      <c r="M17" s="38"/>
      <c r="N17" s="38"/>
      <c r="O17" s="38"/>
      <c r="P17" s="95"/>
      <c r="Q17" s="111"/>
      <c r="R17" s="111"/>
      <c r="S17" s="111"/>
      <c r="T17" s="95"/>
      <c r="U17" s="95"/>
      <c r="V17" s="23"/>
      <c r="W17" s="23"/>
    </row>
    <row r="18" spans="1:23" ht="15.75" thickBot="1">
      <c r="A18" s="23"/>
      <c r="B18" s="23"/>
      <c r="C18" s="23"/>
      <c r="D18" s="102">
        <v>0.16666666666666666</v>
      </c>
      <c r="E18" s="102">
        <v>0.17708333333333334</v>
      </c>
      <c r="F18" s="32"/>
      <c r="G18" s="110"/>
      <c r="H18" s="23"/>
      <c r="I18" s="23"/>
      <c r="J18" s="38"/>
      <c r="K18" s="38"/>
      <c r="L18" s="38"/>
      <c r="M18" s="38"/>
      <c r="N18" s="38"/>
      <c r="O18" s="38"/>
      <c r="P18" s="95"/>
      <c r="Q18" s="95"/>
      <c r="R18" s="95"/>
      <c r="S18" s="95"/>
      <c r="T18" s="95"/>
      <c r="U18" s="95"/>
      <c r="V18" s="23"/>
      <c r="W18" s="23"/>
    </row>
    <row r="19" spans="1:23" ht="16.5" thickBot="1">
      <c r="A19" s="23"/>
      <c r="B19" s="23"/>
      <c r="C19" s="23"/>
      <c r="D19" s="102">
        <v>0.17708333333333334</v>
      </c>
      <c r="E19" s="102">
        <v>0.1875</v>
      </c>
      <c r="F19" s="32"/>
      <c r="G19" s="110"/>
      <c r="H19" s="23"/>
      <c r="I19" s="23"/>
      <c r="J19" s="23"/>
      <c r="K19" s="23"/>
      <c r="L19" s="38"/>
      <c r="M19" s="38"/>
      <c r="N19" s="38"/>
      <c r="O19" s="38"/>
      <c r="P19" s="95"/>
      <c r="Q19" s="449" t="s">
        <v>75</v>
      </c>
      <c r="R19" s="450"/>
      <c r="S19" s="450"/>
      <c r="T19" s="450"/>
      <c r="U19" s="433" t="s">
        <v>108</v>
      </c>
      <c r="V19" s="434"/>
      <c r="W19" s="23"/>
    </row>
    <row r="20" spans="1:23" ht="15" customHeight="1">
      <c r="A20" s="23"/>
      <c r="B20" s="23"/>
      <c r="C20" s="23"/>
      <c r="D20" s="102">
        <v>0.1875</v>
      </c>
      <c r="E20" s="102">
        <v>0.19791666666666666</v>
      </c>
      <c r="F20" s="110"/>
      <c r="G20" s="32"/>
      <c r="H20" s="23"/>
      <c r="I20" s="23"/>
      <c r="J20" s="122"/>
      <c r="K20" s="23"/>
      <c r="L20" s="38"/>
      <c r="M20" s="38"/>
      <c r="N20" s="38"/>
      <c r="O20" s="38"/>
      <c r="P20" s="95"/>
      <c r="Q20" s="463" t="s">
        <v>104</v>
      </c>
      <c r="R20" s="464"/>
      <c r="S20" s="465">
        <v>42430</v>
      </c>
      <c r="T20" s="466"/>
      <c r="U20" s="124" t="s">
        <v>109</v>
      </c>
      <c r="V20" s="125">
        <f ca="1">ABS(S15-S20)</f>
        <v>11</v>
      </c>
      <c r="W20" s="23"/>
    </row>
    <row r="21" spans="1:23" ht="15" customHeight="1">
      <c r="A21" s="23"/>
      <c r="B21" s="23"/>
      <c r="C21" s="23"/>
      <c r="D21" s="102">
        <v>0.19791666666666666</v>
      </c>
      <c r="E21" s="103">
        <v>0.20833333333333334</v>
      </c>
      <c r="F21" s="110"/>
      <c r="G21" s="32"/>
      <c r="H21" s="23"/>
      <c r="I21" s="23"/>
      <c r="J21" s="122"/>
      <c r="K21" s="23"/>
      <c r="L21" s="38"/>
      <c r="M21" s="38"/>
      <c r="N21" s="38"/>
      <c r="O21" s="38"/>
      <c r="P21" s="95"/>
      <c r="Q21" s="467" t="s">
        <v>105</v>
      </c>
      <c r="R21" s="468"/>
      <c r="S21" s="469">
        <v>42522</v>
      </c>
      <c r="T21" s="470"/>
      <c r="U21" s="126" t="s">
        <v>109</v>
      </c>
      <c r="V21" s="127">
        <f ca="1">ABS(S15-S21)</f>
        <v>103</v>
      </c>
      <c r="W21" s="23"/>
    </row>
    <row r="22" spans="1:23" ht="15.75" thickBot="1">
      <c r="A22" s="23"/>
      <c r="B22" s="23"/>
      <c r="C22" s="23"/>
      <c r="D22" s="102">
        <v>0.20833333333333334</v>
      </c>
      <c r="E22" s="32"/>
      <c r="F22" s="32"/>
      <c r="G22" s="110"/>
      <c r="H22" s="23"/>
      <c r="I22" s="23"/>
      <c r="J22" s="23"/>
      <c r="K22" s="23"/>
      <c r="L22" s="38"/>
      <c r="M22" s="38"/>
      <c r="N22" s="38"/>
      <c r="O22" s="38"/>
      <c r="P22" s="95"/>
      <c r="Q22" s="467" t="s">
        <v>8</v>
      </c>
      <c r="R22" s="468"/>
      <c r="S22" s="469">
        <v>42552</v>
      </c>
      <c r="T22" s="470"/>
      <c r="U22" s="126" t="s">
        <v>109</v>
      </c>
      <c r="V22" s="127">
        <f ca="1">ABS(S15-S22)</f>
        <v>133</v>
      </c>
      <c r="W22" s="23"/>
    </row>
    <row r="23" spans="1:23" ht="16.5" thickTop="1" thickBot="1">
      <c r="A23" s="23"/>
      <c r="B23" s="23"/>
      <c r="C23" s="23"/>
      <c r="D23" s="102">
        <v>0.21875</v>
      </c>
      <c r="E23" s="32"/>
      <c r="F23" s="110"/>
      <c r="G23" s="445" t="s">
        <v>78</v>
      </c>
      <c r="H23" s="446"/>
      <c r="I23" s="446"/>
      <c r="J23" s="443">
        <v>2016</v>
      </c>
      <c r="K23" s="23"/>
      <c r="L23" s="38"/>
      <c r="M23" s="38"/>
      <c r="N23" s="38"/>
      <c r="O23" s="38"/>
      <c r="P23" s="95"/>
      <c r="Q23" s="459" t="s">
        <v>76</v>
      </c>
      <c r="R23" s="460"/>
      <c r="S23" s="461">
        <v>43405</v>
      </c>
      <c r="T23" s="462"/>
      <c r="U23" s="128" t="s">
        <v>109</v>
      </c>
      <c r="V23" s="129">
        <f ca="1">ABS(S15-S23)</f>
        <v>986</v>
      </c>
      <c r="W23" s="23"/>
    </row>
    <row r="24" spans="1:23" ht="15.75" thickBot="1">
      <c r="A24" s="23"/>
      <c r="B24" s="23"/>
      <c r="C24" s="23"/>
      <c r="D24" s="102">
        <v>0.22916666666666666</v>
      </c>
      <c r="E24" s="32"/>
      <c r="F24" s="110"/>
      <c r="G24" s="447"/>
      <c r="H24" s="448"/>
      <c r="I24" s="448"/>
      <c r="J24" s="444"/>
      <c r="K24" s="23"/>
      <c r="L24" s="23"/>
      <c r="M24" s="23"/>
      <c r="N24" s="23"/>
      <c r="O24" s="23"/>
      <c r="P24" s="95"/>
      <c r="Q24" s="95"/>
      <c r="R24" s="95"/>
      <c r="S24" s="95"/>
      <c r="T24" s="95"/>
      <c r="U24" s="95"/>
      <c r="V24" s="23"/>
      <c r="W24" s="23"/>
    </row>
    <row r="25" spans="1:23" ht="15" customHeight="1" thickTop="1">
      <c r="A25" s="23"/>
      <c r="B25" s="23"/>
      <c r="C25" s="23"/>
      <c r="D25" s="102">
        <v>0.23958333333333334</v>
      </c>
      <c r="E25" s="32"/>
      <c r="F25" s="110"/>
      <c r="G25" s="32"/>
      <c r="H25" s="23"/>
      <c r="I25" s="23"/>
      <c r="J25" s="23"/>
      <c r="K25" s="112"/>
      <c r="L25" s="23"/>
      <c r="M25" s="23"/>
      <c r="N25" s="23"/>
      <c r="O25" s="23"/>
      <c r="P25" s="95"/>
      <c r="Q25" s="95"/>
      <c r="R25" s="95"/>
      <c r="S25" s="95"/>
      <c r="T25" s="95"/>
      <c r="U25" s="95"/>
      <c r="V25" s="23"/>
      <c r="W25" s="23"/>
    </row>
    <row r="26" spans="1:23" ht="14.1" customHeight="1">
      <c r="A26" s="23"/>
      <c r="B26" s="23"/>
      <c r="C26" s="23"/>
      <c r="D26" s="102">
        <v>0.25</v>
      </c>
      <c r="E26" s="32"/>
      <c r="F26" s="110"/>
      <c r="G26" s="32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</row>
    <row r="27" spans="1:23" ht="14.1" customHeight="1">
      <c r="A27" s="23"/>
      <c r="B27" s="23"/>
      <c r="C27" s="23"/>
      <c r="D27" s="102">
        <v>0.26041666666666669</v>
      </c>
      <c r="E27" s="32"/>
      <c r="F27" s="110"/>
      <c r="G27" s="32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</row>
    <row r="28" spans="1:23" ht="15" customHeight="1">
      <c r="A28" s="23"/>
      <c r="B28" s="23"/>
      <c r="C28" s="23"/>
      <c r="D28" s="102">
        <v>0.27083333333333331</v>
      </c>
      <c r="E28" s="32"/>
      <c r="F28" s="110"/>
      <c r="G28" s="32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</row>
    <row r="29" spans="1:23">
      <c r="A29" s="23"/>
      <c r="B29" s="23"/>
      <c r="C29" s="23"/>
      <c r="D29" s="102">
        <v>0.28125</v>
      </c>
      <c r="E29" s="32"/>
      <c r="F29" s="110"/>
      <c r="G29" s="32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</row>
    <row r="30" spans="1:23">
      <c r="A30" s="23"/>
      <c r="B30" s="23"/>
      <c r="C30" s="23"/>
      <c r="D30" s="102">
        <v>0.29166666666666669</v>
      </c>
      <c r="E30" s="32"/>
      <c r="F30" s="110"/>
      <c r="G30" s="32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</row>
    <row r="31" spans="1:23">
      <c r="A31" s="23"/>
      <c r="B31" s="23"/>
      <c r="C31" s="23"/>
      <c r="D31" s="102">
        <v>0.30208333333333331</v>
      </c>
      <c r="E31" s="32"/>
      <c r="F31" s="110"/>
      <c r="G31" s="32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</row>
    <row r="32" spans="1:23">
      <c r="A32" s="23"/>
      <c r="B32" s="23"/>
      <c r="C32" s="23"/>
      <c r="D32" s="102">
        <v>0.3125</v>
      </c>
      <c r="E32" s="32"/>
      <c r="F32" s="110"/>
      <c r="G32" s="32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</row>
    <row r="33" spans="1:23">
      <c r="A33" s="23"/>
      <c r="B33" s="23"/>
      <c r="C33" s="23"/>
      <c r="D33" s="102">
        <v>0.32291666666666669</v>
      </c>
      <c r="E33" s="32"/>
      <c r="F33" s="110"/>
      <c r="G33" s="32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</row>
    <row r="34" spans="1:23">
      <c r="A34" s="23"/>
      <c r="B34" s="23"/>
      <c r="C34" s="23"/>
      <c r="D34" s="102">
        <v>0.33333333333333331</v>
      </c>
      <c r="E34" s="32"/>
      <c r="F34" s="110"/>
      <c r="G34" s="32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</row>
    <row r="35" spans="1:23">
      <c r="A35" s="23"/>
      <c r="B35" s="23"/>
      <c r="C35" s="23"/>
      <c r="D35" s="102">
        <v>0.34375</v>
      </c>
      <c r="E35" s="32"/>
      <c r="F35" s="110"/>
      <c r="G35" s="32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</row>
    <row r="36" spans="1:23">
      <c r="A36" s="23"/>
      <c r="B36" s="23"/>
      <c r="C36" s="23"/>
      <c r="D36" s="102">
        <v>0.35416666666666669</v>
      </c>
      <c r="E36" s="32"/>
      <c r="F36" s="110"/>
      <c r="G36" s="32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</row>
    <row r="37" spans="1:23">
      <c r="A37" s="23"/>
      <c r="B37" s="23"/>
      <c r="C37" s="23"/>
      <c r="D37" s="102">
        <v>0.36458333333333331</v>
      </c>
      <c r="E37" s="32"/>
      <c r="F37" s="110"/>
      <c r="G37" s="32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</row>
    <row r="38" spans="1:23">
      <c r="A38" s="23"/>
      <c r="B38" s="23"/>
      <c r="C38" s="23"/>
      <c r="D38" s="102">
        <v>0.375</v>
      </c>
      <c r="E38" s="32"/>
      <c r="F38" s="110"/>
      <c r="G38" s="32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</row>
    <row r="39" spans="1:23">
      <c r="A39" s="23"/>
      <c r="B39" s="23"/>
      <c r="C39" s="23"/>
      <c r="D39" s="102">
        <v>0.38541666666666669</v>
      </c>
      <c r="E39" s="32"/>
      <c r="F39" s="110"/>
      <c r="G39" s="32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</row>
    <row r="40" spans="1:23" ht="15.75" thickBot="1">
      <c r="A40" s="23"/>
      <c r="B40" s="23"/>
      <c r="C40" s="23"/>
      <c r="D40" s="102">
        <v>0.39583333333333331</v>
      </c>
      <c r="E40" s="32"/>
      <c r="F40" s="110"/>
      <c r="G40" s="32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</row>
    <row r="41" spans="1:23" ht="15.75">
      <c r="A41" s="23"/>
      <c r="B41" s="23"/>
      <c r="C41" s="23"/>
      <c r="D41" s="102">
        <v>0.40625</v>
      </c>
      <c r="E41" s="32"/>
      <c r="F41" s="110"/>
      <c r="G41" s="32"/>
      <c r="H41" s="23"/>
      <c r="I41" s="23"/>
      <c r="J41" s="23"/>
      <c r="K41" s="23"/>
      <c r="L41" s="23"/>
      <c r="M41" s="23"/>
      <c r="N41" s="23"/>
      <c r="O41" s="23"/>
      <c r="P41" s="23"/>
      <c r="Q41" s="333" t="s">
        <v>120</v>
      </c>
      <c r="R41" s="334"/>
      <c r="S41" s="334"/>
      <c r="T41" s="335"/>
      <c r="U41" s="23"/>
      <c r="V41" s="23"/>
      <c r="W41" s="23"/>
    </row>
    <row r="42" spans="1:23" ht="15.75">
      <c r="A42" s="23"/>
      <c r="B42" s="23"/>
      <c r="C42" s="23"/>
      <c r="D42" s="102">
        <v>0.41666666666666669</v>
      </c>
      <c r="E42" s="32"/>
      <c r="F42" s="110"/>
      <c r="G42" s="32"/>
      <c r="H42" s="23"/>
      <c r="I42" s="23"/>
      <c r="J42" s="23"/>
      <c r="K42" s="23"/>
      <c r="L42" s="23"/>
      <c r="M42" s="23"/>
      <c r="N42" s="23"/>
      <c r="O42" s="23"/>
      <c r="P42" s="23"/>
      <c r="Q42" s="336" t="s">
        <v>121</v>
      </c>
      <c r="R42" s="337"/>
      <c r="S42" s="337"/>
      <c r="T42" s="338"/>
      <c r="U42" s="23"/>
      <c r="V42" s="23"/>
      <c r="W42" s="23"/>
    </row>
    <row r="43" spans="1:23" ht="15.75">
      <c r="A43" s="23"/>
      <c r="B43" s="23"/>
      <c r="C43" s="23"/>
      <c r="D43" s="102">
        <v>0.42708333333333331</v>
      </c>
      <c r="E43" s="32"/>
      <c r="F43" s="110"/>
      <c r="G43" s="32"/>
      <c r="H43" s="23"/>
      <c r="I43" s="23"/>
      <c r="J43" s="23"/>
      <c r="K43" s="23"/>
      <c r="L43" s="23"/>
      <c r="M43" s="23"/>
      <c r="N43" s="23"/>
      <c r="O43" s="23"/>
      <c r="P43" s="23"/>
      <c r="Q43" s="339" t="s">
        <v>122</v>
      </c>
      <c r="R43" s="340"/>
      <c r="S43" s="340"/>
      <c r="T43" s="341"/>
      <c r="U43" s="23"/>
      <c r="V43" s="23"/>
      <c r="W43" s="23"/>
    </row>
    <row r="44" spans="1:23" ht="15.75">
      <c r="A44" s="23"/>
      <c r="B44" s="23"/>
      <c r="C44" s="23"/>
      <c r="D44" s="102">
        <v>0.4375</v>
      </c>
      <c r="E44" s="32"/>
      <c r="F44" s="110"/>
      <c r="G44" s="32"/>
      <c r="H44" s="23"/>
      <c r="I44" s="23"/>
      <c r="J44" s="23"/>
      <c r="K44" s="23"/>
      <c r="L44" s="23"/>
      <c r="M44" s="23"/>
      <c r="N44" s="23"/>
      <c r="O44" s="23"/>
      <c r="P44" s="23"/>
      <c r="Q44" s="342" t="s">
        <v>123</v>
      </c>
      <c r="R44" s="343"/>
      <c r="S44" s="343"/>
      <c r="T44" s="344"/>
      <c r="U44" s="23"/>
      <c r="V44" s="23"/>
      <c r="W44" s="23"/>
    </row>
    <row r="45" spans="1:23" ht="18" thickBot="1">
      <c r="A45" s="23"/>
      <c r="B45" s="23"/>
      <c r="C45" s="23"/>
      <c r="D45" s="102">
        <v>0.44791666666666669</v>
      </c>
      <c r="E45" s="32"/>
      <c r="F45" s="110"/>
      <c r="G45" s="32"/>
      <c r="H45" s="23"/>
      <c r="I45" s="23"/>
      <c r="J45" s="23"/>
      <c r="K45" s="23"/>
      <c r="L45" s="23"/>
      <c r="M45" s="23"/>
      <c r="N45" s="23"/>
      <c r="O45" s="23"/>
      <c r="P45" s="23"/>
      <c r="Q45" s="321" t="s">
        <v>124</v>
      </c>
      <c r="R45" s="322"/>
      <c r="S45" s="322"/>
      <c r="T45" s="323"/>
      <c r="U45" s="23"/>
      <c r="V45" s="23"/>
      <c r="W45" s="23"/>
    </row>
    <row r="46" spans="1:23">
      <c r="A46" s="23"/>
      <c r="B46" s="23"/>
      <c r="C46" s="23"/>
      <c r="D46" s="102">
        <v>0.45833333333333331</v>
      </c>
      <c r="E46" s="32"/>
      <c r="F46" s="110"/>
      <c r="G46" s="32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</row>
    <row r="47" spans="1:23">
      <c r="A47" s="23"/>
      <c r="B47" s="23"/>
      <c r="C47" s="23"/>
      <c r="D47" s="102">
        <v>0.46875</v>
      </c>
      <c r="E47" s="32"/>
      <c r="F47" s="110"/>
      <c r="G47" s="32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</row>
    <row r="48" spans="1:23">
      <c r="A48" s="23"/>
      <c r="B48" s="23"/>
      <c r="C48" s="23"/>
      <c r="D48" s="102">
        <v>0.47916666666666669</v>
      </c>
      <c r="E48" s="32"/>
      <c r="F48" s="110"/>
      <c r="G48" s="32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</row>
    <row r="49" spans="1:23">
      <c r="A49" s="23"/>
      <c r="B49" s="23"/>
      <c r="C49" s="23"/>
      <c r="D49" s="102">
        <v>0.48958333333333331</v>
      </c>
      <c r="E49" s="32"/>
      <c r="F49" s="110"/>
      <c r="G49" s="32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</row>
    <row r="50" spans="1:23">
      <c r="A50" s="23"/>
      <c r="B50" s="23"/>
      <c r="C50" s="23"/>
      <c r="D50" s="102">
        <v>0.5</v>
      </c>
      <c r="E50" s="32"/>
      <c r="F50" s="110"/>
      <c r="G50" s="32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</row>
    <row r="51" spans="1:23">
      <c r="A51" s="23"/>
      <c r="B51" s="23"/>
      <c r="C51" s="109"/>
      <c r="D51" s="309">
        <v>0.51041666666666663</v>
      </c>
      <c r="E51" s="32"/>
      <c r="F51" s="110"/>
      <c r="G51" s="32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</row>
    <row r="52" spans="1:23">
      <c r="A52" s="23"/>
      <c r="B52" s="23"/>
      <c r="C52" s="109"/>
      <c r="D52" s="309">
        <v>0.52083333333333337</v>
      </c>
      <c r="E52" s="32"/>
      <c r="F52" s="110"/>
      <c r="G52" s="32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</row>
    <row r="53" spans="1:23">
      <c r="A53" s="23"/>
      <c r="B53" s="23"/>
      <c r="C53" s="109"/>
      <c r="D53" s="309">
        <v>0.53125</v>
      </c>
      <c r="E53" s="32"/>
      <c r="F53" s="110"/>
      <c r="G53" s="32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</row>
    <row r="54" spans="1:23">
      <c r="A54" s="23"/>
      <c r="B54" s="23"/>
      <c r="C54" s="109"/>
      <c r="D54" s="309">
        <v>0.54166666666666663</v>
      </c>
      <c r="E54" s="32"/>
      <c r="F54" s="110"/>
      <c r="G54" s="32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</row>
    <row r="55" spans="1:23">
      <c r="A55" s="23"/>
      <c r="B55" s="23"/>
      <c r="C55" s="109"/>
      <c r="D55" s="309">
        <v>0.55208333333333304</v>
      </c>
      <c r="E55" s="32"/>
      <c r="F55" s="110"/>
      <c r="G55" s="32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</row>
    <row r="56" spans="1:23">
      <c r="A56" s="23"/>
      <c r="B56" s="23"/>
      <c r="C56" s="109"/>
      <c r="D56" s="309">
        <v>0.5625</v>
      </c>
      <c r="E56" s="32"/>
      <c r="F56" s="110"/>
      <c r="G56" s="32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</row>
    <row r="57" spans="1:23">
      <c r="A57" s="23"/>
      <c r="B57" s="23"/>
      <c r="C57" s="109"/>
      <c r="D57" s="309">
        <v>0.57291666666666696</v>
      </c>
      <c r="E57" s="32"/>
      <c r="F57" s="110"/>
      <c r="G57" s="32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</row>
    <row r="58" spans="1:23">
      <c r="A58" s="23"/>
      <c r="B58" s="23"/>
      <c r="C58" s="109"/>
      <c r="D58" s="309">
        <v>0.58333333333333304</v>
      </c>
      <c r="E58" s="32"/>
      <c r="F58" s="110"/>
      <c r="G58" s="32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</row>
    <row r="59" spans="1:23">
      <c r="A59" s="23"/>
      <c r="B59" s="23"/>
      <c r="C59" s="109"/>
      <c r="D59" s="309">
        <v>0.59375</v>
      </c>
      <c r="E59" s="32"/>
      <c r="F59" s="110"/>
      <c r="G59" s="32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</row>
    <row r="60" spans="1:23">
      <c r="A60" s="23"/>
      <c r="B60" s="23"/>
      <c r="C60" s="109"/>
      <c r="D60" s="309">
        <v>0.60416666666666596</v>
      </c>
      <c r="E60" s="32"/>
      <c r="F60" s="110"/>
      <c r="G60" s="32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</row>
    <row r="61" spans="1:23">
      <c r="A61" s="23"/>
      <c r="B61" s="23"/>
      <c r="C61" s="109"/>
      <c r="D61" s="309">
        <v>0.61458333333333304</v>
      </c>
      <c r="E61" s="32"/>
      <c r="F61" s="110"/>
      <c r="G61" s="32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</row>
    <row r="62" spans="1:23">
      <c r="A62" s="23"/>
      <c r="B62" s="23"/>
      <c r="C62" s="109"/>
      <c r="D62" s="309">
        <v>0.625</v>
      </c>
      <c r="E62" s="32"/>
      <c r="F62" s="110"/>
      <c r="G62" s="32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</row>
    <row r="63" spans="1:23">
      <c r="A63" s="23"/>
      <c r="B63" s="23"/>
      <c r="C63" s="109"/>
      <c r="D63" s="309">
        <v>0.63541666666666596</v>
      </c>
      <c r="E63" s="32"/>
      <c r="F63" s="110"/>
      <c r="G63" s="32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</row>
    <row r="64" spans="1:23">
      <c r="A64" s="23"/>
      <c r="B64" s="23"/>
      <c r="C64" s="109"/>
      <c r="D64" s="309">
        <v>0.64583333333333304</v>
      </c>
      <c r="E64" s="32"/>
      <c r="F64" s="110"/>
      <c r="G64" s="32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</row>
    <row r="65" spans="1:23">
      <c r="A65" s="23"/>
      <c r="B65" s="23"/>
      <c r="C65" s="38"/>
      <c r="D65" s="309">
        <v>0.65625</v>
      </c>
      <c r="E65" s="32"/>
      <c r="F65" s="110"/>
      <c r="G65" s="32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</row>
    <row r="66" spans="1:23">
      <c r="A66" s="23"/>
      <c r="B66" s="23"/>
      <c r="C66" s="23"/>
      <c r="D66" s="309">
        <v>0.66666666666666596</v>
      </c>
      <c r="E66" s="32"/>
      <c r="F66" s="110"/>
      <c r="G66" s="32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</row>
    <row r="67" spans="1:23">
      <c r="A67" s="23"/>
      <c r="B67" s="23"/>
      <c r="C67" s="23"/>
      <c r="D67" s="309">
        <v>0.67708333333333304</v>
      </c>
      <c r="E67" s="32"/>
      <c r="F67" s="110"/>
      <c r="G67" s="32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</row>
    <row r="68" spans="1:23">
      <c r="A68" s="23"/>
      <c r="B68" s="23"/>
      <c r="C68" s="23"/>
      <c r="D68" s="309">
        <v>0.687499999999999</v>
      </c>
      <c r="E68" s="32"/>
      <c r="F68" s="110"/>
      <c r="G68" s="32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</row>
    <row r="69" spans="1:23">
      <c r="A69" s="23"/>
      <c r="B69" s="23"/>
      <c r="C69" s="23"/>
      <c r="D69" s="309">
        <v>0.69791666666666596</v>
      </c>
      <c r="E69" s="32"/>
      <c r="F69" s="110"/>
      <c r="G69" s="32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</row>
    <row r="70" spans="1:23" ht="14.1" customHeight="1">
      <c r="A70" s="23"/>
      <c r="B70" s="23"/>
      <c r="C70" s="23"/>
      <c r="D70" s="309">
        <v>0.70833333333333304</v>
      </c>
      <c r="E70" s="32"/>
      <c r="F70" s="110"/>
      <c r="G70" s="32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</row>
    <row r="71" spans="1:23" s="23" customFormat="1">
      <c r="D71" s="309">
        <v>0.718749999999999</v>
      </c>
      <c r="E71" s="32"/>
      <c r="F71" s="110"/>
      <c r="G71" s="32"/>
    </row>
    <row r="72" spans="1:23" s="23" customFormat="1">
      <c r="D72" s="309">
        <v>0.72916666666666596</v>
      </c>
      <c r="E72" s="32"/>
      <c r="F72" s="110"/>
      <c r="G72" s="32"/>
    </row>
    <row r="73" spans="1:23" s="23" customFormat="1">
      <c r="D73" s="309">
        <v>0.73958333333333304</v>
      </c>
      <c r="E73" s="32"/>
      <c r="F73" s="110"/>
      <c r="G73" s="32"/>
    </row>
    <row r="74" spans="1:23" s="23" customFormat="1">
      <c r="D74" s="309">
        <v>0.749999999999999</v>
      </c>
      <c r="E74" s="32"/>
      <c r="F74" s="110"/>
      <c r="G74" s="32"/>
    </row>
    <row r="75" spans="1:23" s="23" customFormat="1">
      <c r="D75" s="309">
        <v>0.76041666666666596</v>
      </c>
      <c r="E75" s="32"/>
      <c r="F75" s="110"/>
      <c r="G75" s="32"/>
    </row>
    <row r="76" spans="1:23" s="23" customFormat="1">
      <c r="D76" s="309">
        <v>0.77083333333333204</v>
      </c>
      <c r="E76" s="32"/>
      <c r="F76" s="110"/>
      <c r="G76" s="32"/>
    </row>
    <row r="77" spans="1:23" s="23" customFormat="1">
      <c r="D77" s="309">
        <v>0.781249999999999</v>
      </c>
      <c r="E77" s="32"/>
      <c r="F77" s="110"/>
      <c r="G77" s="32"/>
    </row>
    <row r="78" spans="1:23" s="23" customFormat="1">
      <c r="D78" s="309">
        <v>0.79166666666666596</v>
      </c>
      <c r="E78" s="32"/>
      <c r="F78" s="110"/>
      <c r="G78" s="32"/>
    </row>
    <row r="79" spans="1:23" s="23" customFormat="1">
      <c r="D79" s="309">
        <v>0.80208333333333204</v>
      </c>
      <c r="E79" s="32"/>
      <c r="F79" s="110"/>
      <c r="G79" s="32"/>
    </row>
    <row r="80" spans="1:23" s="23" customFormat="1">
      <c r="D80" s="309">
        <v>0.812499999999999</v>
      </c>
      <c r="E80" s="32"/>
      <c r="F80" s="110"/>
      <c r="G80" s="32"/>
    </row>
    <row r="81" spans="4:7" s="23" customFormat="1">
      <c r="D81" s="309">
        <v>0.82291666666666596</v>
      </c>
      <c r="E81" s="32"/>
      <c r="F81" s="110"/>
      <c r="G81" s="32"/>
    </row>
    <row r="82" spans="4:7" s="23" customFormat="1">
      <c r="D82" s="309">
        <v>0.83333333333333204</v>
      </c>
      <c r="E82" s="32"/>
      <c r="F82" s="110"/>
      <c r="G82" s="32"/>
    </row>
    <row r="83" spans="4:7" s="23" customFormat="1">
      <c r="D83" s="309">
        <v>0.843749999999999</v>
      </c>
      <c r="E83" s="32"/>
      <c r="F83" s="110"/>
      <c r="G83" s="32"/>
    </row>
    <row r="84" spans="4:7" s="23" customFormat="1">
      <c r="D84" s="309">
        <v>0.85416666666666596</v>
      </c>
      <c r="E84" s="32"/>
      <c r="F84" s="110"/>
      <c r="G84" s="32"/>
    </row>
    <row r="85" spans="4:7" s="23" customFormat="1">
      <c r="D85" s="309">
        <v>0.86458333333333204</v>
      </c>
      <c r="E85" s="32"/>
      <c r="F85" s="110"/>
      <c r="G85" s="32"/>
    </row>
    <row r="86" spans="4:7" s="23" customFormat="1">
      <c r="D86" s="309">
        <v>0.874999999999999</v>
      </c>
      <c r="E86" s="32"/>
      <c r="F86" s="110"/>
      <c r="G86" s="32"/>
    </row>
    <row r="87" spans="4:7" s="23" customFormat="1">
      <c r="D87" s="309">
        <v>0.88541666666666496</v>
      </c>
      <c r="E87" s="32"/>
      <c r="F87" s="110"/>
      <c r="G87" s="32"/>
    </row>
    <row r="88" spans="4:7" s="23" customFormat="1">
      <c r="D88" s="309">
        <v>0.89583333333333204</v>
      </c>
      <c r="E88" s="32"/>
      <c r="F88" s="110"/>
      <c r="G88" s="32"/>
    </row>
    <row r="89" spans="4:7" s="23" customFormat="1">
      <c r="D89" s="309">
        <v>0.906249999999999</v>
      </c>
      <c r="E89" s="32"/>
      <c r="F89" s="110"/>
      <c r="G89" s="32"/>
    </row>
    <row r="90" spans="4:7" s="23" customFormat="1">
      <c r="D90" s="309">
        <v>0.91666666666666496</v>
      </c>
      <c r="E90" s="32"/>
      <c r="F90" s="110"/>
      <c r="G90" s="32"/>
    </row>
    <row r="91" spans="4:7" s="23" customFormat="1">
      <c r="D91" s="309">
        <v>0.92708333333333204</v>
      </c>
      <c r="E91" s="32"/>
      <c r="F91" s="110"/>
      <c r="G91" s="32"/>
    </row>
    <row r="92" spans="4:7" s="23" customFormat="1">
      <c r="D92" s="309">
        <v>0.937499999999999</v>
      </c>
      <c r="E92" s="32"/>
      <c r="F92" s="110"/>
      <c r="G92" s="32"/>
    </row>
    <row r="93" spans="4:7" s="23" customFormat="1">
      <c r="D93" s="309">
        <v>0.94791666666666496</v>
      </c>
      <c r="E93" s="32"/>
      <c r="F93" s="110"/>
      <c r="G93" s="32"/>
    </row>
    <row r="94" spans="4:7" s="23" customFormat="1">
      <c r="D94" s="309">
        <v>0.95833333333333204</v>
      </c>
      <c r="E94" s="32"/>
      <c r="F94" s="110"/>
      <c r="G94" s="32"/>
    </row>
    <row r="95" spans="4:7" s="23" customFormat="1">
      <c r="D95" s="309">
        <v>0.968749999999998</v>
      </c>
      <c r="E95" s="32"/>
      <c r="F95" s="110"/>
      <c r="G95" s="32"/>
    </row>
    <row r="96" spans="4:7" s="23" customFormat="1">
      <c r="D96" s="309">
        <v>0.97916666666666496</v>
      </c>
      <c r="E96" s="32"/>
      <c r="F96" s="110"/>
      <c r="G96" s="32"/>
    </row>
    <row r="97" spans="4:7" s="23" customFormat="1">
      <c r="D97" s="309">
        <v>0.98958333333333204</v>
      </c>
      <c r="E97" s="32"/>
      <c r="F97" s="110"/>
      <c r="G97" s="32"/>
    </row>
    <row r="98" spans="4:7" s="23" customFormat="1">
      <c r="D98" s="310">
        <v>0.999999999999998</v>
      </c>
      <c r="E98" s="32"/>
      <c r="F98" s="110"/>
      <c r="G98" s="32"/>
    </row>
    <row r="99" spans="4:7" s="23" customFormat="1">
      <c r="D99" s="308"/>
      <c r="E99" s="32"/>
      <c r="F99" s="110"/>
      <c r="G99" s="32"/>
    </row>
    <row r="100" spans="4:7" hidden="1"/>
    <row r="101" spans="4:7" hidden="1"/>
    <row r="102" spans="4:7" hidden="1"/>
    <row r="103" spans="4:7" hidden="1"/>
    <row r="104" spans="4:7" hidden="1"/>
    <row r="105" spans="4:7" hidden="1"/>
    <row r="106" spans="4:7" hidden="1"/>
    <row r="107" spans="4:7" hidden="1"/>
    <row r="108" spans="4:7" hidden="1"/>
    <row r="109" spans="4:7" hidden="1"/>
    <row r="110" spans="4:7" hidden="1"/>
    <row r="111" spans="4:7" hidden="1"/>
    <row r="112" spans="4:7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</sheetData>
  <sheetProtection formatColumns="0" formatRows="0" selectLockedCells="1"/>
  <mergeCells count="21">
    <mergeCell ref="U19:V19"/>
    <mergeCell ref="G10:H10"/>
    <mergeCell ref="Q3:S4"/>
    <mergeCell ref="J23:J24"/>
    <mergeCell ref="G23:I24"/>
    <mergeCell ref="Q19:T19"/>
    <mergeCell ref="Q15:R16"/>
    <mergeCell ref="S15:T16"/>
    <mergeCell ref="Q23:R23"/>
    <mergeCell ref="S23:T23"/>
    <mergeCell ref="Q20:R20"/>
    <mergeCell ref="S20:T20"/>
    <mergeCell ref="Q21:R21"/>
    <mergeCell ref="S21:T21"/>
    <mergeCell ref="Q22:R22"/>
    <mergeCell ref="S22:T22"/>
    <mergeCell ref="Q41:T41"/>
    <mergeCell ref="Q42:T42"/>
    <mergeCell ref="Q43:T43"/>
    <mergeCell ref="Q44:T44"/>
    <mergeCell ref="Q45:T45"/>
  </mergeCells>
  <conditionalFormatting sqref="S20:S23">
    <cfRule type="expression" dxfId="2" priority="1" stopIfTrue="1">
      <formula>(S20:S23&lt;=TODAY()+120)*(S20:S23&lt;&gt;"")</formula>
    </cfRule>
    <cfRule type="expression" dxfId="1" priority="2" stopIfTrue="1">
      <formula>(S20:S23&lt;=TODAY()+180)*(S20:S23&lt;&gt;"")</formula>
    </cfRule>
    <cfRule type="expression" dxfId="0" priority="3" stopIfTrue="1">
      <formula>(S20:S23&lt;=TODAY()&gt;180)*(S20:S23&lt;&gt;"")</formula>
    </cfRule>
  </conditionalFormatting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le2" enableFormatConditionsCalculation="0">
    <tabColor theme="1"/>
  </sheetPr>
  <dimension ref="A1:CG147"/>
  <sheetViews>
    <sheetView zoomScale="90" zoomScaleNormal="90" zoomScalePageLayoutView="90" workbookViewId="0">
      <pane ySplit="31" topLeftCell="A32" activePane="bottomLeft" state="frozen"/>
      <selection pane="bottomLeft"/>
    </sheetView>
  </sheetViews>
  <sheetFormatPr baseColWidth="10" defaultColWidth="10.85546875" defaultRowHeight="15"/>
  <cols>
    <col min="1" max="1" width="2.42578125" style="67" customWidth="1"/>
    <col min="2" max="31" width="10.85546875" style="67"/>
    <col min="32" max="85" width="10.85546875" style="38"/>
    <col min="86" max="16384" width="10.85546875" style="67"/>
  </cols>
  <sheetData>
    <row r="1" spans="1:31" ht="15" customHeight="1" thickBot="1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7"/>
      <c r="V1" s="37"/>
      <c r="W1" s="38"/>
      <c r="X1" s="38"/>
      <c r="Y1" s="38"/>
      <c r="Z1" s="38"/>
      <c r="AA1" s="38"/>
      <c r="AB1" s="38"/>
      <c r="AC1" s="38"/>
      <c r="AD1" s="38"/>
      <c r="AE1" s="38"/>
    </row>
    <row r="2" spans="1:31" ht="15.95" customHeight="1" thickTop="1">
      <c r="A2" s="38"/>
      <c r="B2" s="38"/>
      <c r="C2" s="38"/>
      <c r="D2" s="38"/>
      <c r="E2" s="38"/>
      <c r="F2" s="38"/>
      <c r="G2" s="38"/>
      <c r="H2" s="68"/>
      <c r="I2" s="38"/>
      <c r="J2" s="492" t="s">
        <v>119</v>
      </c>
      <c r="K2" s="493"/>
      <c r="L2" s="493"/>
      <c r="M2" s="493"/>
      <c r="N2" s="493"/>
      <c r="O2" s="494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</row>
    <row r="3" spans="1:31">
      <c r="A3" s="38"/>
      <c r="B3" s="38"/>
      <c r="C3" s="38"/>
      <c r="D3" s="38"/>
      <c r="E3" s="38"/>
      <c r="F3" s="38"/>
      <c r="G3" s="38"/>
      <c r="H3" s="68"/>
      <c r="I3" s="38"/>
      <c r="J3" s="495"/>
      <c r="K3" s="496"/>
      <c r="L3" s="496"/>
      <c r="M3" s="496"/>
      <c r="N3" s="496"/>
      <c r="O3" s="497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</row>
    <row r="4" spans="1:31">
      <c r="A4" s="38"/>
      <c r="B4" s="38"/>
      <c r="C4" s="38"/>
      <c r="D4" s="38"/>
      <c r="E4" s="38"/>
      <c r="F4" s="38"/>
      <c r="G4" s="38"/>
      <c r="H4" s="68"/>
      <c r="I4" s="38"/>
      <c r="J4" s="495"/>
      <c r="K4" s="496"/>
      <c r="L4" s="496"/>
      <c r="M4" s="496"/>
      <c r="N4" s="496"/>
      <c r="O4" s="497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</row>
    <row r="5" spans="1:31">
      <c r="A5" s="38"/>
      <c r="B5" s="144"/>
      <c r="C5" s="144"/>
      <c r="D5" s="144"/>
      <c r="E5" s="144"/>
      <c r="F5" s="38"/>
      <c r="G5" s="38"/>
      <c r="H5" s="68"/>
      <c r="I5" s="38"/>
      <c r="J5" s="495"/>
      <c r="K5" s="496"/>
      <c r="L5" s="496"/>
      <c r="M5" s="496"/>
      <c r="N5" s="496"/>
      <c r="O5" s="497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</row>
    <row r="6" spans="1:31" ht="15" customHeight="1" thickBot="1">
      <c r="A6" s="38"/>
      <c r="B6" s="35"/>
      <c r="C6" s="35"/>
      <c r="D6" s="35"/>
      <c r="E6" s="35"/>
      <c r="F6" s="38"/>
      <c r="G6" s="38"/>
      <c r="H6" s="68"/>
      <c r="I6" s="38"/>
      <c r="J6" s="495"/>
      <c r="K6" s="496"/>
      <c r="L6" s="496"/>
      <c r="M6" s="496"/>
      <c r="N6" s="496"/>
      <c r="O6" s="497"/>
      <c r="P6" s="38"/>
      <c r="Q6" s="38"/>
      <c r="R6" s="38"/>
      <c r="S6" s="298"/>
      <c r="T6" s="298"/>
      <c r="U6" s="298"/>
      <c r="V6" s="38"/>
      <c r="W6" s="38"/>
      <c r="X6" s="38"/>
      <c r="Y6" s="38"/>
      <c r="Z6" s="38"/>
      <c r="AA6" s="38"/>
      <c r="AB6" s="38"/>
      <c r="AC6" s="38"/>
      <c r="AD6" s="38"/>
      <c r="AE6" s="38"/>
    </row>
    <row r="7" spans="1:31" ht="18" customHeight="1" thickBot="1">
      <c r="A7" s="38"/>
      <c r="B7" s="38"/>
      <c r="C7" s="38"/>
      <c r="D7" s="479" t="s">
        <v>102</v>
      </c>
      <c r="E7" s="480"/>
      <c r="F7" s="480"/>
      <c r="G7" s="481"/>
      <c r="H7" s="68"/>
      <c r="I7" s="38"/>
      <c r="J7" s="495"/>
      <c r="K7" s="496"/>
      <c r="L7" s="496"/>
      <c r="M7" s="496"/>
      <c r="N7" s="496"/>
      <c r="O7" s="497"/>
      <c r="P7" s="38"/>
      <c r="Q7" s="38"/>
      <c r="R7" s="38"/>
      <c r="S7" s="472" t="s">
        <v>137</v>
      </c>
      <c r="T7" s="472"/>
      <c r="U7" s="472"/>
      <c r="V7" s="38"/>
      <c r="W7" s="38"/>
      <c r="X7" s="38"/>
      <c r="Y7" s="38"/>
      <c r="Z7" s="38"/>
      <c r="AA7" s="38"/>
      <c r="AB7" s="38"/>
      <c r="AC7" s="38"/>
      <c r="AD7" s="38"/>
      <c r="AE7" s="38"/>
    </row>
    <row r="8" spans="1:31" ht="15" customHeight="1">
      <c r="A8" s="38"/>
      <c r="B8" s="38"/>
      <c r="C8" s="38"/>
      <c r="D8" s="482" t="s">
        <v>112</v>
      </c>
      <c r="E8" s="483"/>
      <c r="F8" s="483"/>
      <c r="G8" s="484"/>
      <c r="H8" s="38"/>
      <c r="I8" s="38"/>
      <c r="J8" s="495"/>
      <c r="K8" s="496"/>
      <c r="L8" s="496"/>
      <c r="M8" s="496"/>
      <c r="N8" s="496"/>
      <c r="O8" s="497"/>
      <c r="P8" s="38"/>
      <c r="Q8" s="38"/>
      <c r="R8" s="38"/>
      <c r="S8" s="472"/>
      <c r="T8" s="472"/>
      <c r="U8" s="472"/>
      <c r="V8" s="38"/>
      <c r="W8" s="38"/>
      <c r="X8" s="38"/>
      <c r="Y8" s="38"/>
      <c r="Z8" s="38"/>
      <c r="AA8" s="38"/>
      <c r="AB8" s="38"/>
      <c r="AC8" s="38"/>
      <c r="AD8" s="38"/>
      <c r="AE8" s="38"/>
    </row>
    <row r="9" spans="1:31" ht="14.1" customHeight="1">
      <c r="A9" s="38"/>
      <c r="B9" s="38"/>
      <c r="C9" s="38"/>
      <c r="D9" s="485" t="s">
        <v>113</v>
      </c>
      <c r="E9" s="486"/>
      <c r="F9" s="486"/>
      <c r="G9" s="487"/>
      <c r="H9" s="68"/>
      <c r="I9" s="38"/>
      <c r="J9" s="495"/>
      <c r="K9" s="496"/>
      <c r="L9" s="496"/>
      <c r="M9" s="496"/>
      <c r="N9" s="496"/>
      <c r="O9" s="497"/>
      <c r="P9" s="38"/>
      <c r="Q9" s="38"/>
      <c r="R9" s="38"/>
      <c r="S9" s="471" t="s">
        <v>138</v>
      </c>
      <c r="T9" s="471"/>
      <c r="U9" s="471"/>
      <c r="V9" s="38"/>
      <c r="W9" s="38"/>
      <c r="X9" s="38"/>
      <c r="Y9" s="38"/>
      <c r="Z9" s="38"/>
      <c r="AA9" s="38"/>
      <c r="AB9" s="38"/>
      <c r="AC9" s="38"/>
      <c r="AD9" s="38"/>
      <c r="AE9" s="38"/>
    </row>
    <row r="10" spans="1:31" ht="15" customHeight="1" thickBot="1">
      <c r="A10" s="38"/>
      <c r="B10" s="38"/>
      <c r="C10" s="38"/>
      <c r="D10" s="488"/>
      <c r="E10" s="489"/>
      <c r="F10" s="489"/>
      <c r="G10" s="490"/>
      <c r="H10" s="68"/>
      <c r="I10" s="38"/>
      <c r="J10" s="495"/>
      <c r="K10" s="496"/>
      <c r="L10" s="496"/>
      <c r="M10" s="496"/>
      <c r="N10" s="496"/>
      <c r="O10" s="497"/>
      <c r="P10" s="38"/>
      <c r="Q10" s="38"/>
      <c r="R10" s="38"/>
      <c r="S10" s="471"/>
      <c r="T10" s="471"/>
      <c r="U10" s="471"/>
      <c r="V10" s="38"/>
      <c r="W10" s="38"/>
      <c r="X10" s="38"/>
      <c r="Y10" s="38"/>
      <c r="Z10" s="38"/>
      <c r="AA10" s="38"/>
      <c r="AB10" s="38"/>
      <c r="AC10" s="38"/>
      <c r="AD10" s="38"/>
      <c r="AE10" s="38"/>
    </row>
    <row r="11" spans="1:31" ht="15" customHeight="1" thickBot="1">
      <c r="A11" s="38"/>
      <c r="B11" s="38"/>
      <c r="C11" s="38"/>
      <c r="D11" s="38"/>
      <c r="E11" s="38"/>
      <c r="F11" s="38"/>
      <c r="G11" s="38"/>
      <c r="H11" s="68"/>
      <c r="I11" s="38"/>
      <c r="J11" s="495"/>
      <c r="K11" s="496"/>
      <c r="L11" s="496"/>
      <c r="M11" s="496"/>
      <c r="N11" s="496"/>
      <c r="O11" s="497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</row>
    <row r="12" spans="1:31">
      <c r="A12" s="38"/>
      <c r="B12" s="38"/>
      <c r="C12" s="38"/>
      <c r="D12" s="473" t="s">
        <v>115</v>
      </c>
      <c r="E12" s="474"/>
      <c r="F12" s="474"/>
      <c r="G12" s="475"/>
      <c r="H12" s="68"/>
      <c r="I12" s="38"/>
      <c r="J12" s="495"/>
      <c r="K12" s="496"/>
      <c r="L12" s="496"/>
      <c r="M12" s="496"/>
      <c r="N12" s="496"/>
      <c r="O12" s="497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</row>
    <row r="13" spans="1:31" ht="15.75" thickBot="1">
      <c r="A13" s="38"/>
      <c r="B13" s="38"/>
      <c r="C13" s="38"/>
      <c r="D13" s="476"/>
      <c r="E13" s="477"/>
      <c r="F13" s="477"/>
      <c r="G13" s="478"/>
      <c r="H13" s="68"/>
      <c r="I13" s="38"/>
      <c r="J13" s="495"/>
      <c r="K13" s="496"/>
      <c r="L13" s="496"/>
      <c r="M13" s="496"/>
      <c r="N13" s="496"/>
      <c r="O13" s="497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</row>
    <row r="14" spans="1:31" ht="15.75" thickBot="1">
      <c r="A14" s="38"/>
      <c r="B14" s="38"/>
      <c r="C14" s="38"/>
      <c r="D14" s="38"/>
      <c r="E14" s="38"/>
      <c r="F14" s="38"/>
      <c r="G14" s="38"/>
      <c r="H14" s="68"/>
      <c r="I14" s="38"/>
      <c r="J14" s="498"/>
      <c r="K14" s="499"/>
      <c r="L14" s="499"/>
      <c r="M14" s="499"/>
      <c r="N14" s="499"/>
      <c r="O14" s="500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</row>
    <row r="15" spans="1:31" ht="15.75" thickTop="1">
      <c r="A15" s="38"/>
      <c r="B15" s="68"/>
      <c r="C15" s="68"/>
      <c r="D15" s="68"/>
      <c r="E15" s="68"/>
      <c r="F15" s="68"/>
      <c r="G15" s="68"/>
      <c r="H15" s="6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</row>
    <row r="16" spans="1:31">
      <c r="A16" s="38"/>
      <c r="B16" s="68"/>
      <c r="C16" s="68"/>
      <c r="D16" s="68"/>
      <c r="E16" s="68"/>
      <c r="F16" s="68"/>
      <c r="G16" s="68"/>
      <c r="H16" s="6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</row>
    <row r="17" spans="1:31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</row>
    <row r="18" spans="1:31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</row>
    <row r="19" spans="1:31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</row>
    <row r="20" spans="1:31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</row>
    <row r="21" spans="1:31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</row>
    <row r="22" spans="1:31" ht="18" customHeight="1">
      <c r="A22" s="38"/>
      <c r="B22" s="38"/>
      <c r="C22" s="38"/>
      <c r="D22" s="38"/>
      <c r="E22" s="38"/>
      <c r="F22" s="38"/>
      <c r="G22" s="38"/>
      <c r="H22" s="38"/>
      <c r="I22" s="501"/>
      <c r="J22" s="501"/>
      <c r="K22" s="501"/>
      <c r="L22" s="501"/>
      <c r="M22" s="501"/>
      <c r="N22" s="501"/>
      <c r="O22" s="501"/>
      <c r="P22" s="501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</row>
    <row r="23" spans="1:31">
      <c r="A23" s="38"/>
      <c r="B23" s="38"/>
      <c r="C23" s="38"/>
      <c r="D23" s="38"/>
      <c r="E23" s="38"/>
      <c r="F23" s="38"/>
      <c r="G23" s="38"/>
      <c r="H23" s="38"/>
      <c r="I23" s="501"/>
      <c r="J23" s="501"/>
      <c r="K23" s="501"/>
      <c r="L23" s="501"/>
      <c r="M23" s="501"/>
      <c r="N23" s="501"/>
      <c r="O23" s="501"/>
      <c r="P23" s="501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</row>
    <row r="24" spans="1:31">
      <c r="A24" s="38"/>
      <c r="B24" s="38"/>
      <c r="C24" s="38"/>
      <c r="D24" s="38"/>
      <c r="E24" s="38"/>
      <c r="F24" s="38"/>
      <c r="G24" s="38"/>
      <c r="H24" s="38"/>
      <c r="I24" s="501"/>
      <c r="J24" s="501"/>
      <c r="K24" s="501"/>
      <c r="L24" s="501"/>
      <c r="M24" s="501"/>
      <c r="N24" s="501"/>
      <c r="O24" s="501"/>
      <c r="P24" s="501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</row>
    <row r="25" spans="1:31">
      <c r="A25" s="38"/>
      <c r="B25" s="38"/>
      <c r="C25" s="38"/>
      <c r="D25" s="38"/>
      <c r="E25" s="38"/>
      <c r="F25" s="38"/>
      <c r="G25" s="38"/>
      <c r="H25" s="38"/>
      <c r="I25" s="491"/>
      <c r="J25" s="491"/>
      <c r="K25" s="491"/>
      <c r="L25" s="491"/>
      <c r="M25" s="491"/>
      <c r="N25" s="491"/>
      <c r="O25" s="491"/>
      <c r="P25" s="491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</row>
    <row r="26" spans="1:31" ht="14.1" customHeight="1">
      <c r="A26" s="38"/>
      <c r="B26" s="38"/>
      <c r="C26" s="38"/>
      <c r="D26" s="38"/>
      <c r="E26" s="38"/>
      <c r="F26" s="38"/>
      <c r="G26" s="38"/>
      <c r="H26" s="38"/>
      <c r="I26" s="491"/>
      <c r="J26" s="491"/>
      <c r="K26" s="491"/>
      <c r="L26" s="491"/>
      <c r="M26" s="491"/>
      <c r="N26" s="491"/>
      <c r="O26" s="491"/>
      <c r="P26" s="491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</row>
    <row r="27" spans="1:31" ht="14.1" customHeight="1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</row>
    <row r="28" spans="1:31" ht="15" customHeight="1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</row>
    <row r="29" spans="1:31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</row>
    <row r="30" spans="1:31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</row>
    <row r="31" spans="1:31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</row>
    <row r="32" spans="1:31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</row>
    <row r="33" spans="1:31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</row>
    <row r="34" spans="1:31">
      <c r="A34" s="38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</row>
    <row r="35" spans="1:31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</row>
    <row r="36" spans="1:31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</row>
    <row r="37" spans="1:31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</row>
    <row r="38" spans="1:31">
      <c r="A38" s="38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</row>
    <row r="39" spans="1:31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</row>
    <row r="40" spans="1:31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</row>
    <row r="41" spans="1:31">
      <c r="A41" s="38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</row>
    <row r="42" spans="1:31">
      <c r="A42" s="38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</row>
    <row r="43" spans="1:31">
      <c r="A43" s="38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</row>
    <row r="44" spans="1:31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</row>
    <row r="45" spans="1:31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</row>
    <row r="46" spans="1:31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</row>
    <row r="47" spans="1:31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</row>
    <row r="48" spans="1:31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</row>
    <row r="49" spans="1:31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</row>
    <row r="50" spans="1:31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</row>
    <row r="51" spans="1:31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</row>
    <row r="52" spans="1:31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</row>
    <row r="53" spans="1:31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</row>
    <row r="54" spans="1:31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</row>
    <row r="55" spans="1:31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</row>
    <row r="56" spans="1:31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</row>
    <row r="57" spans="1:31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</row>
    <row r="58" spans="1:31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</row>
    <row r="59" spans="1:31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</row>
    <row r="60" spans="1:31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</row>
    <row r="61" spans="1:31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</row>
    <row r="62" spans="1:31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</row>
    <row r="63" spans="1:31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</row>
    <row r="64" spans="1:31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</row>
    <row r="65" spans="1:31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</row>
    <row r="66" spans="1:31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</row>
    <row r="67" spans="1:31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</row>
    <row r="68" spans="1:31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</row>
    <row r="69" spans="1:31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</row>
    <row r="70" spans="1:31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</row>
    <row r="71" spans="1:31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</row>
    <row r="72" spans="1:31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</row>
    <row r="73" spans="1:31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</row>
    <row r="74" spans="1:31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</row>
    <row r="75" spans="1:31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</row>
    <row r="76" spans="1:31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</row>
    <row r="77" spans="1:31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</row>
    <row r="78" spans="1:31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</row>
    <row r="79" spans="1:31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</row>
    <row r="80" spans="1:31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</row>
    <row r="81" spans="1:31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</row>
    <row r="82" spans="1:31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</row>
    <row r="83" spans="1:31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</row>
    <row r="84" spans="1:31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</row>
    <row r="85" spans="1:31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</row>
    <row r="86" spans="1:31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</row>
    <row r="87" spans="1:31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</row>
    <row r="88" spans="1:31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</row>
    <row r="89" spans="1:31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</row>
    <row r="90" spans="1:31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</row>
    <row r="91" spans="1:31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</row>
    <row r="92" spans="1:31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</row>
    <row r="93" spans="1:31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</row>
    <row r="94" spans="1:31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</row>
    <row r="95" spans="1:31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</row>
    <row r="96" spans="1:31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</row>
    <row r="97" spans="1:31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</row>
    <row r="98" spans="1:31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</row>
    <row r="99" spans="1:31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</row>
    <row r="100" spans="1:31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</row>
    <row r="101" spans="1:31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</row>
    <row r="102" spans="1:31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</row>
    <row r="103" spans="1:31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</row>
    <row r="104" spans="1:31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</row>
    <row r="105" spans="1:31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</row>
    <row r="106" spans="1:31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</row>
    <row r="107" spans="1:31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</row>
    <row r="108" spans="1:31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</row>
    <row r="109" spans="1:31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</row>
    <row r="110" spans="1:31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</row>
    <row r="111" spans="1:31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</row>
    <row r="112" spans="1:31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</row>
    <row r="113" spans="1:31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</row>
    <row r="114" spans="1:31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</row>
    <row r="115" spans="1:31">
      <c r="A115" s="38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</row>
    <row r="116" spans="1:31">
      <c r="A116" s="38"/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</row>
    <row r="117" spans="1:31">
      <c r="A117" s="38"/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</row>
    <row r="118" spans="1:31">
      <c r="A118" s="38"/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</row>
    <row r="119" spans="1:31">
      <c r="A119" s="38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</row>
    <row r="120" spans="1:31">
      <c r="A120" s="38"/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</row>
    <row r="121" spans="1:31">
      <c r="A121" s="38"/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</row>
    <row r="122" spans="1:31">
      <c r="A122" s="38"/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</row>
    <row r="123" spans="1:31">
      <c r="A123" s="38"/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</row>
    <row r="124" spans="1:31">
      <c r="A124" s="38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</row>
    <row r="125" spans="1:31">
      <c r="A125" s="38"/>
      <c r="B125" s="38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</row>
    <row r="126" spans="1:31">
      <c r="A126" s="38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</row>
    <row r="127" spans="1:31">
      <c r="A127" s="38"/>
      <c r="B127" s="38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</row>
    <row r="128" spans="1:31">
      <c r="A128" s="38"/>
      <c r="B128" s="38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</row>
    <row r="129" spans="1:31">
      <c r="A129" s="38"/>
      <c r="B129" s="38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</row>
    <row r="130" spans="1:31">
      <c r="A130" s="38"/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</row>
    <row r="131" spans="1:31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</row>
    <row r="132" spans="1:31">
      <c r="A132" s="38"/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</row>
    <row r="133" spans="1:31">
      <c r="A133" s="38"/>
      <c r="B133" s="38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</row>
    <row r="134" spans="1:31">
      <c r="A134" s="38"/>
      <c r="B134" s="38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</row>
    <row r="135" spans="1:31">
      <c r="A135" s="38"/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</row>
    <row r="136" spans="1:31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</row>
    <row r="137" spans="1:31">
      <c r="A137" s="38"/>
      <c r="B137" s="38"/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</row>
    <row r="138" spans="1:31">
      <c r="A138" s="38"/>
      <c r="B138" s="38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</row>
    <row r="139" spans="1:31">
      <c r="A139" s="38"/>
      <c r="B139" s="38"/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</row>
    <row r="140" spans="1:31">
      <c r="A140" s="38"/>
      <c r="B140" s="38"/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</row>
    <row r="141" spans="1:31">
      <c r="A141" s="38"/>
      <c r="B141" s="38"/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</row>
    <row r="142" spans="1:31">
      <c r="A142" s="38"/>
      <c r="B142" s="38"/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</row>
    <row r="143" spans="1:31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</row>
    <row r="144" spans="1:31">
      <c r="A144" s="38"/>
      <c r="B144" s="38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</row>
    <row r="145" spans="1:31">
      <c r="A145" s="38"/>
      <c r="B145" s="38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</row>
    <row r="146" spans="1:31">
      <c r="A146" s="38"/>
      <c r="B146" s="38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</row>
    <row r="147" spans="1:31" ht="390.95" customHeight="1">
      <c r="A147" s="38"/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</row>
  </sheetData>
  <sheetProtection password="DBC6" sheet="1" objects="1" scenarios="1" selectLockedCells="1" selectUnlockedCells="1"/>
  <mergeCells count="9">
    <mergeCell ref="I25:P26"/>
    <mergeCell ref="J2:O14"/>
    <mergeCell ref="I22:P24"/>
    <mergeCell ref="S9:U10"/>
    <mergeCell ref="S7:U8"/>
    <mergeCell ref="D12:G13"/>
    <mergeCell ref="D7:G7"/>
    <mergeCell ref="D8:G8"/>
    <mergeCell ref="D9:G10"/>
  </mergeCells>
  <hyperlinks>
    <hyperlink ref="D12" r:id="rId1"/>
  </hyperlinks>
  <pageMargins left="0.7" right="0.7" top="0.75" bottom="0.75" header="0.3" footer="0.3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3</vt:i4>
      </vt:variant>
    </vt:vector>
  </HeadingPairs>
  <TitlesOfParts>
    <vt:vector size="1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Stats année</vt:lpstr>
      <vt:lpstr>Réglages</vt:lpstr>
      <vt:lpstr>Aide et remerciements</vt:lpstr>
      <vt:lpstr>An</vt:lpstr>
      <vt:lpstr>Fériés</vt:lpstr>
      <vt:lpstr>Paques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Olivier</cp:lastModifiedBy>
  <dcterms:created xsi:type="dcterms:W3CDTF">2015-10-25T17:19:21Z</dcterms:created>
  <dcterms:modified xsi:type="dcterms:W3CDTF">2016-02-19T21:04:15Z</dcterms:modified>
</cp:coreProperties>
</file>