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755" activeTab="2"/>
  </bookViews>
  <sheets>
    <sheet name="Activité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2" i="6" l="1"/>
  <c r="C3" i="6"/>
  <c r="C4" i="6"/>
  <c r="C5" i="6"/>
  <c r="C6" i="6"/>
  <c r="C7" i="6"/>
  <c r="C8" i="6"/>
  <c r="C9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22" i="8"/>
  <c r="C23" i="8" s="1"/>
  <c r="B15" i="8"/>
  <c r="C7" i="7"/>
  <c r="B6" i="7"/>
  <c r="C28" i="8" l="1"/>
  <c r="C29" i="8" s="1"/>
  <c r="D22" i="8"/>
  <c r="D23" i="8" s="1"/>
  <c r="B22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22" i="8"/>
  <c r="E23" i="8" s="1"/>
  <c r="H9" i="8"/>
  <c r="H10" i="8" s="1"/>
  <c r="G12" i="8"/>
  <c r="G13" i="8" s="1"/>
  <c r="F15" i="8"/>
  <c r="F16" i="8" s="1"/>
  <c r="B28" i="8"/>
  <c r="D28" i="8"/>
  <c r="D29" i="8" s="1"/>
  <c r="E7" i="7"/>
  <c r="G15" i="8" l="1"/>
  <c r="G16" i="8" s="1"/>
  <c r="E28" i="8"/>
  <c r="E29" i="8" s="1"/>
  <c r="H12" i="8"/>
  <c r="H13" i="8" s="1"/>
  <c r="I9" i="8"/>
  <c r="I10" i="8" s="1"/>
  <c r="F22" i="8"/>
  <c r="F23" i="8" s="1"/>
  <c r="F7" i="7"/>
  <c r="H15" i="8" l="1"/>
  <c r="H16" i="8" s="1"/>
  <c r="F28" i="8"/>
  <c r="F29" i="8" s="1"/>
  <c r="G22" i="8"/>
  <c r="G23" i="8" s="1"/>
  <c r="I12" i="8"/>
  <c r="I13" i="8" s="1"/>
  <c r="G7" i="7"/>
  <c r="H22" i="8" l="1"/>
  <c r="H23" i="8" s="1"/>
  <c r="G28" i="8"/>
  <c r="G29" i="8" s="1"/>
  <c r="I15" i="8"/>
  <c r="I16" i="8" s="1"/>
  <c r="H7" i="7"/>
  <c r="I22" i="8" l="1"/>
  <c r="I23" i="8" s="1"/>
  <c r="H28" i="8"/>
  <c r="H29" i="8" s="1"/>
  <c r="H6" i="7"/>
  <c r="I28" i="8" l="1"/>
  <c r="I29" i="8" s="1"/>
</calcChain>
</file>

<file path=xl/sharedStrings.xml><?xml version="1.0" encoding="utf-8"?>
<sst xmlns="http://schemas.openxmlformats.org/spreadsheetml/2006/main" count="120" uniqueCount="47">
  <si>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</si>
  <si>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</si>
  <si>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</si>
  <si>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</si>
  <si>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</si>
  <si>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</si>
  <si>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</si>
  <si>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</si>
  <si>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</si>
  <si>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</si>
  <si>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</si>
  <si>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</si>
  <si>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</si>
  <si>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</si>
  <si>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</si>
  <si>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</si>
  <si>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</si>
  <si>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</si>
  <si>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</si>
  <si>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</si>
  <si>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</si>
  <si>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</si>
  <si>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</si>
  <si>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</si>
  <si>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</si>
  <si>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</si>
  <si>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</si>
  <si>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</si>
  <si>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</si>
  <si>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</si>
  <si>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</si>
  <si>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</si>
  <si>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</si>
  <si>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</si>
  <si>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</si>
  <si>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Activité</t>
  </si>
  <si>
    <t>Début</t>
  </si>
  <si>
    <t>Fin</t>
  </si>
  <si>
    <t>Nb de jours</t>
  </si>
  <si>
    <t>Livraison gypse 5e étage</t>
  </si>
  <si>
    <t>Murs extérieurs 2e niveau</t>
  </si>
  <si>
    <t>Murs mitoyen</t>
  </si>
  <si>
    <t>Toiture menuiserie brute</t>
  </si>
  <si>
    <t>Mur des panneaux électrique</t>
  </si>
  <si>
    <t>Panneau électrique + Mat et sous terre</t>
  </si>
  <si>
    <t>Toiture revêtement de finition</t>
  </si>
  <si>
    <t>Portes et fenêtres livraison et installation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</si>
</sst>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0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6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7" borderId="0" xfId="0" applyFont="1" applyFill="1" applyBorder="1" applyAlignment="1">
      <alignment horizontal="center"/>
    </xf>
    <xf numFmtId="167" fontId="20" fillId="0" borderId="0" xfId="0" applyNumberFormat="1" applyFont="1" applyBorder="1" applyAlignment="1">
      <alignment horizontal="center"/>
    </xf>
    <xf numFmtId="167" fontId="22" fillId="0" borderId="0" xfId="0" applyNumberFormat="1" applyFont="1" applyBorder="1" applyAlignment="1">
      <alignment horizont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right" vertical="center" indent="1"/>
    </xf>
    <xf numFmtId="0" fontId="0" fillId="8" borderId="0" xfId="0" applyFill="1">
      <alignment vertical="center"/>
    </xf>
    <xf numFmtId="0" fontId="0" fillId="8" borderId="0" xfId="0" applyFont="1" applyFill="1" applyBorder="1" applyAlignment="1">
      <alignment horizontal="left" vertical="center" indent="1"/>
    </xf>
    <xf numFmtId="0" fontId="0" fillId="9" borderId="0" xfId="0" applyFont="1" applyFill="1" applyBorder="1" applyAlignment="1">
      <alignment horizontal="left" vertical="center" indent="1"/>
    </xf>
    <xf numFmtId="0" fontId="0" fillId="10" borderId="0" xfId="0" applyFont="1" applyFill="1" applyBorder="1" applyAlignment="1">
      <alignment horizontal="left" vertical="center" indent="1"/>
    </xf>
    <xf numFmtId="0" fontId="0" fillId="11" borderId="0" xfId="0" applyFont="1" applyFill="1" applyBorder="1" applyAlignment="1">
      <alignment horizontal="left" vertical="center" inden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0" fillId="13" borderId="0" xfId="0" applyFill="1">
      <alignment vertical="center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right" vertical="center" indent="1"/>
    </xf>
    <xf numFmtId="0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10" fillId="3" borderId="2" xfId="0" applyFont="1" applyFill="1" applyBorder="1" applyAlignment="1" applyProtection="1">
      <alignment horizontal="left" vertical="center" wrapText="1"/>
    </xf>
    <xf numFmtId="164" fontId="10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166" fontId="27" fillId="0" borderId="7" xfId="0" applyNumberFormat="1" applyFont="1" applyFill="1" applyBorder="1" applyAlignment="1">
      <alignment vertical="center" wrapText="1"/>
    </xf>
    <xf numFmtId="0" fontId="28" fillId="0" borderId="7" xfId="2" applyFont="1" applyFill="1" applyBorder="1" applyAlignment="1">
      <alignment horizontal="center" vertical="center" wrapText="1"/>
    </xf>
    <xf numFmtId="165" fontId="5" fillId="0" borderId="6" xfId="0" applyNumberFormat="1" applyFont="1" applyFill="1" applyBorder="1" applyAlignment="1">
      <alignment vertical="center" wrapText="1"/>
    </xf>
    <xf numFmtId="0" fontId="0" fillId="8" borderId="0" xfId="0" applyFill="1" applyAlignment="1">
      <alignment vertical="center" wrapText="1"/>
    </xf>
    <xf numFmtId="0" fontId="0" fillId="12" borderId="0" xfId="0" applyFill="1" applyAlignment="1">
      <alignment vertical="center" wrapText="1"/>
    </xf>
    <xf numFmtId="0" fontId="0" fillId="13" borderId="0" xfId="0" applyFill="1" applyAlignment="1">
      <alignment vertical="center" wrapText="1"/>
    </xf>
    <xf numFmtId="0" fontId="0" fillId="11" borderId="0" xfId="0" applyFill="1" applyAlignment="1">
      <alignment vertical="center" wrapText="1"/>
    </xf>
    <xf numFmtId="0" fontId="23" fillId="0" borderId="0" xfId="0" applyFont="1" applyAlignment="1">
      <alignment vertical="center" wrapText="1"/>
    </xf>
    <xf numFmtId="168" fontId="14" fillId="0" borderId="0" xfId="0" applyNumberFormat="1" applyFont="1" applyBorder="1" applyAlignment="1">
      <alignment horizontal="center" vertical="top" textRotation="90" wrapText="1"/>
    </xf>
    <xf numFmtId="0" fontId="24" fillId="0" borderId="0" xfId="0" applyFont="1" applyAlignment="1">
      <alignment vertical="center" wrapText="1"/>
    </xf>
    <xf numFmtId="168" fontId="15" fillId="0" borderId="0" xfId="0" applyNumberFormat="1" applyFont="1" applyBorder="1" applyAlignment="1">
      <alignment horizontal="center" vertical="top" textRotation="90" wrapText="1"/>
    </xf>
    <xf numFmtId="0" fontId="10" fillId="3" borderId="10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3" fillId="5" borderId="1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4" fillId="5" borderId="5" xfId="1" applyFont="1" applyFill="1" applyBorder="1" applyAlignment="1">
      <alignment horizontal="left" vertical="center" wrapText="1"/>
    </xf>
    <xf numFmtId="168" fontId="17" fillId="5" borderId="13" xfId="1" applyNumberFormat="1" applyFont="1" applyFill="1" applyBorder="1" applyAlignment="1">
      <alignment horizontal="center" vertical="top" textRotation="90" wrapText="1"/>
    </xf>
    <xf numFmtId="165" fontId="5" fillId="6" borderId="14" xfId="0" applyNumberFormat="1" applyFont="1" applyFill="1" applyBorder="1" applyAlignment="1">
      <alignment vertical="center" wrapText="1"/>
    </xf>
    <xf numFmtId="165" fontId="5" fillId="6" borderId="6" xfId="0" applyNumberFormat="1" applyFont="1" applyFill="1" applyBorder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18" fillId="6" borderId="15" xfId="2" applyFont="1" applyFill="1" applyBorder="1" applyAlignment="1">
      <alignment horizontal="center" vertical="center" wrapText="1"/>
    </xf>
    <xf numFmtId="0" fontId="18" fillId="6" borderId="7" xfId="2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15" xfId="0" applyFont="1" applyBorder="1" applyAlignment="1" applyProtection="1">
      <alignment vertical="center" wrapText="1"/>
      <protection locked="0"/>
    </xf>
    <xf numFmtId="0" fontId="0" fillId="0" borderId="7" xfId="0" applyFont="1" applyBorder="1" applyAlignment="1" applyProtection="1">
      <alignment vertical="center" wrapText="1"/>
      <protection locked="0"/>
    </xf>
    <xf numFmtId="0" fontId="0" fillId="0" borderId="0" xfId="0" applyFont="1" applyAlignment="1">
      <alignment vertical="center" wrapText="1"/>
    </xf>
    <xf numFmtId="0" fontId="0" fillId="13" borderId="15" xfId="0" applyFont="1" applyFill="1" applyBorder="1" applyAlignment="1" applyProtection="1">
      <alignment vertical="center" wrapText="1"/>
      <protection locked="0"/>
    </xf>
    <xf numFmtId="0" fontId="0" fillId="8" borderId="7" xfId="0" applyFont="1" applyFill="1" applyBorder="1" applyAlignment="1" applyProtection="1">
      <alignment vertical="center" wrapText="1"/>
      <protection locked="0"/>
    </xf>
    <xf numFmtId="0" fontId="0" fillId="11" borderId="15" xfId="0" applyFont="1" applyFill="1" applyBorder="1" applyAlignment="1" applyProtection="1">
      <alignment vertical="center" wrapText="1"/>
      <protection locked="0"/>
    </xf>
    <xf numFmtId="0" fontId="0" fillId="8" borderId="15" xfId="0" applyFont="1" applyFill="1" applyBorder="1" applyAlignment="1" applyProtection="1">
      <alignment vertical="center" wrapText="1"/>
      <protection locked="0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6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17"/>
</file>

<file path=xl/ctrlProps/ctrlProp2.xml><?xml version="1.0" encoding="utf-8"?>
<formControlPr xmlns="http://schemas.microsoft.com/office/spreadsheetml/2009/9/main" objectType="Spin" dx="16" fmlaLink="$C$2" max="3000" min="1904" page="10" val="2020"/>
</file>

<file path=xl/ctrlProps/ctrlProp3.xml><?xml version="1.0" encoding="utf-8"?>
<formControlPr xmlns="http://schemas.microsoft.com/office/spreadsheetml/2009/9/main" objectType="Spin" dx="16" fmlaLink="$E$2" max="12" min="1" page="10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8478" y="697088"/>
          <a:ext cx="395332" cy="406753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xmlns="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xmlns="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D9" totalsRowShown="0" headerRowDxfId="12">
  <autoFilter ref="A1:D9"/>
  <tableColumns count="4">
    <tableColumn id="2" name="Début" dataDxfId="8"/>
    <tableColumn id="3" name="Fin" dataDxfId="7"/>
    <tableColumn id="4" name="Nb de jours" dataDxfId="5">
      <calculatedColumnFormula>Devoirs[[#This Row],[Fin]]-Devoirs[[#This Row],[Début]]+1</calculatedColumnFormula>
    </tableColumn>
    <tableColumn id="1" name="Activité" dataDxfId="6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11">
  <autoFilter ref="B1:C33"/>
  <tableColumns count="2">
    <tableColumn id="1" name="DATE_JFP" dataDxfId="10"/>
    <tableColumn id="2" name="JF_Ponts" dataDxfId="9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D9"/>
  <sheetViews>
    <sheetView showGridLines="0" zoomScale="120" zoomScaleNormal="120" workbookViewId="0"/>
  </sheetViews>
  <sheetFormatPr baseColWidth="10" defaultColWidth="9.1796875" defaultRowHeight="18" customHeight="1" x14ac:dyDescent="0.25"/>
  <cols>
    <col min="1" max="2" width="11.7265625" bestFit="1" customWidth="1"/>
    <col min="3" max="3" width="16.81640625" style="22" bestFit="1" customWidth="1"/>
    <col min="4" max="4" width="34.54296875" bestFit="1" customWidth="1"/>
    <col min="7" max="7" width="12" bestFit="1" customWidth="1"/>
  </cols>
  <sheetData>
    <row r="1" spans="1:4" ht="18" customHeight="1" x14ac:dyDescent="0.25">
      <c r="A1" s="1" t="s">
        <v>36</v>
      </c>
      <c r="B1" s="1" t="s">
        <v>37</v>
      </c>
      <c r="C1" s="20" t="s">
        <v>38</v>
      </c>
      <c r="D1" s="1" t="s">
        <v>35</v>
      </c>
    </row>
    <row r="2" spans="1:4" ht="18" customHeight="1" x14ac:dyDescent="0.25">
      <c r="A2" s="11">
        <v>43941</v>
      </c>
      <c r="B2" s="11">
        <v>43943</v>
      </c>
      <c r="C2" s="21">
        <f>Devoirs[[#This Row],[Fin]]-Devoirs[[#This Row],[Début]]+1</f>
        <v>3</v>
      </c>
      <c r="D2" s="13" t="s">
        <v>39</v>
      </c>
    </row>
    <row r="3" spans="1:4" ht="18" customHeight="1" x14ac:dyDescent="0.25">
      <c r="A3" s="11">
        <v>43942</v>
      </c>
      <c r="B3" s="11">
        <v>43946</v>
      </c>
      <c r="C3" s="21">
        <f>Devoirs[[#This Row],[Fin]]-Devoirs[[#This Row],[Début]]+1</f>
        <v>5</v>
      </c>
      <c r="D3" s="14" t="s">
        <v>40</v>
      </c>
    </row>
    <row r="4" spans="1:4" ht="18" customHeight="1" x14ac:dyDescent="0.25">
      <c r="A4" s="11">
        <v>43943</v>
      </c>
      <c r="B4" s="11">
        <v>43944</v>
      </c>
      <c r="C4" s="21">
        <f>Devoirs[[#This Row],[Fin]]-Devoirs[[#This Row],[Début]]+1</f>
        <v>2</v>
      </c>
      <c r="D4" s="15" t="s">
        <v>41</v>
      </c>
    </row>
    <row r="5" spans="1:4" ht="18" customHeight="1" x14ac:dyDescent="0.25">
      <c r="A5" s="11">
        <v>43944</v>
      </c>
      <c r="B5" s="11">
        <v>43946</v>
      </c>
      <c r="C5" s="21">
        <f>Devoirs[[#This Row],[Fin]]-Devoirs[[#This Row],[Début]]+1</f>
        <v>3</v>
      </c>
      <c r="D5" s="16" t="s">
        <v>42</v>
      </c>
    </row>
    <row r="6" spans="1:4" ht="18" customHeight="1" x14ac:dyDescent="0.25">
      <c r="A6" s="11">
        <v>43945</v>
      </c>
      <c r="B6" s="11">
        <v>43946</v>
      </c>
      <c r="C6" s="21">
        <f>Devoirs[[#This Row],[Fin]]-Devoirs[[#This Row],[Début]]+1</f>
        <v>2</v>
      </c>
      <c r="D6" s="14" t="s">
        <v>43</v>
      </c>
    </row>
    <row r="7" spans="1:4" ht="18" customHeight="1" x14ac:dyDescent="0.25">
      <c r="A7" s="11">
        <v>43946</v>
      </c>
      <c r="B7" s="11">
        <v>43948</v>
      </c>
      <c r="C7" s="21">
        <f>Devoirs[[#This Row],[Fin]]-Devoirs[[#This Row],[Début]]+1</f>
        <v>3</v>
      </c>
      <c r="D7" s="15" t="s">
        <v>44</v>
      </c>
    </row>
    <row r="8" spans="1:4" ht="18" customHeight="1" x14ac:dyDescent="0.25">
      <c r="A8" s="11">
        <v>43947</v>
      </c>
      <c r="B8" s="11">
        <v>43948</v>
      </c>
      <c r="C8" s="21">
        <f>Devoirs[[#This Row],[Fin]]-Devoirs[[#This Row],[Début]]+1</f>
        <v>2</v>
      </c>
      <c r="D8" s="16" t="s">
        <v>45</v>
      </c>
    </row>
    <row r="9" spans="1:4" ht="18" customHeight="1" x14ac:dyDescent="0.25">
      <c r="A9" s="11">
        <v>43948</v>
      </c>
      <c r="B9" s="11">
        <v>43950</v>
      </c>
      <c r="C9" s="21">
        <f>Devoirs[[#This Row],[Fin]]-Devoirs[[#This Row],[Début]]+1</f>
        <v>3</v>
      </c>
      <c r="D9" s="13" t="s">
        <v>46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M17"/>
  <sheetViews>
    <sheetView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64" customWidth="1"/>
    <col min="2" max="8" width="25.81640625" style="23" customWidth="1"/>
    <col min="9" max="9" width="11.453125" style="23" customWidth="1"/>
    <col min="10" max="16384" width="9.1796875" style="23"/>
  </cols>
  <sheetData>
    <row r="1" spans="1:13" ht="13" thickBot="1" x14ac:dyDescent="0.3">
      <c r="A1" s="64" t="s">
        <v>8</v>
      </c>
    </row>
    <row r="2" spans="1:13" s="26" customFormat="1" ht="23.5" thickTop="1" thickBot="1" x14ac:dyDescent="0.3">
      <c r="A2" s="65" t="s">
        <v>8</v>
      </c>
      <c r="B2" s="24">
        <v>2020</v>
      </c>
      <c r="C2" s="25">
        <v>17</v>
      </c>
      <c r="D2" s="23"/>
    </row>
    <row r="3" spans="1:13" ht="13" thickTop="1" x14ac:dyDescent="0.25">
      <c r="A3" s="64" t="s">
        <v>8</v>
      </c>
    </row>
    <row r="4" spans="1:13" ht="37.5" thickBot="1" x14ac:dyDescent="0.3">
      <c r="A4" s="64" t="s">
        <v>8</v>
      </c>
      <c r="B4" s="27" t="s">
        <v>7</v>
      </c>
      <c r="C4" s="27"/>
      <c r="D4" s="27"/>
      <c r="E4" s="27"/>
      <c r="F4" s="27"/>
      <c r="G4" s="27"/>
      <c r="H4" s="27"/>
    </row>
    <row r="5" spans="1:13" ht="14.5" thickTop="1" x14ac:dyDescent="0.25">
      <c r="A5" s="64" t="s">
        <v>8</v>
      </c>
      <c r="B5" s="28" t="s">
        <v>1</v>
      </c>
      <c r="C5" s="28" t="s">
        <v>2</v>
      </c>
      <c r="D5" s="28" t="s">
        <v>3</v>
      </c>
      <c r="E5" s="28" t="s">
        <v>4</v>
      </c>
      <c r="F5" s="28" t="s">
        <v>5</v>
      </c>
      <c r="G5" s="29" t="s">
        <v>6</v>
      </c>
      <c r="H5" s="30" t="s">
        <v>0</v>
      </c>
    </row>
    <row r="6" spans="1:13" s="67" customFormat="1" ht="15" x14ac:dyDescent="0.25">
      <c r="A6" s="66" t="s">
        <v>8</v>
      </c>
      <c r="B6" s="31">
        <f>B7</f>
        <v>43941</v>
      </c>
      <c r="C6" s="32"/>
      <c r="D6" s="32"/>
      <c r="E6" s="32"/>
      <c r="F6" s="32"/>
      <c r="G6" s="32"/>
      <c r="H6" s="31">
        <f>H7</f>
        <v>43947</v>
      </c>
    </row>
    <row r="7" spans="1:13" ht="27" x14ac:dyDescent="0.25">
      <c r="A7" s="64" t="s">
        <v>8</v>
      </c>
      <c r="B7" s="33">
        <f>(C2-1)*7+IF(WEEKDAY(DATE(B2,1,1),2)&gt;4,7,0)+DATE(B2,1,1)-WEEKDAY(DATE(B2,1,1),2)+1</f>
        <v>43941</v>
      </c>
      <c r="C7" s="33">
        <f>B7+1</f>
        <v>43942</v>
      </c>
      <c r="D7" s="33">
        <f t="shared" ref="D7:H7" si="0">C7+1</f>
        <v>43943</v>
      </c>
      <c r="E7" s="33">
        <f t="shared" si="0"/>
        <v>43944</v>
      </c>
      <c r="F7" s="33">
        <f t="shared" si="0"/>
        <v>43945</v>
      </c>
      <c r="G7" s="33">
        <f t="shared" si="0"/>
        <v>43946</v>
      </c>
      <c r="H7" s="33">
        <f t="shared" si="0"/>
        <v>43947</v>
      </c>
    </row>
    <row r="8" spans="1:13" x14ac:dyDescent="0.25">
      <c r="A8">
        <v>1</v>
      </c>
      <c r="B8" s="12" t="s">
        <v>39</v>
      </c>
      <c r="C8" s="12" t="s">
        <v>39</v>
      </c>
      <c r="D8" s="12" t="s">
        <v>39</v>
      </c>
      <c r="E8" s="18" t="s">
        <v>40</v>
      </c>
      <c r="F8" s="18" t="s">
        <v>40</v>
      </c>
      <c r="G8" s="18" t="s">
        <v>40</v>
      </c>
      <c r="H8" s="19" t="s">
        <v>44</v>
      </c>
      <c r="I8"/>
      <c r="J8"/>
      <c r="K8"/>
      <c r="L8"/>
      <c r="M8"/>
    </row>
    <row r="9" spans="1:13" x14ac:dyDescent="0.25">
      <c r="A9">
        <v>2</v>
      </c>
      <c r="B9"/>
      <c r="C9" s="18" t="s">
        <v>40</v>
      </c>
      <c r="D9" s="18" t="s">
        <v>40</v>
      </c>
      <c r="E9" s="19" t="s">
        <v>41</v>
      </c>
      <c r="F9" s="17" t="s">
        <v>42</v>
      </c>
      <c r="G9" s="17" t="s">
        <v>42</v>
      </c>
      <c r="H9" s="17" t="s">
        <v>45</v>
      </c>
      <c r="I9"/>
      <c r="J9"/>
      <c r="K9"/>
      <c r="L9"/>
      <c r="M9"/>
    </row>
    <row r="10" spans="1:13" x14ac:dyDescent="0.25">
      <c r="A10">
        <v>3</v>
      </c>
      <c r="B10"/>
      <c r="C10"/>
      <c r="D10" s="19" t="s">
        <v>41</v>
      </c>
      <c r="E10" s="17" t="s">
        <v>42</v>
      </c>
      <c r="F10" s="18" t="s">
        <v>43</v>
      </c>
      <c r="G10" s="18" t="s">
        <v>43</v>
      </c>
      <c r="H10"/>
      <c r="I10"/>
      <c r="J10"/>
      <c r="K10"/>
      <c r="L10"/>
      <c r="M10"/>
    </row>
    <row r="11" spans="1:13" x14ac:dyDescent="0.25">
      <c r="A11">
        <v>4</v>
      </c>
      <c r="B11"/>
      <c r="C11"/>
      <c r="D11"/>
      <c r="E11"/>
      <c r="F11"/>
      <c r="G11" s="19" t="s">
        <v>44</v>
      </c>
      <c r="H11"/>
      <c r="I11"/>
      <c r="J11"/>
      <c r="K11"/>
      <c r="L11"/>
      <c r="M11"/>
    </row>
    <row r="12" spans="1:13" x14ac:dyDescent="0.25">
      <c r="A12" s="23"/>
    </row>
    <row r="13" spans="1:13" x14ac:dyDescent="0.25">
      <c r="A13" s="23"/>
    </row>
    <row r="14" spans="1:13" x14ac:dyDescent="0.25">
      <c r="A14" s="23"/>
    </row>
    <row r="15" spans="1:13" x14ac:dyDescent="0.25">
      <c r="A15" s="23"/>
    </row>
    <row r="16" spans="1:13" x14ac:dyDescent="0.25">
      <c r="A16" s="23"/>
    </row>
    <row r="17" spans="1:1" x14ac:dyDescent="0.25">
      <c r="A17" s="23"/>
    </row>
  </sheetData>
  <mergeCells count="1">
    <mergeCell ref="B4:H4"/>
  </mergeCells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0"/>
  <sheetViews>
    <sheetView tabSelected="1"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38" customWidth="1"/>
    <col min="2" max="2" width="4.1796875" style="39" bestFit="1" customWidth="1"/>
    <col min="3" max="9" width="24.81640625" style="23" customWidth="1"/>
    <col min="10" max="10" width="1.7265625" style="23" customWidth="1"/>
    <col min="11" max="16384" width="9.1796875" style="23"/>
  </cols>
  <sheetData>
    <row r="1" spans="1:9" ht="13" thickBot="1" x14ac:dyDescent="0.3"/>
    <row r="2" spans="1:9" s="26" customFormat="1" ht="23.5" thickTop="1" thickBot="1" x14ac:dyDescent="0.3">
      <c r="A2" s="40"/>
      <c r="B2" s="41"/>
      <c r="C2" s="42">
        <v>2020</v>
      </c>
      <c r="D2" s="43" t="str">
        <f>UPPER(CHOOSE(E2,"Janvier","Février","Mars","Avril","Mai","Juin","Juillet","Août","Septembre","Octobre","Novembre","Décembre"))</f>
        <v>AVRIL</v>
      </c>
      <c r="E2" s="44">
        <v>4</v>
      </c>
    </row>
    <row r="3" spans="1:9" ht="13" thickTop="1" x14ac:dyDescent="0.25"/>
    <row r="4" spans="1:9" ht="37.5" thickBot="1" x14ac:dyDescent="0.3">
      <c r="C4" s="45" t="s">
        <v>9</v>
      </c>
      <c r="D4" s="46"/>
      <c r="E4" s="46"/>
      <c r="F4" s="46"/>
      <c r="G4" s="46"/>
      <c r="H4" s="46"/>
      <c r="I4" s="46"/>
    </row>
    <row r="5" spans="1:9" ht="15" thickTop="1" thickBot="1" x14ac:dyDescent="0.3">
      <c r="B5" s="38"/>
      <c r="C5" s="47" t="s">
        <v>1</v>
      </c>
      <c r="D5" s="48" t="s">
        <v>2</v>
      </c>
      <c r="E5" s="48" t="s">
        <v>3</v>
      </c>
      <c r="F5" s="48" t="s">
        <v>4</v>
      </c>
      <c r="G5" s="48" t="s">
        <v>5</v>
      </c>
      <c r="H5" s="49" t="s">
        <v>6</v>
      </c>
      <c r="I5" s="47" t="s">
        <v>0</v>
      </c>
    </row>
    <row r="6" spans="1:9" ht="28" thickTop="1" x14ac:dyDescent="0.25">
      <c r="B6" s="50">
        <f>1+INT(MIN(MOD(C6-DATE(YEAR(C6)+{-1;0;1},1,5)+WEEKDAY(DATE(YEAR(C6)+{-1;0;1},1,3)),734))/7)</f>
        <v>14</v>
      </c>
      <c r="C6" s="51">
        <f>DATE(C2,E2,1)-WEEKDAY(DATE(C2,E2,1),2)+1</f>
        <v>43920</v>
      </c>
      <c r="D6" s="52">
        <f t="shared" ref="D6:I6" si="0">C6+1</f>
        <v>43921</v>
      </c>
      <c r="E6" s="52">
        <f t="shared" si="0"/>
        <v>43922</v>
      </c>
      <c r="F6" s="52">
        <f t="shared" si="0"/>
        <v>43923</v>
      </c>
      <c r="G6" s="52">
        <f t="shared" si="0"/>
        <v>43924</v>
      </c>
      <c r="H6" s="52">
        <f t="shared" si="0"/>
        <v>43925</v>
      </c>
      <c r="I6" s="52">
        <f t="shared" si="0"/>
        <v>43926</v>
      </c>
    </row>
    <row r="7" spans="1:9" s="56" customFormat="1" ht="12.65" customHeight="1" x14ac:dyDescent="0.25">
      <c r="A7" s="53"/>
      <c r="B7" s="53"/>
      <c r="C7" s="54" t="str">
        <f>IFERROR(VLOOKUP(C6,JF_P[],2,0),"")</f>
        <v/>
      </c>
      <c r="D7" s="55" t="str">
        <f>IFERROR(VLOOKUP(D6,JF_P[],2,0),"")</f>
        <v/>
      </c>
      <c r="E7" s="55" t="str">
        <f>IFERROR(VLOOKUP(E6,JF_P[],2,0),"")</f>
        <v/>
      </c>
      <c r="F7" s="55" t="str">
        <f>IFERROR(VLOOKUP(F6,JF_P[],2,0),"")</f>
        <v/>
      </c>
      <c r="G7" s="55" t="str">
        <f>IFERROR(VLOOKUP(G6,JF_P[],2,0),"")</f>
        <v/>
      </c>
      <c r="H7" s="55" t="str">
        <f>IFERROR(VLOOKUP(H6,JF_P[],2,0),"")</f>
        <v/>
      </c>
      <c r="I7" s="55" t="str">
        <f>IFERROR(VLOOKUP(I6,JF_P[],2,0),"")</f>
        <v/>
      </c>
    </row>
    <row r="8" spans="1:9" s="59" customFormat="1" ht="13" thickBot="1" x14ac:dyDescent="0.3">
      <c r="A8" s="38"/>
      <c r="B8" s="38"/>
      <c r="C8" s="57"/>
      <c r="D8" s="58"/>
      <c r="E8" s="58"/>
      <c r="F8" s="58"/>
      <c r="G8" s="58"/>
      <c r="H8" s="58"/>
      <c r="I8" s="58"/>
    </row>
    <row r="9" spans="1:9" ht="28" thickTop="1" x14ac:dyDescent="0.25">
      <c r="B9" s="50">
        <f>1+INT(MIN(MOD(C9-DATE(YEAR(C9)+{-1;0;1},1,5)+WEEKDAY(DATE(YEAR(C9)+{-1;0;1},1,3)),734))/7)</f>
        <v>15</v>
      </c>
      <c r="C9" s="51">
        <f>C6+7</f>
        <v>43927</v>
      </c>
      <c r="D9" s="52">
        <f t="shared" ref="D9:I9" si="1">C9+1</f>
        <v>43928</v>
      </c>
      <c r="E9" s="52">
        <f t="shared" si="1"/>
        <v>43929</v>
      </c>
      <c r="F9" s="52">
        <f t="shared" si="1"/>
        <v>43930</v>
      </c>
      <c r="G9" s="52">
        <f t="shared" si="1"/>
        <v>43931</v>
      </c>
      <c r="H9" s="52">
        <f t="shared" si="1"/>
        <v>43932</v>
      </c>
      <c r="I9" s="52">
        <f t="shared" si="1"/>
        <v>43933</v>
      </c>
    </row>
    <row r="10" spans="1:9" s="59" customFormat="1" ht="12.65" customHeight="1" x14ac:dyDescent="0.25">
      <c r="A10" s="38"/>
      <c r="B10" s="38"/>
      <c r="C10" s="54" t="str">
        <f>IFERROR(VLOOKUP(C9,JF_P[],2,0),"")</f>
        <v/>
      </c>
      <c r="D10" s="55" t="str">
        <f>IFERROR(VLOOKUP(D9,JF_P[],2,0),"")</f>
        <v/>
      </c>
      <c r="E10" s="55" t="str">
        <f>IFERROR(VLOOKUP(E9,JF_P[],2,0),"")</f>
        <v/>
      </c>
      <c r="F10" s="55" t="str">
        <f>IFERROR(VLOOKUP(F9,JF_P[],2,0),"")</f>
        <v/>
      </c>
      <c r="G10" s="55" t="str">
        <f>IFERROR(VLOOKUP(G9,JF_P[],2,0),"")</f>
        <v/>
      </c>
      <c r="H10" s="55" t="str">
        <f>IFERROR(VLOOKUP(H9,JF_P[],2,0),"")</f>
        <v/>
      </c>
      <c r="I10" s="55" t="str">
        <f>IFERROR(VLOOKUP(I9,JF_P[],2,0),"")</f>
        <v>Pâques</v>
      </c>
    </row>
    <row r="11" spans="1:9" s="59" customFormat="1" ht="13" thickBot="1" x14ac:dyDescent="0.3">
      <c r="A11" s="38"/>
      <c r="B11" s="38"/>
      <c r="C11" s="23"/>
      <c r="D11" s="23"/>
      <c r="E11" s="23"/>
      <c r="F11" s="23"/>
      <c r="G11" s="23"/>
      <c r="H11" s="23"/>
      <c r="I11" s="23"/>
    </row>
    <row r="12" spans="1:9" ht="28" thickTop="1" x14ac:dyDescent="0.25">
      <c r="B12" s="50">
        <f>1+INT(MIN(MOD(C12-DATE(YEAR(C12)+{-1;0;1},1,5)+WEEKDAY(DATE(YEAR(C12)+{-1;0;1},1,3)),734))/7)</f>
        <v>16</v>
      </c>
      <c r="C12" s="51">
        <f>C9+7</f>
        <v>43934</v>
      </c>
      <c r="D12" s="52">
        <f t="shared" ref="D12:I12" si="2">C12+1</f>
        <v>43935</v>
      </c>
      <c r="E12" s="52">
        <f t="shared" si="2"/>
        <v>43936</v>
      </c>
      <c r="F12" s="52">
        <f t="shared" si="2"/>
        <v>43937</v>
      </c>
      <c r="G12" s="52">
        <f t="shared" si="2"/>
        <v>43938</v>
      </c>
      <c r="H12" s="52">
        <f t="shared" si="2"/>
        <v>43939</v>
      </c>
      <c r="I12" s="52">
        <f t="shared" si="2"/>
        <v>43940</v>
      </c>
    </row>
    <row r="13" spans="1:9" s="56" customFormat="1" ht="12.65" customHeight="1" x14ac:dyDescent="0.25">
      <c r="A13" s="53"/>
      <c r="B13" s="53"/>
      <c r="C13" s="54" t="str">
        <f>IFERROR(VLOOKUP(C12,JF_P[],2,0),"")</f>
        <v>Lundi de Pâques</v>
      </c>
      <c r="D13" s="55" t="str">
        <f>IFERROR(VLOOKUP(D12,JF_P[],2,0),"")</f>
        <v/>
      </c>
      <c r="E13" s="55" t="str">
        <f>IFERROR(VLOOKUP(E12,JF_P[],2,0),"")</f>
        <v/>
      </c>
      <c r="F13" s="55" t="str">
        <f>IFERROR(VLOOKUP(F12,JF_P[],2,0),"")</f>
        <v/>
      </c>
      <c r="G13" s="55" t="str">
        <f>IFERROR(VLOOKUP(G12,JF_P[],2,0),"")</f>
        <v/>
      </c>
      <c r="H13" s="55" t="str">
        <f>IFERROR(VLOOKUP(H12,JF_P[],2,0),"")</f>
        <v/>
      </c>
      <c r="I13" s="55" t="str">
        <f>IFERROR(VLOOKUP(I12,JF_P[],2,0),"")</f>
        <v/>
      </c>
    </row>
    <row r="14" spans="1:9" s="59" customFormat="1" ht="13" thickBot="1" x14ac:dyDescent="0.3">
      <c r="A14" s="38"/>
      <c r="B14" s="38"/>
      <c r="C14" s="57"/>
      <c r="D14" s="58"/>
      <c r="E14" s="58"/>
      <c r="F14" s="58"/>
      <c r="G14" s="58"/>
      <c r="H14" s="58"/>
      <c r="I14" s="58"/>
    </row>
    <row r="15" spans="1:9" ht="28" thickTop="1" x14ac:dyDescent="0.25">
      <c r="B15" s="50">
        <f>1+INT(MIN(MOD(C15-DATE(YEAR(C15)+{-1;0;1},1,5)+WEEKDAY(DATE(YEAR(C15)+{-1;0;1},1,3)),734))/7)</f>
        <v>17</v>
      </c>
      <c r="C15" s="51">
        <f>C12+7</f>
        <v>43941</v>
      </c>
      <c r="D15" s="52">
        <f t="shared" ref="D15:I15" si="3">C15+1</f>
        <v>43942</v>
      </c>
      <c r="E15" s="52">
        <f t="shared" si="3"/>
        <v>43943</v>
      </c>
      <c r="F15" s="52">
        <f t="shared" si="3"/>
        <v>43944</v>
      </c>
      <c r="G15" s="52">
        <f t="shared" si="3"/>
        <v>43945</v>
      </c>
      <c r="H15" s="52">
        <f t="shared" si="3"/>
        <v>43946</v>
      </c>
      <c r="I15" s="52">
        <f t="shared" si="3"/>
        <v>43947</v>
      </c>
    </row>
    <row r="16" spans="1:9" s="59" customFormat="1" ht="12.65" customHeight="1" x14ac:dyDescent="0.25">
      <c r="A16" s="38"/>
      <c r="B16" s="38"/>
      <c r="C16" s="54" t="str">
        <f>IFERROR(VLOOKUP(C15,JF_P[],2,0),"")</f>
        <v/>
      </c>
      <c r="D16" s="55" t="str">
        <f>IFERROR(VLOOKUP(D15,JF_P[],2,0),"")</f>
        <v/>
      </c>
      <c r="E16" s="55" t="str">
        <f>IFERROR(VLOOKUP(E15,JF_P[],2,0),"")</f>
        <v/>
      </c>
      <c r="F16" s="55" t="str">
        <f>IFERROR(VLOOKUP(F15,JF_P[],2,0),"")</f>
        <v/>
      </c>
      <c r="G16" s="55" t="str">
        <f>IFERROR(VLOOKUP(G15,JF_P[],2,0),"")</f>
        <v/>
      </c>
      <c r="H16" s="55" t="str">
        <f>IFERROR(VLOOKUP(H15,JF_P[],2,0),"")</f>
        <v/>
      </c>
      <c r="I16" s="55" t="str">
        <f>IFERROR(VLOOKUP(I15,JF_P[],2,0),"")</f>
        <v/>
      </c>
    </row>
    <row r="17" spans="1:9" s="59" customFormat="1" ht="25" x14ac:dyDescent="0.25">
      <c r="A17" s="38"/>
      <c r="B17" s="38"/>
      <c r="C17" s="34" t="s">
        <v>39</v>
      </c>
      <c r="D17" s="34" t="s">
        <v>39</v>
      </c>
      <c r="E17" s="34" t="s">
        <v>39</v>
      </c>
      <c r="F17" s="35" t="s">
        <v>40</v>
      </c>
      <c r="G17" s="35" t="s">
        <v>40</v>
      </c>
      <c r="H17" s="35" t="s">
        <v>40</v>
      </c>
      <c r="I17" s="36" t="s">
        <v>44</v>
      </c>
    </row>
    <row r="18" spans="1:9" s="59" customFormat="1" x14ac:dyDescent="0.25">
      <c r="A18" s="38"/>
      <c r="B18" s="38"/>
      <c r="C18" s="23"/>
      <c r="D18" s="35" t="s">
        <v>40</v>
      </c>
      <c r="E18" s="35" t="s">
        <v>40</v>
      </c>
      <c r="F18" s="36" t="s">
        <v>41</v>
      </c>
      <c r="G18" s="37" t="s">
        <v>42</v>
      </c>
      <c r="H18" s="37" t="s">
        <v>42</v>
      </c>
      <c r="I18" s="37" t="s">
        <v>45</v>
      </c>
    </row>
    <row r="19" spans="1:9" s="59" customFormat="1" x14ac:dyDescent="0.25">
      <c r="A19" s="38"/>
      <c r="B19" s="38"/>
      <c r="C19" s="23"/>
      <c r="D19" s="23"/>
      <c r="E19" s="36" t="s">
        <v>41</v>
      </c>
      <c r="F19" s="37" t="s">
        <v>42</v>
      </c>
      <c r="G19" s="35" t="s">
        <v>43</v>
      </c>
      <c r="H19" s="35" t="s">
        <v>43</v>
      </c>
      <c r="I19" s="23"/>
    </row>
    <row r="20" spans="1:9" s="59" customFormat="1" ht="25" x14ac:dyDescent="0.25">
      <c r="A20" s="38"/>
      <c r="B20" s="38"/>
      <c r="C20" s="23"/>
      <c r="D20" s="23"/>
      <c r="E20" s="23"/>
      <c r="F20" s="23"/>
      <c r="G20" s="23"/>
      <c r="H20" s="36" t="s">
        <v>44</v>
      </c>
      <c r="I20" s="23"/>
    </row>
    <row r="21" spans="1:9" s="59" customFormat="1" ht="13" thickBot="1" x14ac:dyDescent="0.3">
      <c r="A21" s="38"/>
      <c r="B21" s="38"/>
      <c r="C21" s="23"/>
      <c r="D21" s="23"/>
      <c r="E21" s="23"/>
      <c r="F21" s="23"/>
      <c r="G21" s="23"/>
      <c r="H21" s="23"/>
      <c r="I21" s="23"/>
    </row>
    <row r="22" spans="1:9" ht="28" thickTop="1" x14ac:dyDescent="0.25">
      <c r="B22" s="50">
        <f>1+INT(MIN(MOD(C22-DATE(YEAR(C22)+{-1;0;1},1,5)+WEEKDAY(DATE(YEAR(C22)+{-1;0;1},1,3)),734))/7)</f>
        <v>18</v>
      </c>
      <c r="C22" s="51">
        <f>C15+7</f>
        <v>43948</v>
      </c>
      <c r="D22" s="52">
        <f t="shared" ref="D22:I22" si="4">C22+1</f>
        <v>43949</v>
      </c>
      <c r="E22" s="52">
        <f t="shared" si="4"/>
        <v>43950</v>
      </c>
      <c r="F22" s="52">
        <f t="shared" si="4"/>
        <v>43951</v>
      </c>
      <c r="G22" s="52">
        <f t="shared" si="4"/>
        <v>43952</v>
      </c>
      <c r="H22" s="52">
        <f t="shared" si="4"/>
        <v>43953</v>
      </c>
      <c r="I22" s="52">
        <f t="shared" si="4"/>
        <v>43954</v>
      </c>
    </row>
    <row r="23" spans="1:9" s="56" customFormat="1" ht="12.65" customHeight="1" x14ac:dyDescent="0.25">
      <c r="A23" s="53"/>
      <c r="B23" s="53"/>
      <c r="C23" s="54" t="str">
        <f>IFERROR(VLOOKUP(C22,JF_P[],2,0),"")</f>
        <v/>
      </c>
      <c r="D23" s="55" t="str">
        <f>IFERROR(VLOOKUP(D22,JF_P[],2,0),"")</f>
        <v/>
      </c>
      <c r="E23" s="55" t="str">
        <f>IFERROR(VLOOKUP(E22,JF_P[],2,0),"")</f>
        <v/>
      </c>
      <c r="F23" s="55" t="str">
        <f>IFERROR(VLOOKUP(F22,JF_P[],2,0),"")</f>
        <v/>
      </c>
      <c r="G23" s="55" t="str">
        <f>IFERROR(VLOOKUP(G22,JF_P[],2,0),"")</f>
        <v>Fête du travail</v>
      </c>
      <c r="H23" s="55" t="str">
        <f>IFERROR(VLOOKUP(H22,JF_P[],2,0),"")</f>
        <v/>
      </c>
      <c r="I23" s="55" t="str">
        <f>IFERROR(VLOOKUP(I22,JF_P[],2,0),"")</f>
        <v/>
      </c>
    </row>
    <row r="24" spans="1:9" s="59" customFormat="1" ht="25" x14ac:dyDescent="0.25">
      <c r="A24" s="38"/>
      <c r="B24" s="38"/>
      <c r="C24" s="60" t="s">
        <v>44</v>
      </c>
      <c r="D24" s="61" t="s">
        <v>46</v>
      </c>
      <c r="E24" s="61" t="s">
        <v>46</v>
      </c>
      <c r="F24" s="58"/>
      <c r="G24" s="58"/>
      <c r="H24" s="58"/>
      <c r="I24" s="58"/>
    </row>
    <row r="25" spans="1:9" s="59" customFormat="1" x14ac:dyDescent="0.25">
      <c r="A25" s="38"/>
      <c r="B25" s="38"/>
      <c r="C25" s="62" t="s">
        <v>45</v>
      </c>
      <c r="D25" s="58"/>
      <c r="E25" s="58"/>
      <c r="F25" s="58"/>
      <c r="G25" s="58"/>
      <c r="H25" s="58"/>
      <c r="I25" s="58"/>
    </row>
    <row r="26" spans="1:9" s="59" customFormat="1" ht="25" x14ac:dyDescent="0.25">
      <c r="A26" s="38"/>
      <c r="B26" s="38"/>
      <c r="C26" s="63" t="s">
        <v>46</v>
      </c>
      <c r="D26" s="58"/>
      <c r="E26" s="58"/>
      <c r="F26" s="58"/>
      <c r="G26" s="58"/>
      <c r="H26" s="58"/>
      <c r="I26" s="58"/>
    </row>
    <row r="27" spans="1:9" s="59" customFormat="1" ht="13" thickBot="1" x14ac:dyDescent="0.3">
      <c r="A27" s="38"/>
      <c r="B27" s="38"/>
      <c r="C27" s="57"/>
      <c r="D27" s="58"/>
      <c r="E27" s="58"/>
      <c r="F27" s="58"/>
      <c r="G27" s="58"/>
      <c r="H27" s="58"/>
      <c r="I27" s="58"/>
    </row>
    <row r="28" spans="1:9" ht="28" thickTop="1" x14ac:dyDescent="0.25">
      <c r="B28" s="50">
        <f>1+INT(MIN(MOD(C28-DATE(YEAR(C28)+{-1;0;1},1,5)+WEEKDAY(DATE(YEAR(C28)+{-1;0;1},1,3)),734))/7)</f>
        <v>19</v>
      </c>
      <c r="C28" s="51">
        <f>C22+7</f>
        <v>43955</v>
      </c>
      <c r="D28" s="52">
        <f t="shared" ref="D28:I28" si="5">C28+1</f>
        <v>43956</v>
      </c>
      <c r="E28" s="52">
        <f t="shared" si="5"/>
        <v>43957</v>
      </c>
      <c r="F28" s="52">
        <f t="shared" si="5"/>
        <v>43958</v>
      </c>
      <c r="G28" s="52">
        <f t="shared" si="5"/>
        <v>43959</v>
      </c>
      <c r="H28" s="52">
        <f t="shared" si="5"/>
        <v>43960</v>
      </c>
      <c r="I28" s="52">
        <f t="shared" si="5"/>
        <v>43961</v>
      </c>
    </row>
    <row r="29" spans="1:9" s="59" customFormat="1" ht="12.65" customHeight="1" x14ac:dyDescent="0.25">
      <c r="A29" s="38"/>
      <c r="B29" s="38"/>
      <c r="C29" s="54" t="str">
        <f>IFERROR(VLOOKUP(C28,JF_P[],2,0),"")</f>
        <v/>
      </c>
      <c r="D29" s="55" t="str">
        <f>IFERROR(VLOOKUP(D28,JF_P[],2,0),"")</f>
        <v/>
      </c>
      <c r="E29" s="55" t="str">
        <f>IFERROR(VLOOKUP(E28,JF_P[],2,0),"")</f>
        <v/>
      </c>
      <c r="F29" s="55" t="str">
        <f>IFERROR(VLOOKUP(F28,JF_P[],2,0),"")</f>
        <v/>
      </c>
      <c r="G29" s="55" t="str">
        <f>IFERROR(VLOOKUP(G28,JF_P[],2,0),"")</f>
        <v>Victoire de 1945</v>
      </c>
      <c r="H29" s="55" t="str">
        <f>IFERROR(VLOOKUP(H28,JF_P[],2,0),"")</f>
        <v/>
      </c>
      <c r="I29" s="55" t="str">
        <f>IFERROR(VLOOKUP(I28,JF_P[],2,0),"")</f>
        <v/>
      </c>
    </row>
    <row r="30" spans="1:9" s="59" customFormat="1" x14ac:dyDescent="0.25">
      <c r="A30" s="38"/>
      <c r="B30" s="38"/>
      <c r="C30" s="23"/>
      <c r="D30" s="23"/>
      <c r="E30" s="23"/>
      <c r="F30" s="23"/>
      <c r="G30" s="23"/>
      <c r="H30" s="23"/>
      <c r="I30" s="23"/>
    </row>
  </sheetData>
  <mergeCells count="1">
    <mergeCell ref="C4:I4"/>
  </mergeCells>
  <conditionalFormatting sqref="C9:I9 C15:I15 C28:I28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2:I12">
    <cfRule type="expression" dxfId="1" priority="2">
      <formula>MONTH(C12)&lt;&gt;$E$2</formula>
    </cfRule>
  </conditionalFormatting>
  <conditionalFormatting sqref="C22:I22">
    <cfRule type="expression" dxfId="0" priority="1">
      <formula>MONTH(C22)&lt;&gt;$E$2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7" customWidth="1"/>
    <col min="2" max="7" width="8" style="8" customWidth="1"/>
    <col min="8" max="16384" width="10.81640625" style="7"/>
  </cols>
  <sheetData>
    <row r="1" spans="1:7" x14ac:dyDescent="0.25"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5">
      <c r="A2" s="7" t="s">
        <v>31</v>
      </c>
      <c r="B2" s="10">
        <v>6</v>
      </c>
      <c r="C2" s="8">
        <f>B2+B3+3</f>
        <v>9</v>
      </c>
      <c r="D2" s="8">
        <f t="shared" ref="D2:G2" si="0">C2+C3+3</f>
        <v>12</v>
      </c>
      <c r="E2" s="8">
        <f t="shared" si="0"/>
        <v>15</v>
      </c>
      <c r="F2" s="8">
        <f t="shared" si="0"/>
        <v>22</v>
      </c>
      <c r="G2" s="8">
        <f t="shared" si="0"/>
        <v>28</v>
      </c>
    </row>
    <row r="3" spans="1:7" x14ac:dyDescent="0.25">
      <c r="A3" s="7" t="s">
        <v>32</v>
      </c>
      <c r="B3" s="10">
        <v>0</v>
      </c>
      <c r="C3" s="10">
        <v>0</v>
      </c>
      <c r="D3" s="10">
        <v>0</v>
      </c>
      <c r="E3" s="10">
        <v>4</v>
      </c>
      <c r="F3" s="10">
        <v>3</v>
      </c>
      <c r="G3" s="10">
        <v>0</v>
      </c>
    </row>
    <row r="4" spans="1:7" x14ac:dyDescent="0.25">
      <c r="A4" s="7" t="s">
        <v>33</v>
      </c>
      <c r="B4" s="8">
        <f>B2+2</f>
        <v>8</v>
      </c>
      <c r="C4" s="8">
        <f t="shared" ref="C4:G4" si="1">C2+2</f>
        <v>11</v>
      </c>
      <c r="D4" s="8">
        <f t="shared" si="1"/>
        <v>14</v>
      </c>
      <c r="E4" s="8">
        <f t="shared" si="1"/>
        <v>17</v>
      </c>
      <c r="F4" s="8">
        <f t="shared" si="1"/>
        <v>24</v>
      </c>
      <c r="G4" s="8">
        <f t="shared" si="1"/>
        <v>30</v>
      </c>
    </row>
    <row r="5" spans="1:7" x14ac:dyDescent="0.25">
      <c r="A5" s="7" t="s">
        <v>34</v>
      </c>
      <c r="B5" s="8">
        <f>B2+1+B3</f>
        <v>7</v>
      </c>
      <c r="C5" s="8">
        <f t="shared" ref="C5:G5" si="2">C2+1+C3</f>
        <v>10</v>
      </c>
      <c r="D5" s="8">
        <f t="shared" si="2"/>
        <v>13</v>
      </c>
      <c r="E5" s="8">
        <f t="shared" si="2"/>
        <v>20</v>
      </c>
      <c r="F5" s="8">
        <f t="shared" si="2"/>
        <v>26</v>
      </c>
      <c r="G5" s="8">
        <f t="shared" si="2"/>
        <v>29</v>
      </c>
    </row>
    <row r="8" spans="1:7" x14ac:dyDescent="0.25">
      <c r="B8" s="9"/>
      <c r="C8" s="9"/>
      <c r="D8" s="9"/>
      <c r="E8" s="9"/>
      <c r="F8" s="9"/>
      <c r="G8" s="9"/>
    </row>
    <row r="14" spans="1:7" x14ac:dyDescent="0.25">
      <c r="B14" s="9"/>
      <c r="C14" s="9"/>
      <c r="D14" s="9"/>
      <c r="E14" s="9"/>
      <c r="F14" s="9"/>
      <c r="G14" s="9"/>
    </row>
    <row r="20" spans="2:7" x14ac:dyDescent="0.25">
      <c r="B20" s="9"/>
      <c r="C20" s="9"/>
      <c r="D20" s="9"/>
      <c r="E20" s="9"/>
      <c r="F20" s="9"/>
      <c r="G20" s="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4296875" defaultRowHeight="12.5" x14ac:dyDescent="0.25"/>
  <sheetData>
    <row r="1" spans="1:3" x14ac:dyDescent="0.25">
      <c r="A1" s="2">
        <f>Mensuel!C2</f>
        <v>2020</v>
      </c>
      <c r="B1" s="4" t="s">
        <v>10</v>
      </c>
      <c r="C1" s="4" t="s">
        <v>11</v>
      </c>
    </row>
    <row r="2" spans="1:3" x14ac:dyDescent="0.25">
      <c r="A2" s="3"/>
      <c r="B2" s="5">
        <f>IF(WEEKDAY(B3,2)=2,B3-1,0)</f>
        <v>0</v>
      </c>
      <c r="C2" s="3" t="s">
        <v>12</v>
      </c>
    </row>
    <row r="3" spans="1:3" x14ac:dyDescent="0.25">
      <c r="A3" s="3"/>
      <c r="B3" s="6">
        <f>DATE(A1,1,1)</f>
        <v>43831</v>
      </c>
      <c r="C3" s="3" t="s">
        <v>13</v>
      </c>
    </row>
    <row r="4" spans="1:3" x14ac:dyDescent="0.25">
      <c r="A4" s="3"/>
      <c r="B4" s="5">
        <f>IF(WEEKDAY(B3,2)=4,B3+1,0)</f>
        <v>0</v>
      </c>
      <c r="C4" s="3" t="s">
        <v>12</v>
      </c>
    </row>
    <row r="5" spans="1:3" x14ac:dyDescent="0.25">
      <c r="A5" s="3"/>
      <c r="B5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C5" s="3" t="s">
        <v>14</v>
      </c>
    </row>
    <row r="6" spans="1:3" x14ac:dyDescent="0.25">
      <c r="A6" s="3"/>
      <c r="B6" s="6">
        <f>B5+1</f>
        <v>43934</v>
      </c>
      <c r="C6" s="3" t="s">
        <v>15</v>
      </c>
    </row>
    <row r="7" spans="1:3" x14ac:dyDescent="0.25">
      <c r="A7" s="3"/>
      <c r="B7" s="5">
        <f>IF(WEEKDAY(B8,2)=2,B8-1,0)</f>
        <v>0</v>
      </c>
      <c r="C7" s="3" t="s">
        <v>12</v>
      </c>
    </row>
    <row r="8" spans="1:3" x14ac:dyDescent="0.25">
      <c r="A8" s="3"/>
      <c r="B8" s="6">
        <f>DATE(A1,5,1)</f>
        <v>43952</v>
      </c>
      <c r="C8" s="3" t="s">
        <v>16</v>
      </c>
    </row>
    <row r="9" spans="1:3" x14ac:dyDescent="0.25">
      <c r="A9" s="3"/>
      <c r="B9" s="5">
        <f>IF(WEEKDAY(B8,2)=4,B8+1,0)</f>
        <v>0</v>
      </c>
      <c r="C9" s="3" t="s">
        <v>12</v>
      </c>
    </row>
    <row r="10" spans="1:3" x14ac:dyDescent="0.25">
      <c r="A10" s="3"/>
      <c r="B10" s="5">
        <f>IF(WEEKDAY(B11,2)=2,B11-1,0)</f>
        <v>0</v>
      </c>
      <c r="C10" s="3" t="s">
        <v>12</v>
      </c>
    </row>
    <row r="11" spans="1:3" x14ac:dyDescent="0.25">
      <c r="A11" s="3"/>
      <c r="B11" s="6">
        <f>DATE(A1,5,8)</f>
        <v>43959</v>
      </c>
      <c r="C11" s="3" t="s">
        <v>17</v>
      </c>
    </row>
    <row r="12" spans="1:3" x14ac:dyDescent="0.25">
      <c r="A12" s="3"/>
      <c r="B12" s="5">
        <f>IF(WEEKDAY(B11,2)=4,B11+1,0)</f>
        <v>0</v>
      </c>
      <c r="C12" s="3" t="s">
        <v>12</v>
      </c>
    </row>
    <row r="13" spans="1:3" x14ac:dyDescent="0.25">
      <c r="A13" s="3"/>
      <c r="B13" s="6">
        <f>B5+39</f>
        <v>43972</v>
      </c>
      <c r="C13" s="3" t="s">
        <v>18</v>
      </c>
    </row>
    <row r="14" spans="1:3" x14ac:dyDescent="0.25">
      <c r="A14" s="3"/>
      <c r="B14" s="5">
        <f>IF(WEEKDAY(B13,2)=4,B13+1,0)</f>
        <v>43973</v>
      </c>
      <c r="C14" s="3" t="s">
        <v>12</v>
      </c>
    </row>
    <row r="15" spans="1:3" x14ac:dyDescent="0.25">
      <c r="A15" s="3"/>
      <c r="B15" s="6">
        <f>B5+50</f>
        <v>43983</v>
      </c>
      <c r="C15" s="3" t="s">
        <v>19</v>
      </c>
    </row>
    <row r="16" spans="1:3" x14ac:dyDescent="0.25">
      <c r="A16" s="3"/>
      <c r="B16" s="5">
        <f>IF(WEEKDAY(B17,2)=2,B17-1,0)</f>
        <v>44025</v>
      </c>
      <c r="C16" s="3" t="s">
        <v>12</v>
      </c>
    </row>
    <row r="17" spans="1:3" x14ac:dyDescent="0.25">
      <c r="A17" s="3"/>
      <c r="B17" s="6">
        <f>DATE(A1,7,14)</f>
        <v>44026</v>
      </c>
      <c r="C17" s="3" t="s">
        <v>20</v>
      </c>
    </row>
    <row r="18" spans="1:3" x14ac:dyDescent="0.25">
      <c r="A18" s="3"/>
      <c r="B18" s="5">
        <f>IF(WEEKDAY(B17,2)=4,B17+1,0)</f>
        <v>0</v>
      </c>
      <c r="C18" s="3" t="s">
        <v>12</v>
      </c>
    </row>
    <row r="19" spans="1:3" x14ac:dyDescent="0.25">
      <c r="A19" s="3"/>
      <c r="B19" s="5">
        <f>IF(WEEKDAY(B20,2)=2,B20-1,0)</f>
        <v>0</v>
      </c>
      <c r="C19" s="3" t="s">
        <v>12</v>
      </c>
    </row>
    <row r="20" spans="1:3" x14ac:dyDescent="0.25">
      <c r="A20" s="3"/>
      <c r="B20" s="6">
        <f>DATE(A1,8,15)</f>
        <v>44058</v>
      </c>
      <c r="C20" s="3" t="s">
        <v>21</v>
      </c>
    </row>
    <row r="21" spans="1:3" x14ac:dyDescent="0.25">
      <c r="A21" s="3"/>
      <c r="B21" s="5">
        <f>IF(WEEKDAY(B20,2)=4,B20+1,0)</f>
        <v>0</v>
      </c>
      <c r="C21" s="3" t="s">
        <v>12</v>
      </c>
    </row>
    <row r="22" spans="1:3" x14ac:dyDescent="0.25">
      <c r="A22" s="3"/>
      <c r="B22" s="5">
        <f>IF(WEEKDAY(B23,2)=2,B23-1,0)</f>
        <v>0</v>
      </c>
      <c r="C22" s="3" t="s">
        <v>12</v>
      </c>
    </row>
    <row r="23" spans="1:3" x14ac:dyDescent="0.25">
      <c r="A23" s="3"/>
      <c r="B23" s="6">
        <f>DATE(A1,11,1)</f>
        <v>44136</v>
      </c>
      <c r="C23" s="3" t="s">
        <v>22</v>
      </c>
    </row>
    <row r="24" spans="1:3" x14ac:dyDescent="0.25">
      <c r="A24" s="3"/>
      <c r="B24" s="5">
        <f>IF(WEEKDAY(B23,2)=4,B23+1,0)</f>
        <v>0</v>
      </c>
      <c r="C24" s="3" t="s">
        <v>12</v>
      </c>
    </row>
    <row r="25" spans="1:3" x14ac:dyDescent="0.25">
      <c r="A25" s="3"/>
      <c r="B25" s="5">
        <f>IF(WEEKDAY(B26,2)=2,B26-1,0)</f>
        <v>0</v>
      </c>
      <c r="C25" s="3" t="s">
        <v>12</v>
      </c>
    </row>
    <row r="26" spans="1:3" x14ac:dyDescent="0.25">
      <c r="A26" s="3"/>
      <c r="B26" s="6">
        <f>DATE(A1,11,11)</f>
        <v>44146</v>
      </c>
      <c r="C26" s="3" t="s">
        <v>23</v>
      </c>
    </row>
    <row r="27" spans="1:3" x14ac:dyDescent="0.25">
      <c r="A27" s="3"/>
      <c r="B27" s="5">
        <f>IF(WEEKDAY(B26,2)=4,B26+1,0)</f>
        <v>0</v>
      </c>
      <c r="C27" s="3" t="s">
        <v>12</v>
      </c>
    </row>
    <row r="28" spans="1:3" x14ac:dyDescent="0.25">
      <c r="A28" s="3"/>
      <c r="B28" s="5">
        <f>IF(WEEKDAY(B29,2)=2,B29-1,0)</f>
        <v>0</v>
      </c>
      <c r="C28" s="3" t="s">
        <v>12</v>
      </c>
    </row>
    <row r="29" spans="1:3" x14ac:dyDescent="0.25">
      <c r="A29" s="3"/>
      <c r="B29" s="6">
        <f>DATE(A1,12,25)</f>
        <v>44190</v>
      </c>
      <c r="C29" s="3" t="s">
        <v>24</v>
      </c>
    </row>
    <row r="30" spans="1:3" x14ac:dyDescent="0.25">
      <c r="A30" s="3"/>
      <c r="B30" s="5">
        <f>IF(WEEKDAY(B29,2)=4,B29+1,0)</f>
        <v>0</v>
      </c>
      <c r="C30" s="3" t="s">
        <v>12</v>
      </c>
    </row>
    <row r="31" spans="1:3" x14ac:dyDescent="0.25">
      <c r="A31" s="3"/>
      <c r="B31" s="5">
        <f>IF(WEEKDAY(B32,2)=2,B32-1,0)</f>
        <v>0</v>
      </c>
      <c r="C31" s="3" t="s">
        <v>12</v>
      </c>
    </row>
    <row r="32" spans="1:3" x14ac:dyDescent="0.25">
      <c r="A32" s="3"/>
      <c r="B32" s="6">
        <f>DATE(A1+1,1,1)</f>
        <v>44197</v>
      </c>
      <c r="C32" s="3" t="s">
        <v>13</v>
      </c>
    </row>
    <row r="33" spans="2:3" x14ac:dyDescent="0.25">
      <c r="B33" s="5">
        <f>IF(WEEKDAY(B32,2)=4,B32+1,0)</f>
        <v>0</v>
      </c>
      <c r="C33" s="3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Activités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2020-04-19T14:19:40Z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