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  <sheet name="Feuil3" sheetId="3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B10" i="1" l="1" a="1"/>
  <c r="B10" i="1" s="1"/>
  <c r="C2" i="3" a="1"/>
  <c r="C2" i="3" s="1"/>
  <c r="C3" i="3" a="1"/>
  <c r="C3" i="3" s="1"/>
  <c r="B9" i="1" a="1"/>
  <c r="B9" i="1" s="1"/>
  <c r="B8" i="1" a="1"/>
  <c r="B8" i="1" s="1"/>
  <c r="B7" i="1" a="1"/>
  <c r="B7" i="1" s="1"/>
  <c r="C414" i="3" l="1"/>
  <c r="C410" i="3"/>
  <c r="C406" i="3"/>
  <c r="C402" i="3"/>
  <c r="C398" i="3"/>
  <c r="C394" i="3"/>
  <c r="C390" i="3"/>
  <c r="C386" i="3"/>
  <c r="C382" i="3"/>
  <c r="C378" i="3"/>
  <c r="C374" i="3"/>
  <c r="C370" i="3"/>
  <c r="C366" i="3"/>
  <c r="C362" i="3"/>
  <c r="C358" i="3"/>
  <c r="C354" i="3"/>
  <c r="C350" i="3"/>
  <c r="C346" i="3"/>
  <c r="C342" i="3"/>
  <c r="C338" i="3"/>
  <c r="C334" i="3"/>
  <c r="C330" i="3"/>
  <c r="C326" i="3"/>
  <c r="C322" i="3"/>
  <c r="C318" i="3"/>
  <c r="C314" i="3"/>
  <c r="C310" i="3"/>
  <c r="C306" i="3"/>
  <c r="C302" i="3"/>
  <c r="C298" i="3"/>
  <c r="C294" i="3"/>
  <c r="C290" i="3"/>
  <c r="C286" i="3"/>
  <c r="C282" i="3"/>
  <c r="C278" i="3"/>
  <c r="C274" i="3"/>
  <c r="C270" i="3"/>
  <c r="C266" i="3"/>
  <c r="C262" i="3"/>
  <c r="C258" i="3"/>
  <c r="C254" i="3"/>
  <c r="C250" i="3"/>
  <c r="C246" i="3"/>
  <c r="C242" i="3"/>
  <c r="C238" i="3"/>
  <c r="C234" i="3"/>
  <c r="C230" i="3"/>
  <c r="C226" i="3"/>
  <c r="C222" i="3"/>
  <c r="C218" i="3"/>
  <c r="C214" i="3"/>
  <c r="C210" i="3"/>
  <c r="C206" i="3"/>
  <c r="C202" i="3"/>
  <c r="C198" i="3"/>
  <c r="C194" i="3"/>
  <c r="C190" i="3"/>
  <c r="C186" i="3"/>
  <c r="C182" i="3"/>
  <c r="C178" i="3"/>
  <c r="C174" i="3"/>
  <c r="C170" i="3"/>
  <c r="C166" i="3"/>
  <c r="C162" i="3"/>
  <c r="C158" i="3"/>
  <c r="C154" i="3"/>
  <c r="C150" i="3"/>
  <c r="C146" i="3"/>
  <c r="C142" i="3"/>
  <c r="C138" i="3"/>
  <c r="C134" i="3"/>
  <c r="C130" i="3"/>
  <c r="C126" i="3"/>
  <c r="C122" i="3"/>
  <c r="C118" i="3"/>
  <c r="C114" i="3"/>
  <c r="C110" i="3"/>
  <c r="C106" i="3"/>
  <c r="C102" i="3"/>
  <c r="C98" i="3"/>
  <c r="C94" i="3"/>
  <c r="C90" i="3"/>
  <c r="C86" i="3"/>
  <c r="C82" i="3"/>
  <c r="C78" i="3"/>
  <c r="C74" i="3"/>
  <c r="C70" i="3"/>
  <c r="C66" i="3"/>
  <c r="C62" i="3"/>
  <c r="C58" i="3"/>
  <c r="C54" i="3"/>
  <c r="C50" i="3"/>
  <c r="C46" i="3"/>
  <c r="C42" i="3"/>
  <c r="C38" i="3"/>
  <c r="C34" i="3"/>
  <c r="C30" i="3"/>
  <c r="C26" i="3"/>
  <c r="C22" i="3"/>
  <c r="C18" i="3"/>
  <c r="C14" i="3"/>
  <c r="C10" i="3"/>
  <c r="C415" i="3" s="1"/>
  <c r="C10" i="1" l="1"/>
  <c r="I323" i="1"/>
  <c r="F323" i="1"/>
  <c r="E323" i="1"/>
  <c r="D323" i="1"/>
  <c r="I322" i="1"/>
  <c r="F322" i="1"/>
  <c r="E322" i="1"/>
  <c r="D322" i="1"/>
  <c r="I321" i="1"/>
  <c r="F321" i="1"/>
  <c r="E321" i="1"/>
  <c r="D321" i="1"/>
  <c r="I320" i="1"/>
  <c r="F320" i="1"/>
  <c r="E320" i="1"/>
  <c r="D320" i="1"/>
  <c r="I319" i="1"/>
  <c r="F319" i="1"/>
  <c r="E319" i="1"/>
  <c r="D319" i="1"/>
  <c r="I318" i="1"/>
  <c r="F318" i="1"/>
  <c r="E318" i="1"/>
  <c r="D318" i="1"/>
  <c r="I317" i="1"/>
  <c r="F317" i="1"/>
  <c r="E317" i="1"/>
  <c r="D317" i="1"/>
  <c r="I316" i="1"/>
  <c r="F316" i="1"/>
  <c r="E316" i="1"/>
  <c r="D316" i="1"/>
  <c r="I315" i="1"/>
  <c r="F315" i="1"/>
  <c r="E315" i="1"/>
  <c r="D315" i="1"/>
  <c r="I314" i="1"/>
  <c r="F314" i="1"/>
  <c r="E314" i="1"/>
  <c r="D314" i="1"/>
  <c r="I313" i="1"/>
  <c r="F313" i="1"/>
  <c r="E313" i="1"/>
  <c r="D313" i="1"/>
  <c r="I312" i="1"/>
  <c r="F312" i="1"/>
  <c r="E312" i="1"/>
  <c r="D312" i="1"/>
  <c r="I311" i="1"/>
  <c r="F311" i="1"/>
  <c r="E311" i="1"/>
  <c r="D311" i="1"/>
  <c r="I310" i="1"/>
  <c r="F310" i="1"/>
  <c r="E310" i="1"/>
  <c r="D310" i="1"/>
  <c r="I309" i="1"/>
  <c r="F309" i="1"/>
  <c r="E309" i="1"/>
  <c r="D309" i="1"/>
  <c r="I308" i="1"/>
  <c r="F308" i="1"/>
  <c r="E308" i="1"/>
  <c r="D308" i="1"/>
  <c r="I307" i="1"/>
  <c r="F307" i="1"/>
  <c r="E307" i="1"/>
  <c r="D307" i="1"/>
  <c r="I306" i="1"/>
  <c r="F306" i="1"/>
  <c r="E306" i="1"/>
  <c r="D306" i="1"/>
  <c r="I305" i="1"/>
  <c r="F305" i="1"/>
  <c r="E305" i="1"/>
  <c r="D305" i="1"/>
  <c r="I304" i="1"/>
  <c r="F304" i="1"/>
  <c r="E304" i="1"/>
  <c r="D304" i="1"/>
  <c r="I303" i="1"/>
  <c r="F303" i="1"/>
  <c r="E303" i="1"/>
  <c r="D303" i="1"/>
  <c r="I302" i="1"/>
  <c r="F302" i="1"/>
  <c r="E302" i="1"/>
  <c r="D302" i="1"/>
  <c r="I301" i="1"/>
  <c r="F301" i="1"/>
  <c r="E301" i="1"/>
  <c r="D301" i="1"/>
  <c r="I300" i="1"/>
  <c r="F300" i="1"/>
  <c r="E300" i="1"/>
  <c r="D300" i="1"/>
  <c r="I299" i="1"/>
  <c r="F299" i="1"/>
  <c r="E299" i="1"/>
  <c r="D299" i="1"/>
  <c r="I298" i="1"/>
  <c r="F298" i="1"/>
  <c r="E298" i="1"/>
  <c r="D298" i="1"/>
  <c r="I297" i="1"/>
  <c r="F297" i="1"/>
  <c r="E297" i="1"/>
  <c r="D297" i="1"/>
  <c r="I296" i="1"/>
  <c r="F296" i="1"/>
  <c r="E296" i="1"/>
  <c r="D296" i="1"/>
  <c r="I295" i="1"/>
  <c r="F295" i="1"/>
  <c r="E295" i="1"/>
  <c r="D295" i="1"/>
  <c r="I294" i="1"/>
  <c r="F294" i="1"/>
  <c r="E294" i="1"/>
  <c r="D294" i="1"/>
  <c r="I293" i="1"/>
  <c r="F293" i="1"/>
  <c r="E293" i="1"/>
  <c r="D293" i="1"/>
  <c r="I292" i="1"/>
  <c r="F292" i="1"/>
  <c r="E292" i="1"/>
  <c r="D292" i="1"/>
  <c r="I291" i="1"/>
  <c r="F291" i="1"/>
  <c r="E291" i="1"/>
  <c r="D291" i="1"/>
  <c r="I290" i="1"/>
  <c r="F290" i="1"/>
  <c r="E290" i="1"/>
  <c r="D290" i="1"/>
  <c r="I289" i="1"/>
  <c r="F289" i="1"/>
  <c r="E289" i="1"/>
  <c r="D289" i="1"/>
  <c r="I288" i="1"/>
  <c r="F288" i="1"/>
  <c r="E288" i="1"/>
  <c r="D288" i="1"/>
  <c r="I287" i="1"/>
  <c r="F287" i="1"/>
  <c r="E287" i="1"/>
  <c r="D287" i="1"/>
  <c r="I286" i="1"/>
  <c r="F286" i="1"/>
  <c r="E286" i="1"/>
  <c r="D286" i="1"/>
  <c r="I285" i="1"/>
  <c r="F285" i="1"/>
  <c r="E285" i="1"/>
  <c r="D285" i="1"/>
  <c r="I284" i="1"/>
  <c r="F284" i="1"/>
  <c r="E284" i="1"/>
  <c r="D284" i="1"/>
  <c r="I283" i="1"/>
  <c r="F283" i="1"/>
  <c r="E283" i="1"/>
  <c r="D283" i="1"/>
  <c r="I282" i="1"/>
  <c r="F282" i="1"/>
  <c r="E282" i="1"/>
  <c r="D282" i="1"/>
  <c r="I281" i="1"/>
  <c r="F281" i="1"/>
  <c r="E281" i="1"/>
  <c r="D281" i="1"/>
  <c r="I280" i="1"/>
  <c r="F280" i="1"/>
  <c r="E280" i="1"/>
  <c r="D280" i="1"/>
  <c r="I279" i="1"/>
  <c r="F279" i="1"/>
  <c r="E279" i="1"/>
  <c r="D279" i="1"/>
  <c r="I278" i="1"/>
  <c r="F278" i="1"/>
  <c r="E278" i="1"/>
  <c r="D278" i="1"/>
  <c r="I277" i="1"/>
  <c r="F277" i="1"/>
  <c r="E277" i="1"/>
  <c r="D277" i="1"/>
  <c r="I276" i="1"/>
  <c r="F276" i="1"/>
  <c r="E276" i="1"/>
  <c r="D276" i="1"/>
  <c r="I275" i="1"/>
  <c r="F275" i="1"/>
  <c r="E275" i="1"/>
  <c r="D275" i="1"/>
  <c r="I274" i="1"/>
  <c r="F274" i="1"/>
  <c r="E274" i="1"/>
  <c r="D274" i="1"/>
  <c r="I273" i="1"/>
  <c r="F273" i="1"/>
  <c r="E273" i="1"/>
  <c r="D273" i="1"/>
  <c r="I272" i="1"/>
  <c r="F272" i="1"/>
  <c r="E272" i="1"/>
  <c r="D272" i="1"/>
  <c r="I271" i="1"/>
  <c r="F271" i="1"/>
  <c r="E271" i="1"/>
  <c r="D271" i="1"/>
  <c r="I270" i="1"/>
  <c r="F270" i="1"/>
  <c r="E270" i="1"/>
  <c r="D270" i="1"/>
  <c r="I269" i="1"/>
  <c r="F269" i="1"/>
  <c r="E269" i="1"/>
  <c r="D269" i="1"/>
  <c r="I268" i="1"/>
  <c r="F268" i="1"/>
  <c r="E268" i="1"/>
  <c r="D268" i="1"/>
  <c r="I267" i="1"/>
  <c r="F267" i="1"/>
  <c r="E267" i="1"/>
  <c r="D267" i="1"/>
  <c r="I266" i="1"/>
  <c r="F266" i="1"/>
  <c r="E266" i="1"/>
  <c r="D266" i="1"/>
  <c r="I265" i="1"/>
  <c r="F265" i="1"/>
  <c r="E265" i="1"/>
  <c r="D265" i="1"/>
  <c r="I264" i="1"/>
  <c r="F264" i="1"/>
  <c r="E264" i="1"/>
  <c r="D264" i="1"/>
  <c r="I263" i="1"/>
  <c r="F263" i="1"/>
  <c r="E263" i="1"/>
  <c r="D263" i="1"/>
  <c r="I262" i="1"/>
  <c r="F262" i="1"/>
  <c r="E262" i="1"/>
  <c r="D262" i="1"/>
  <c r="I261" i="1"/>
  <c r="F261" i="1"/>
  <c r="E261" i="1"/>
  <c r="D261" i="1"/>
  <c r="I260" i="1"/>
  <c r="F260" i="1"/>
  <c r="E260" i="1"/>
  <c r="D260" i="1"/>
  <c r="I259" i="1"/>
  <c r="F259" i="1"/>
  <c r="E259" i="1"/>
  <c r="D259" i="1"/>
  <c r="I258" i="1"/>
  <c r="F258" i="1"/>
  <c r="E258" i="1"/>
  <c r="D258" i="1"/>
  <c r="I257" i="1"/>
  <c r="F257" i="1"/>
  <c r="E257" i="1"/>
  <c r="D257" i="1"/>
  <c r="I256" i="1"/>
  <c r="F256" i="1"/>
  <c r="E256" i="1"/>
  <c r="D256" i="1"/>
  <c r="I255" i="1"/>
  <c r="F255" i="1"/>
  <c r="E255" i="1"/>
  <c r="D255" i="1"/>
  <c r="I254" i="1"/>
  <c r="F254" i="1"/>
  <c r="E254" i="1"/>
  <c r="D254" i="1"/>
  <c r="I253" i="1"/>
  <c r="F253" i="1"/>
  <c r="E253" i="1"/>
  <c r="D253" i="1"/>
  <c r="I252" i="1"/>
  <c r="F252" i="1"/>
  <c r="E252" i="1"/>
  <c r="D252" i="1"/>
  <c r="I251" i="1"/>
  <c r="F251" i="1"/>
  <c r="E251" i="1"/>
  <c r="D251" i="1"/>
  <c r="I250" i="1"/>
  <c r="F250" i="1"/>
  <c r="E250" i="1"/>
  <c r="D250" i="1"/>
  <c r="I249" i="1"/>
  <c r="F249" i="1"/>
  <c r="E249" i="1"/>
  <c r="D249" i="1"/>
  <c r="I248" i="1"/>
  <c r="F248" i="1"/>
  <c r="E248" i="1"/>
  <c r="D248" i="1"/>
  <c r="I247" i="1"/>
  <c r="F247" i="1"/>
  <c r="E247" i="1"/>
  <c r="D247" i="1"/>
  <c r="I246" i="1"/>
  <c r="F246" i="1"/>
  <c r="E246" i="1"/>
  <c r="D246" i="1"/>
  <c r="I245" i="1"/>
  <c r="F245" i="1"/>
  <c r="E245" i="1"/>
  <c r="D245" i="1"/>
  <c r="I244" i="1"/>
  <c r="F244" i="1"/>
  <c r="E244" i="1"/>
  <c r="D244" i="1"/>
  <c r="I243" i="1"/>
  <c r="F243" i="1"/>
  <c r="E243" i="1"/>
  <c r="D243" i="1"/>
  <c r="I242" i="1"/>
  <c r="F242" i="1"/>
  <c r="E242" i="1"/>
  <c r="D242" i="1"/>
  <c r="I241" i="1"/>
  <c r="F241" i="1"/>
  <c r="E241" i="1"/>
  <c r="D241" i="1"/>
  <c r="I240" i="1"/>
  <c r="F240" i="1"/>
  <c r="E240" i="1"/>
  <c r="D240" i="1"/>
  <c r="I239" i="1"/>
  <c r="F239" i="1"/>
  <c r="E239" i="1"/>
  <c r="D239" i="1"/>
  <c r="I238" i="1"/>
  <c r="F238" i="1"/>
  <c r="E238" i="1"/>
  <c r="D238" i="1"/>
  <c r="I237" i="1"/>
  <c r="F237" i="1"/>
  <c r="E237" i="1"/>
  <c r="D237" i="1"/>
  <c r="I236" i="1"/>
  <c r="F236" i="1"/>
  <c r="E236" i="1"/>
  <c r="D236" i="1"/>
  <c r="I235" i="1"/>
  <c r="F235" i="1"/>
  <c r="E235" i="1"/>
  <c r="D235" i="1"/>
  <c r="I234" i="1"/>
  <c r="F234" i="1"/>
  <c r="E234" i="1"/>
  <c r="D234" i="1"/>
  <c r="I233" i="1"/>
  <c r="F233" i="1"/>
  <c r="E233" i="1"/>
  <c r="D233" i="1"/>
  <c r="I232" i="1"/>
  <c r="F232" i="1"/>
  <c r="E232" i="1"/>
  <c r="D232" i="1"/>
  <c r="I231" i="1"/>
  <c r="F231" i="1"/>
  <c r="E231" i="1"/>
  <c r="D231" i="1"/>
  <c r="I230" i="1"/>
  <c r="F230" i="1"/>
  <c r="E230" i="1"/>
  <c r="D230" i="1"/>
  <c r="I229" i="1"/>
  <c r="F229" i="1"/>
  <c r="E229" i="1"/>
  <c r="D229" i="1"/>
  <c r="I228" i="1"/>
  <c r="F228" i="1"/>
  <c r="E228" i="1"/>
  <c r="D228" i="1"/>
  <c r="I227" i="1"/>
  <c r="F227" i="1"/>
  <c r="E227" i="1"/>
  <c r="D227" i="1"/>
  <c r="I226" i="1"/>
  <c r="F226" i="1"/>
  <c r="E226" i="1"/>
  <c r="D226" i="1"/>
  <c r="I225" i="1"/>
  <c r="F225" i="1"/>
  <c r="E225" i="1"/>
  <c r="D225" i="1"/>
  <c r="I224" i="1"/>
  <c r="F224" i="1"/>
  <c r="E224" i="1"/>
  <c r="D224" i="1"/>
  <c r="I223" i="1"/>
  <c r="F223" i="1"/>
  <c r="E223" i="1"/>
  <c r="D223" i="1"/>
  <c r="I222" i="1"/>
  <c r="F222" i="1"/>
  <c r="E222" i="1"/>
  <c r="D222" i="1"/>
  <c r="I221" i="1"/>
  <c r="F221" i="1"/>
  <c r="E221" i="1"/>
  <c r="D221" i="1"/>
  <c r="I220" i="1"/>
  <c r="F220" i="1"/>
  <c r="E220" i="1"/>
  <c r="D220" i="1"/>
  <c r="I219" i="1"/>
  <c r="F219" i="1"/>
  <c r="E219" i="1"/>
  <c r="D219" i="1"/>
  <c r="I218" i="1"/>
  <c r="F218" i="1"/>
  <c r="E218" i="1"/>
  <c r="D218" i="1"/>
  <c r="I217" i="1"/>
  <c r="F217" i="1"/>
  <c r="E217" i="1"/>
  <c r="D217" i="1"/>
  <c r="I216" i="1"/>
  <c r="F216" i="1"/>
  <c r="E216" i="1"/>
  <c r="D216" i="1"/>
  <c r="I215" i="1"/>
  <c r="F215" i="1"/>
  <c r="E215" i="1"/>
  <c r="D215" i="1"/>
  <c r="I214" i="1"/>
  <c r="F214" i="1"/>
  <c r="E214" i="1"/>
  <c r="D214" i="1"/>
  <c r="I213" i="1"/>
  <c r="F213" i="1"/>
  <c r="E213" i="1"/>
  <c r="D213" i="1"/>
  <c r="I212" i="1"/>
  <c r="F212" i="1"/>
  <c r="E212" i="1"/>
  <c r="D212" i="1"/>
  <c r="I211" i="1"/>
  <c r="F211" i="1"/>
  <c r="E211" i="1"/>
  <c r="D211" i="1"/>
  <c r="I210" i="1"/>
  <c r="F210" i="1"/>
  <c r="E210" i="1"/>
  <c r="D210" i="1"/>
  <c r="I209" i="1"/>
  <c r="F209" i="1"/>
  <c r="E209" i="1"/>
  <c r="D209" i="1"/>
  <c r="I208" i="1"/>
  <c r="F208" i="1"/>
  <c r="E208" i="1"/>
  <c r="D208" i="1"/>
  <c r="I207" i="1"/>
  <c r="F207" i="1"/>
  <c r="E207" i="1"/>
  <c r="D207" i="1"/>
  <c r="I206" i="1"/>
  <c r="F206" i="1"/>
  <c r="E206" i="1"/>
  <c r="D206" i="1"/>
  <c r="I205" i="1"/>
  <c r="F205" i="1"/>
  <c r="E205" i="1"/>
  <c r="D205" i="1"/>
  <c r="I204" i="1"/>
  <c r="F204" i="1"/>
  <c r="E204" i="1"/>
  <c r="D204" i="1"/>
  <c r="I203" i="1"/>
  <c r="F203" i="1"/>
  <c r="E203" i="1"/>
  <c r="D203" i="1"/>
  <c r="I202" i="1"/>
  <c r="F202" i="1"/>
  <c r="E202" i="1"/>
  <c r="D202" i="1"/>
  <c r="I201" i="1"/>
  <c r="F201" i="1"/>
  <c r="E201" i="1"/>
  <c r="D201" i="1"/>
  <c r="I200" i="1"/>
  <c r="F200" i="1"/>
  <c r="E200" i="1"/>
  <c r="D200" i="1"/>
  <c r="I199" i="1"/>
  <c r="F199" i="1"/>
  <c r="E199" i="1"/>
  <c r="D199" i="1"/>
  <c r="I198" i="1"/>
  <c r="F198" i="1"/>
  <c r="E198" i="1"/>
  <c r="D198" i="1"/>
  <c r="I197" i="1"/>
  <c r="F197" i="1"/>
  <c r="E197" i="1"/>
  <c r="D197" i="1"/>
  <c r="I196" i="1"/>
  <c r="F196" i="1"/>
  <c r="E196" i="1"/>
  <c r="D196" i="1"/>
  <c r="I195" i="1"/>
  <c r="F195" i="1"/>
  <c r="E195" i="1"/>
  <c r="D195" i="1"/>
  <c r="I194" i="1"/>
  <c r="F194" i="1"/>
  <c r="E194" i="1"/>
  <c r="D194" i="1"/>
  <c r="I193" i="1"/>
  <c r="F193" i="1"/>
  <c r="E193" i="1"/>
  <c r="D193" i="1"/>
  <c r="I192" i="1"/>
  <c r="F192" i="1"/>
  <c r="E192" i="1"/>
  <c r="D192" i="1"/>
  <c r="I191" i="1"/>
  <c r="F191" i="1"/>
  <c r="E191" i="1"/>
  <c r="D191" i="1"/>
  <c r="I190" i="1"/>
  <c r="F190" i="1"/>
  <c r="E190" i="1"/>
  <c r="D190" i="1"/>
  <c r="I189" i="1"/>
  <c r="F189" i="1"/>
  <c r="E189" i="1"/>
  <c r="D189" i="1"/>
  <c r="I188" i="1"/>
  <c r="F188" i="1"/>
  <c r="E188" i="1"/>
  <c r="D188" i="1"/>
  <c r="I187" i="1"/>
  <c r="F187" i="1"/>
  <c r="E187" i="1"/>
  <c r="D187" i="1"/>
  <c r="I186" i="1"/>
  <c r="F186" i="1"/>
  <c r="E186" i="1"/>
  <c r="D186" i="1"/>
  <c r="I185" i="1"/>
  <c r="F185" i="1"/>
  <c r="E185" i="1"/>
  <c r="D185" i="1"/>
  <c r="I184" i="1"/>
  <c r="F184" i="1"/>
  <c r="E184" i="1"/>
  <c r="D184" i="1"/>
  <c r="I183" i="1"/>
  <c r="F183" i="1"/>
  <c r="E183" i="1"/>
  <c r="D183" i="1"/>
  <c r="I182" i="1"/>
  <c r="F182" i="1"/>
  <c r="E182" i="1"/>
  <c r="D182" i="1"/>
  <c r="I181" i="1"/>
  <c r="F181" i="1"/>
  <c r="E181" i="1"/>
  <c r="D181" i="1"/>
  <c r="I180" i="1"/>
  <c r="F180" i="1"/>
  <c r="E180" i="1"/>
  <c r="D180" i="1"/>
  <c r="I179" i="1"/>
  <c r="F179" i="1"/>
  <c r="E179" i="1"/>
  <c r="D179" i="1"/>
  <c r="I178" i="1"/>
  <c r="F178" i="1"/>
  <c r="E178" i="1"/>
  <c r="D178" i="1"/>
  <c r="I177" i="1"/>
  <c r="F177" i="1"/>
  <c r="E177" i="1"/>
  <c r="D177" i="1"/>
  <c r="I176" i="1"/>
  <c r="F176" i="1"/>
  <c r="E176" i="1"/>
  <c r="D176" i="1"/>
  <c r="I175" i="1"/>
  <c r="F175" i="1"/>
  <c r="E175" i="1"/>
  <c r="D175" i="1"/>
  <c r="I174" i="1"/>
  <c r="F174" i="1"/>
  <c r="E174" i="1"/>
  <c r="D174" i="1"/>
  <c r="I173" i="1"/>
  <c r="F173" i="1"/>
  <c r="E173" i="1"/>
  <c r="D173" i="1"/>
  <c r="I172" i="1"/>
  <c r="F172" i="1"/>
  <c r="E172" i="1"/>
  <c r="D172" i="1"/>
  <c r="I171" i="1"/>
  <c r="F171" i="1"/>
  <c r="E171" i="1"/>
  <c r="D171" i="1"/>
  <c r="I170" i="1"/>
  <c r="F170" i="1"/>
  <c r="E170" i="1"/>
  <c r="D170" i="1"/>
  <c r="I169" i="1"/>
  <c r="F169" i="1"/>
  <c r="E169" i="1"/>
  <c r="D169" i="1"/>
  <c r="I168" i="1"/>
  <c r="F168" i="1"/>
  <c r="E168" i="1"/>
  <c r="D168" i="1"/>
  <c r="I167" i="1"/>
  <c r="F167" i="1"/>
  <c r="E167" i="1"/>
  <c r="D167" i="1"/>
  <c r="I166" i="1"/>
  <c r="F166" i="1"/>
  <c r="E166" i="1"/>
  <c r="D166" i="1"/>
  <c r="I165" i="1"/>
  <c r="F165" i="1"/>
  <c r="E165" i="1"/>
  <c r="D165" i="1"/>
  <c r="I164" i="1"/>
  <c r="F164" i="1"/>
  <c r="E164" i="1"/>
  <c r="D164" i="1"/>
  <c r="I163" i="1"/>
  <c r="F163" i="1"/>
  <c r="E163" i="1"/>
  <c r="D163" i="1"/>
  <c r="I162" i="1"/>
  <c r="F162" i="1"/>
  <c r="E162" i="1"/>
  <c r="D162" i="1"/>
  <c r="I161" i="1"/>
  <c r="F161" i="1"/>
  <c r="E161" i="1"/>
  <c r="D161" i="1"/>
  <c r="I160" i="1"/>
  <c r="F160" i="1"/>
  <c r="E160" i="1"/>
  <c r="D160" i="1"/>
  <c r="I159" i="1"/>
  <c r="F159" i="1"/>
  <c r="E159" i="1"/>
  <c r="D159" i="1"/>
  <c r="I158" i="1"/>
  <c r="F158" i="1"/>
  <c r="E158" i="1"/>
  <c r="D158" i="1"/>
  <c r="I157" i="1"/>
  <c r="F157" i="1"/>
  <c r="E157" i="1"/>
  <c r="D157" i="1"/>
  <c r="I156" i="1"/>
  <c r="F156" i="1"/>
  <c r="E156" i="1"/>
  <c r="D156" i="1"/>
  <c r="I155" i="1"/>
  <c r="F155" i="1"/>
  <c r="E155" i="1"/>
  <c r="D155" i="1"/>
  <c r="I154" i="1"/>
  <c r="F154" i="1"/>
  <c r="E154" i="1"/>
  <c r="D154" i="1"/>
  <c r="I153" i="1"/>
  <c r="F153" i="1"/>
  <c r="E153" i="1"/>
  <c r="D153" i="1"/>
  <c r="I152" i="1"/>
  <c r="F152" i="1"/>
  <c r="E152" i="1"/>
  <c r="D152" i="1"/>
  <c r="I151" i="1"/>
  <c r="F151" i="1"/>
  <c r="E151" i="1"/>
  <c r="D151" i="1"/>
  <c r="I150" i="1"/>
  <c r="F150" i="1"/>
  <c r="E150" i="1"/>
  <c r="D150" i="1"/>
  <c r="I149" i="1"/>
  <c r="F149" i="1"/>
  <c r="E149" i="1"/>
  <c r="D149" i="1"/>
  <c r="I148" i="1"/>
  <c r="F148" i="1"/>
  <c r="E148" i="1"/>
  <c r="D148" i="1"/>
  <c r="I147" i="1"/>
  <c r="F147" i="1"/>
  <c r="E147" i="1"/>
  <c r="D147" i="1"/>
  <c r="I146" i="1"/>
  <c r="F146" i="1"/>
  <c r="E146" i="1"/>
  <c r="D146" i="1"/>
  <c r="I145" i="1"/>
  <c r="F145" i="1"/>
  <c r="E145" i="1"/>
  <c r="D145" i="1"/>
  <c r="I144" i="1"/>
  <c r="F144" i="1"/>
  <c r="E144" i="1"/>
  <c r="D144" i="1"/>
  <c r="I143" i="1"/>
  <c r="F143" i="1"/>
  <c r="E143" i="1"/>
  <c r="D143" i="1"/>
  <c r="I142" i="1"/>
  <c r="F142" i="1"/>
  <c r="E142" i="1"/>
  <c r="D142" i="1"/>
  <c r="I141" i="1"/>
  <c r="F141" i="1"/>
  <c r="E141" i="1"/>
  <c r="D141" i="1"/>
  <c r="I140" i="1"/>
  <c r="F140" i="1"/>
  <c r="E140" i="1"/>
  <c r="D140" i="1"/>
  <c r="I139" i="1"/>
  <c r="F139" i="1"/>
  <c r="E139" i="1"/>
  <c r="D139" i="1"/>
  <c r="I138" i="1"/>
  <c r="F138" i="1"/>
  <c r="E138" i="1"/>
  <c r="D138" i="1"/>
  <c r="I137" i="1"/>
  <c r="F137" i="1"/>
  <c r="E137" i="1"/>
  <c r="D137" i="1"/>
  <c r="I136" i="1"/>
  <c r="F136" i="1"/>
  <c r="E136" i="1"/>
  <c r="D136" i="1"/>
  <c r="I135" i="1"/>
  <c r="F135" i="1"/>
  <c r="E135" i="1"/>
  <c r="D135" i="1"/>
  <c r="I134" i="1"/>
  <c r="F134" i="1"/>
  <c r="E134" i="1"/>
  <c r="D134" i="1"/>
  <c r="I133" i="1"/>
  <c r="F133" i="1"/>
  <c r="E133" i="1"/>
  <c r="D133" i="1"/>
  <c r="I132" i="1"/>
  <c r="F132" i="1"/>
  <c r="E132" i="1"/>
  <c r="D132" i="1"/>
  <c r="I131" i="1"/>
  <c r="F131" i="1"/>
  <c r="E131" i="1"/>
  <c r="D131" i="1"/>
  <c r="I130" i="1"/>
  <c r="F130" i="1"/>
  <c r="E130" i="1"/>
  <c r="D130" i="1"/>
  <c r="I129" i="1"/>
  <c r="F129" i="1"/>
  <c r="E129" i="1"/>
  <c r="D129" i="1"/>
  <c r="I128" i="1"/>
  <c r="F128" i="1"/>
  <c r="E128" i="1"/>
  <c r="D128" i="1"/>
  <c r="I127" i="1"/>
  <c r="F127" i="1"/>
  <c r="E127" i="1"/>
  <c r="D127" i="1"/>
  <c r="I126" i="1"/>
  <c r="F126" i="1"/>
  <c r="E126" i="1"/>
  <c r="D126" i="1"/>
  <c r="I125" i="1"/>
  <c r="F125" i="1"/>
  <c r="E125" i="1"/>
  <c r="D125" i="1"/>
  <c r="I124" i="1"/>
  <c r="F124" i="1"/>
  <c r="E124" i="1"/>
  <c r="D124" i="1"/>
  <c r="I123" i="1"/>
  <c r="F123" i="1"/>
  <c r="E123" i="1"/>
  <c r="D123" i="1"/>
  <c r="I122" i="1"/>
  <c r="F122" i="1"/>
  <c r="E122" i="1"/>
  <c r="D122" i="1"/>
  <c r="I121" i="1"/>
  <c r="F121" i="1"/>
  <c r="E121" i="1"/>
  <c r="D121" i="1"/>
  <c r="I120" i="1"/>
  <c r="F120" i="1"/>
  <c r="E120" i="1"/>
  <c r="D120" i="1"/>
  <c r="I119" i="1"/>
  <c r="F119" i="1"/>
  <c r="E119" i="1"/>
  <c r="D119" i="1"/>
  <c r="I118" i="1"/>
  <c r="F118" i="1"/>
  <c r="E118" i="1"/>
  <c r="D118" i="1"/>
  <c r="I117" i="1"/>
  <c r="F117" i="1"/>
  <c r="E117" i="1"/>
  <c r="D117" i="1"/>
  <c r="I116" i="1"/>
  <c r="F116" i="1"/>
  <c r="E116" i="1"/>
  <c r="D116" i="1"/>
  <c r="I115" i="1"/>
  <c r="F115" i="1"/>
  <c r="E115" i="1"/>
  <c r="D115" i="1"/>
  <c r="I114" i="1"/>
  <c r="F114" i="1"/>
  <c r="E114" i="1"/>
  <c r="D114" i="1"/>
  <c r="I113" i="1"/>
  <c r="F113" i="1"/>
  <c r="E113" i="1"/>
  <c r="D113" i="1"/>
  <c r="I112" i="1"/>
  <c r="F112" i="1"/>
  <c r="E112" i="1"/>
  <c r="D112" i="1"/>
  <c r="I111" i="1"/>
  <c r="F111" i="1"/>
  <c r="E111" i="1"/>
  <c r="D111" i="1"/>
  <c r="I110" i="1"/>
  <c r="F110" i="1"/>
  <c r="E110" i="1"/>
  <c r="D110" i="1"/>
  <c r="I109" i="1"/>
  <c r="F109" i="1"/>
  <c r="E109" i="1"/>
  <c r="D109" i="1"/>
  <c r="I108" i="1"/>
  <c r="F108" i="1"/>
  <c r="E108" i="1"/>
  <c r="D108" i="1"/>
  <c r="I107" i="1"/>
  <c r="F107" i="1"/>
  <c r="E107" i="1"/>
  <c r="D107" i="1"/>
  <c r="I106" i="1"/>
  <c r="F106" i="1"/>
  <c r="E106" i="1"/>
  <c r="D106" i="1"/>
  <c r="I105" i="1"/>
  <c r="F105" i="1"/>
  <c r="E105" i="1"/>
  <c r="D105" i="1"/>
  <c r="I104" i="1"/>
  <c r="F104" i="1"/>
  <c r="E104" i="1"/>
  <c r="D104" i="1"/>
  <c r="I103" i="1"/>
  <c r="F103" i="1"/>
  <c r="E103" i="1"/>
  <c r="D103" i="1"/>
  <c r="I102" i="1"/>
  <c r="F102" i="1"/>
  <c r="E102" i="1"/>
  <c r="D102" i="1"/>
  <c r="I101" i="1"/>
  <c r="F101" i="1"/>
  <c r="E101" i="1"/>
  <c r="D101" i="1"/>
  <c r="I100" i="1"/>
  <c r="F100" i="1"/>
  <c r="E100" i="1"/>
  <c r="D100" i="1"/>
  <c r="I99" i="1"/>
  <c r="F99" i="1"/>
  <c r="E99" i="1"/>
  <c r="D99" i="1"/>
  <c r="I98" i="1"/>
  <c r="F98" i="1"/>
  <c r="E98" i="1"/>
  <c r="D98" i="1"/>
  <c r="I97" i="1"/>
  <c r="F97" i="1"/>
  <c r="E97" i="1"/>
  <c r="D97" i="1"/>
  <c r="I96" i="1"/>
  <c r="F96" i="1"/>
  <c r="E96" i="1"/>
  <c r="D96" i="1"/>
  <c r="I95" i="1"/>
  <c r="F95" i="1"/>
  <c r="E95" i="1"/>
  <c r="D95" i="1"/>
  <c r="I94" i="1"/>
  <c r="F94" i="1"/>
  <c r="E94" i="1"/>
  <c r="D94" i="1"/>
  <c r="I93" i="1"/>
  <c r="F93" i="1"/>
  <c r="E93" i="1"/>
  <c r="D93" i="1"/>
  <c r="I92" i="1"/>
  <c r="F92" i="1"/>
  <c r="E92" i="1"/>
  <c r="D92" i="1"/>
  <c r="I91" i="1"/>
  <c r="F91" i="1"/>
  <c r="E91" i="1"/>
  <c r="D91" i="1"/>
  <c r="I90" i="1"/>
  <c r="F90" i="1"/>
  <c r="E90" i="1"/>
  <c r="D90" i="1"/>
  <c r="I89" i="1"/>
  <c r="F89" i="1"/>
  <c r="E89" i="1"/>
  <c r="D89" i="1"/>
  <c r="I88" i="1"/>
  <c r="F88" i="1"/>
  <c r="E88" i="1"/>
  <c r="D88" i="1"/>
  <c r="I87" i="1"/>
  <c r="F87" i="1"/>
  <c r="E87" i="1"/>
  <c r="D87" i="1"/>
  <c r="I86" i="1"/>
  <c r="F86" i="1"/>
  <c r="E86" i="1"/>
  <c r="D86" i="1"/>
  <c r="I85" i="1"/>
  <c r="F85" i="1"/>
  <c r="E85" i="1"/>
  <c r="D85" i="1"/>
  <c r="I84" i="1"/>
  <c r="F84" i="1"/>
  <c r="E84" i="1"/>
  <c r="D84" i="1"/>
  <c r="I83" i="1"/>
  <c r="F83" i="1"/>
  <c r="E83" i="1"/>
  <c r="D83" i="1"/>
  <c r="I82" i="1"/>
  <c r="F82" i="1"/>
  <c r="E82" i="1"/>
  <c r="D82" i="1"/>
  <c r="I81" i="1"/>
  <c r="F81" i="1"/>
  <c r="E81" i="1"/>
  <c r="D81" i="1"/>
  <c r="I80" i="1"/>
  <c r="F80" i="1"/>
  <c r="E80" i="1"/>
  <c r="D80" i="1"/>
  <c r="I79" i="1"/>
  <c r="F79" i="1"/>
  <c r="E79" i="1"/>
  <c r="D79" i="1"/>
  <c r="I78" i="1"/>
  <c r="F78" i="1"/>
  <c r="E78" i="1"/>
  <c r="D78" i="1"/>
  <c r="I77" i="1"/>
  <c r="F77" i="1"/>
  <c r="E77" i="1"/>
  <c r="D77" i="1"/>
  <c r="I76" i="1"/>
  <c r="F76" i="1"/>
  <c r="E76" i="1"/>
  <c r="D76" i="1"/>
  <c r="I75" i="1"/>
  <c r="F75" i="1"/>
  <c r="E75" i="1"/>
  <c r="D75" i="1"/>
  <c r="I74" i="1"/>
  <c r="F74" i="1"/>
  <c r="E74" i="1"/>
  <c r="D74" i="1"/>
  <c r="I73" i="1"/>
  <c r="F73" i="1"/>
  <c r="E73" i="1"/>
  <c r="D73" i="1"/>
  <c r="I72" i="1"/>
  <c r="F72" i="1"/>
  <c r="E72" i="1"/>
  <c r="D72" i="1"/>
  <c r="I71" i="1"/>
  <c r="F71" i="1"/>
  <c r="E71" i="1"/>
  <c r="D71" i="1"/>
  <c r="I70" i="1"/>
  <c r="F70" i="1"/>
  <c r="E70" i="1"/>
  <c r="D70" i="1"/>
  <c r="I69" i="1"/>
  <c r="F69" i="1"/>
  <c r="E69" i="1"/>
  <c r="D69" i="1"/>
  <c r="I68" i="1"/>
  <c r="F68" i="1"/>
  <c r="E68" i="1"/>
  <c r="D68" i="1"/>
  <c r="I67" i="1"/>
  <c r="F67" i="1"/>
  <c r="E67" i="1"/>
  <c r="D67" i="1"/>
  <c r="I66" i="1"/>
  <c r="F66" i="1"/>
  <c r="E66" i="1"/>
  <c r="D66" i="1"/>
  <c r="I65" i="1"/>
  <c r="F65" i="1"/>
  <c r="E65" i="1"/>
  <c r="D65" i="1"/>
  <c r="I64" i="1"/>
  <c r="F64" i="1"/>
  <c r="E64" i="1"/>
  <c r="D64" i="1"/>
  <c r="I63" i="1"/>
  <c r="F63" i="1"/>
  <c r="E63" i="1"/>
  <c r="D63" i="1"/>
  <c r="I62" i="1"/>
  <c r="F62" i="1"/>
  <c r="E62" i="1"/>
  <c r="D62" i="1"/>
  <c r="I61" i="1"/>
  <c r="F61" i="1"/>
  <c r="E61" i="1"/>
  <c r="D61" i="1"/>
  <c r="I60" i="1"/>
  <c r="F60" i="1"/>
  <c r="E60" i="1"/>
  <c r="D60" i="1"/>
  <c r="I59" i="1"/>
  <c r="F59" i="1"/>
  <c r="E59" i="1"/>
  <c r="D59" i="1"/>
  <c r="I58" i="1"/>
  <c r="F58" i="1"/>
  <c r="E58" i="1"/>
  <c r="D58" i="1"/>
  <c r="I57" i="1"/>
  <c r="F57" i="1"/>
  <c r="E57" i="1"/>
  <c r="D57" i="1"/>
  <c r="I56" i="1"/>
  <c r="F56" i="1"/>
  <c r="E56" i="1"/>
  <c r="D56" i="1"/>
  <c r="I55" i="1"/>
  <c r="F55" i="1"/>
  <c r="E55" i="1"/>
  <c r="D55" i="1"/>
  <c r="I54" i="1"/>
  <c r="F54" i="1"/>
  <c r="E54" i="1"/>
  <c r="D54" i="1"/>
  <c r="I53" i="1"/>
  <c r="F53" i="1"/>
  <c r="E53" i="1"/>
  <c r="D53" i="1"/>
  <c r="I52" i="1"/>
  <c r="F52" i="1"/>
  <c r="E52" i="1"/>
  <c r="D52" i="1"/>
  <c r="I51" i="1"/>
  <c r="F51" i="1"/>
  <c r="E51" i="1"/>
  <c r="D51" i="1"/>
  <c r="I50" i="1"/>
  <c r="F50" i="1"/>
  <c r="E50" i="1"/>
  <c r="D50" i="1"/>
  <c r="I49" i="1"/>
  <c r="F49" i="1"/>
  <c r="E49" i="1"/>
  <c r="D49" i="1"/>
  <c r="I48" i="1"/>
  <c r="F48" i="1"/>
  <c r="E48" i="1"/>
  <c r="D48" i="1"/>
  <c r="I47" i="1"/>
  <c r="F47" i="1"/>
  <c r="E47" i="1"/>
  <c r="D47" i="1"/>
  <c r="I46" i="1"/>
  <c r="F46" i="1"/>
  <c r="E46" i="1"/>
  <c r="D46" i="1"/>
  <c r="I45" i="1"/>
  <c r="F45" i="1"/>
  <c r="E45" i="1"/>
  <c r="D45" i="1"/>
  <c r="I44" i="1"/>
  <c r="F44" i="1"/>
  <c r="E44" i="1"/>
  <c r="D44" i="1"/>
  <c r="I43" i="1"/>
  <c r="F43" i="1"/>
  <c r="E43" i="1"/>
  <c r="D43" i="1"/>
  <c r="I42" i="1"/>
  <c r="F42" i="1"/>
  <c r="E42" i="1"/>
  <c r="D42" i="1"/>
  <c r="I41" i="1"/>
  <c r="F41" i="1"/>
  <c r="E41" i="1"/>
  <c r="D41" i="1"/>
  <c r="I40" i="1"/>
  <c r="F40" i="1"/>
  <c r="E40" i="1"/>
  <c r="D40" i="1"/>
  <c r="I39" i="1"/>
  <c r="F39" i="1"/>
  <c r="E39" i="1"/>
  <c r="D39" i="1"/>
  <c r="I38" i="1"/>
  <c r="F38" i="1"/>
  <c r="E38" i="1"/>
  <c r="D38" i="1"/>
  <c r="I37" i="1"/>
  <c r="F37" i="1"/>
  <c r="E37" i="1"/>
  <c r="D37" i="1"/>
  <c r="I36" i="1"/>
  <c r="F36" i="1"/>
  <c r="E36" i="1"/>
  <c r="D36" i="1"/>
  <c r="I35" i="1"/>
  <c r="F35" i="1"/>
  <c r="E35" i="1"/>
  <c r="D35" i="1"/>
  <c r="I34" i="1"/>
  <c r="F34" i="1"/>
  <c r="E34" i="1"/>
  <c r="D34" i="1"/>
  <c r="I33" i="1"/>
  <c r="F33" i="1"/>
  <c r="E33" i="1"/>
  <c r="D33" i="1"/>
  <c r="I32" i="1"/>
  <c r="F32" i="1"/>
  <c r="E32" i="1"/>
  <c r="D32" i="1"/>
  <c r="I31" i="1"/>
  <c r="F31" i="1"/>
  <c r="E31" i="1"/>
  <c r="D31" i="1"/>
  <c r="I30" i="1"/>
  <c r="F30" i="1"/>
  <c r="E30" i="1"/>
  <c r="D30" i="1"/>
  <c r="I29" i="1"/>
  <c r="F29" i="1"/>
  <c r="E29" i="1"/>
  <c r="D29" i="1"/>
  <c r="I28" i="1"/>
  <c r="F28" i="1"/>
  <c r="E28" i="1"/>
  <c r="D28" i="1"/>
  <c r="I27" i="1"/>
  <c r="F27" i="1"/>
  <c r="E27" i="1"/>
  <c r="D27" i="1"/>
  <c r="I26" i="1"/>
  <c r="F26" i="1"/>
  <c r="E26" i="1"/>
  <c r="D26" i="1"/>
  <c r="I25" i="1"/>
  <c r="F25" i="1"/>
  <c r="E25" i="1"/>
  <c r="D25" i="1"/>
  <c r="I24" i="1"/>
  <c r="F24" i="1"/>
  <c r="E24" i="1"/>
  <c r="D24" i="1"/>
  <c r="I23" i="1"/>
  <c r="F23" i="1"/>
  <c r="E23" i="1"/>
  <c r="D23" i="1"/>
  <c r="I22" i="1"/>
  <c r="F22" i="1"/>
  <c r="E22" i="1"/>
  <c r="D22" i="1"/>
  <c r="I21" i="1"/>
  <c r="F21" i="1"/>
  <c r="E21" i="1"/>
  <c r="D21" i="1"/>
  <c r="I20" i="1"/>
  <c r="F20" i="1"/>
  <c r="E20" i="1"/>
  <c r="D20" i="1"/>
  <c r="I19" i="1"/>
  <c r="F19" i="1"/>
  <c r="E19" i="1"/>
  <c r="D19" i="1"/>
  <c r="I18" i="1"/>
  <c r="F18" i="1"/>
  <c r="E18" i="1"/>
  <c r="D18" i="1"/>
  <c r="H15" i="1"/>
  <c r="H4" i="1" s="1"/>
  <c r="G15" i="1"/>
  <c r="B3" i="1"/>
  <c r="G4" i="1"/>
  <c r="I4" i="1" l="1"/>
  <c r="I6" i="1" a="1"/>
  <c r="I6" i="1" s="1"/>
  <c r="I7" i="1" a="1"/>
  <c r="I7" i="1" s="1"/>
  <c r="I15" i="1"/>
  <c r="G6" i="1" s="1"/>
  <c r="G7" i="1" l="1"/>
  <c r="E7" i="1"/>
  <c r="E6" i="1"/>
</calcChain>
</file>

<file path=xl/sharedStrings.xml><?xml version="1.0" encoding="utf-8"?>
<sst xmlns="http://schemas.openxmlformats.org/spreadsheetml/2006/main" count="1058" uniqueCount="239">
  <si>
    <t>s</t>
  </si>
  <si>
    <t>Résultats au : 31/12/2018</t>
  </si>
  <si>
    <t>CHIFFRES D'AFFAIRES</t>
  </si>
  <si>
    <t>RFA HT 2018</t>
  </si>
  <si>
    <t>EVOLUTION</t>
  </si>
  <si>
    <t>Nb adhérents</t>
  </si>
  <si>
    <t>Taux de DN 2018</t>
  </si>
  <si>
    <t>Evolution CA Direct vs N-1</t>
  </si>
  <si>
    <r>
      <t>2018 à date dt CA</t>
    </r>
    <r>
      <rPr>
        <b/>
        <u/>
        <sz val="8"/>
        <color theme="1" tint="0.249977111117893"/>
        <rFont val="Arial"/>
        <family val="2"/>
      </rPr>
      <t xml:space="preserve"> &gt;= 500 €</t>
    </r>
    <r>
      <rPr>
        <sz val="8"/>
        <color theme="1" tint="0.249977111117893"/>
        <rFont val="Arial"/>
        <family val="2"/>
      </rPr>
      <t xml:space="preserve"> :</t>
    </r>
  </si>
  <si>
    <t>Nb clients depuis Janvier 2018 dont le CA &gt;= 5000 €</t>
  </si>
  <si>
    <r>
      <t xml:space="preserve">Evolution Nb clients 
vs N-1à date </t>
    </r>
    <r>
      <rPr>
        <b/>
        <u/>
        <sz val="8.5"/>
        <color theme="1" tint="0.34998626667073579"/>
        <rFont val="Arial"/>
        <family val="2"/>
      </rPr>
      <t>dès 1 €</t>
    </r>
  </si>
  <si>
    <r>
      <t xml:space="preserve">Evolution Nb clients 
vs N-1à date dt </t>
    </r>
    <r>
      <rPr>
        <b/>
        <u/>
        <sz val="8.5"/>
        <color theme="1" tint="0.34998626667073579"/>
        <rFont val="Arial"/>
        <family val="2"/>
      </rPr>
      <t>CA &gt;= 500 €</t>
    </r>
  </si>
  <si>
    <r>
      <t>2017 à date dt CA</t>
    </r>
    <r>
      <rPr>
        <b/>
        <u/>
        <sz val="8"/>
        <color theme="1" tint="0.249977111117893"/>
        <rFont val="Arial"/>
        <family val="2"/>
      </rPr>
      <t xml:space="preserve"> &gt;= 500 €</t>
    </r>
    <r>
      <rPr>
        <sz val="8"/>
        <color theme="1" tint="0.249977111117893"/>
        <rFont val="Arial"/>
        <family val="2"/>
      </rPr>
      <t xml:space="preserve"> :</t>
    </r>
  </si>
  <si>
    <t>Nb clients depuis Janvier 2018 dont le CA est compris entre 5000 et 11000 €</t>
  </si>
  <si>
    <t>Nb clients sur 2017 dès 1 €</t>
  </si>
  <si>
    <t>Merci de renseigner uniquement les colonnes à en-tête jaune.</t>
  </si>
  <si>
    <t>LABOS</t>
  </si>
  <si>
    <t>Gamme de Produits</t>
  </si>
  <si>
    <t>Cd CIP Client</t>
  </si>
  <si>
    <t>Adhérent</t>
  </si>
  <si>
    <t>CP Adhérent</t>
  </si>
  <si>
    <t>Ville Adhérent</t>
  </si>
  <si>
    <t>Janv/Déc 2017</t>
  </si>
  <si>
    <t>Janv/Déc 2018</t>
  </si>
  <si>
    <t>% Evolution</t>
  </si>
  <si>
    <t xml:space="preserve">NESTLE </t>
  </si>
  <si>
    <t>NI</t>
  </si>
  <si>
    <t>NO</t>
  </si>
  <si>
    <t>NA</t>
  </si>
  <si>
    <t>Nb clients depuis Janvier 2018 dès 1€</t>
  </si>
  <si>
    <t>ok</t>
  </si>
  <si>
    <t>Résultats attendus</t>
  </si>
  <si>
    <t>Résultats Trouvés</t>
  </si>
  <si>
    <t>Adhérents</t>
  </si>
  <si>
    <t>ca 2017</t>
  </si>
  <si>
    <t>ca 2018</t>
  </si>
  <si>
    <t>PHARMACIE DU CARREFOUR</t>
  </si>
  <si>
    <t>Total PHARMACIE DU CARREFOUR</t>
  </si>
  <si>
    <t>PHARMACIE DU VILLAGE LA GRANDE PHARMACIE BY MEDIPRIX</t>
  </si>
  <si>
    <t>Total PHARMACIE DU VILLAGE LA GRANDE PHARMACIE BY MEDIPRIX</t>
  </si>
  <si>
    <t xml:space="preserve">PHARMACIE DE BOUCONNE </t>
  </si>
  <si>
    <t xml:space="preserve">Total PHARMACIE DE BOUCONNE </t>
  </si>
  <si>
    <t>SELARL FFL</t>
  </si>
  <si>
    <t>Total SELARL FFL</t>
  </si>
  <si>
    <t xml:space="preserve">PHARMACIE LALAURIE </t>
  </si>
  <si>
    <t xml:space="preserve">Total PHARMACIE LALAURIE </t>
  </si>
  <si>
    <t>PHARMACIE PRINCIPALE</t>
  </si>
  <si>
    <t>Total PHARMACIE PRINCIPALE</t>
  </si>
  <si>
    <t>PHARMACIE BEAUNOISE (GRANDE)</t>
  </si>
  <si>
    <t>Total PHARMACIE BEAUNOISE (GRANDE)</t>
  </si>
  <si>
    <t>PHARMACIE FAUBERT-PERELLI</t>
  </si>
  <si>
    <t>Total PHARMACIE FAUBERT-PERELLI</t>
  </si>
  <si>
    <t>PHARMACIE DE LA DOMITIENNE SNC</t>
  </si>
  <si>
    <t>Total PHARMACIE DE LA DOMITIENNE SNC</t>
  </si>
  <si>
    <t xml:space="preserve">PHARMACIE NICE VALLEY </t>
  </si>
  <si>
    <t xml:space="preserve">Total PHARMACIE NICE VALLEY </t>
  </si>
  <si>
    <t>PHARMACIE GAMBETTA</t>
  </si>
  <si>
    <t>Total PHARMACIE GAMBETTA</t>
  </si>
  <si>
    <t>PHARMACIE DU CENTRE</t>
  </si>
  <si>
    <t>Total PHARMACIE DU CENTRE</t>
  </si>
  <si>
    <t>PHARMACIE DES ECOLES</t>
  </si>
  <si>
    <t>Total PHARMACIE DES ECOLES</t>
  </si>
  <si>
    <t>PHARMACIE CENTRALE</t>
  </si>
  <si>
    <t>Total PHARMACIE CENTRALE</t>
  </si>
  <si>
    <t>PHARMACIE DU CLOS</t>
  </si>
  <si>
    <t>Total PHARMACIE DU CLOS</t>
  </si>
  <si>
    <t xml:space="preserve">PHARMACIE DE LA MONTAGNETTE </t>
  </si>
  <si>
    <t xml:space="preserve">Total PHARMACIE DE LA MONTAGNETTE </t>
  </si>
  <si>
    <t>PHARMACIE PARC BONNEVEINE</t>
  </si>
  <si>
    <t>Total PHARMACIE PARC BONNEVEINE</t>
  </si>
  <si>
    <t>PHARMACIE DES PORTES DU SOLEIL</t>
  </si>
  <si>
    <t>Total PHARMACIE DES PORTES DU SOLEIL</t>
  </si>
  <si>
    <t>PHARMACIE DE PORT CAMARGUE</t>
  </si>
  <si>
    <t>Total PHARMACIE DE PORT CAMARGUE</t>
  </si>
  <si>
    <t xml:space="preserve">PHARMACIE DES SABLAS </t>
  </si>
  <si>
    <t xml:space="preserve">Total PHARMACIE DES SABLAS </t>
  </si>
  <si>
    <t>PHARMACIE DE CAPESTANG</t>
  </si>
  <si>
    <t>Total PHARMACIE DE CAPESTANG</t>
  </si>
  <si>
    <t>PHARMACIE DE L EUROPE</t>
  </si>
  <si>
    <t>Total PHARMACIE DE L EUROPE</t>
  </si>
  <si>
    <t>PHARMACIE DU BOURG</t>
  </si>
  <si>
    <t>Total PHARMACIE DU BOURG</t>
  </si>
  <si>
    <t>PHARMACIE DE DAMPARIS</t>
  </si>
  <si>
    <t>Total PHARMACIE DE DAMPARIS</t>
  </si>
  <si>
    <t>PHARMACIE DU CHATEAU</t>
  </si>
  <si>
    <t>Total PHARMACIE DU CHATEAU</t>
  </si>
  <si>
    <t>PHARMACIE DES BALMES (GRANDE)</t>
  </si>
  <si>
    <t>Total PHARMACIE DES BALMES (GRANDE)</t>
  </si>
  <si>
    <t>PHARMACIE CALUIRE II</t>
  </si>
  <si>
    <t>Total PHARMACIE CALUIRE II</t>
  </si>
  <si>
    <t xml:space="preserve">PHARMACIE CLOT MONINO </t>
  </si>
  <si>
    <t xml:space="preserve">Total PHARMACIE CLOT MONINO </t>
  </si>
  <si>
    <t>PHARMACIE DIBO TROIN</t>
  </si>
  <si>
    <t>Total PHARMACIE DIBO TROIN</t>
  </si>
  <si>
    <t>PHARMACIE DE LA LIBERTE</t>
  </si>
  <si>
    <t>Total PHARMACIE DE LA LIBERTE</t>
  </si>
  <si>
    <t xml:space="preserve">PHARMACIE DES RESIDENCES MADRID
</t>
  </si>
  <si>
    <t xml:space="preserve">Total PHARMACIE DES RESIDENCES MADRID
</t>
  </si>
  <si>
    <t>PHARMACIE DU PROGRES</t>
  </si>
  <si>
    <t>Total PHARMACIE DU PROGRES</t>
  </si>
  <si>
    <t>PHARMACIE LES CHAMPS</t>
  </si>
  <si>
    <t>Total PHARMACIE LES CHAMPS</t>
  </si>
  <si>
    <t>PHARMACIE DES ATELIERS</t>
  </si>
  <si>
    <t>Total PHARMACIE DES ATELIERS</t>
  </si>
  <si>
    <t>PHARMACIE COURS VOLTAIRE</t>
  </si>
  <si>
    <t>Total PHARMACIE COURS VOLTAIRE</t>
  </si>
  <si>
    <t>PHARMACIE BERNARD PAGES</t>
  </si>
  <si>
    <t>Total PHARMACIE BERNARD PAGES</t>
  </si>
  <si>
    <t>PHARMACIE FOURNIER</t>
  </si>
  <si>
    <t>Total PHARMACIE FOURNIER</t>
  </si>
  <si>
    <t>PHARMACIE LAFAYETTE</t>
  </si>
  <si>
    <t>Total PHARMACIE LAFAYETTE</t>
  </si>
  <si>
    <t>PHARMACIE LOVISI</t>
  </si>
  <si>
    <t>Total PHARMACIE LOVISI</t>
  </si>
  <si>
    <t>PHARMACIE DU SOLEIL</t>
  </si>
  <si>
    <t>Total PHARMACIE DU SOLEIL</t>
  </si>
  <si>
    <t>PHARMACIE CANINO</t>
  </si>
  <si>
    <t>Total PHARMACIE CANINO</t>
  </si>
  <si>
    <t>PHARMACIE DU CENTRE - LORIOL</t>
  </si>
  <si>
    <t>Total PHARMACIE DU CENTRE - LORIOL</t>
  </si>
  <si>
    <t>PHARMACIE DE CLAVIERES</t>
  </si>
  <si>
    <t>Total PHARMACIE DE CLAVIERES</t>
  </si>
  <si>
    <t>PHARMACIE BAGARD</t>
  </si>
  <si>
    <t>Total PHARMACIE BAGARD</t>
  </si>
  <si>
    <t>PHARMACIE DE BARJAC</t>
  </si>
  <si>
    <t>Total PHARMACIE DE BARJAC</t>
  </si>
  <si>
    <t>PHARMACIE DE LA 113</t>
  </si>
  <si>
    <t>Total PHARMACIE DE LA 113</t>
  </si>
  <si>
    <t xml:space="preserve">PHARMACIE DU CENTRE </t>
  </si>
  <si>
    <t xml:space="preserve">Total PHARMACIE DU CENTRE </t>
  </si>
  <si>
    <t>PHARMACIE ST EXUPERY</t>
  </si>
  <si>
    <t>Total PHARMACIE ST EXUPERY</t>
  </si>
  <si>
    <t>PHARMACIE DE LA PISCINE</t>
  </si>
  <si>
    <t>Total PHARMACIE DE LA PISCINE</t>
  </si>
  <si>
    <t>PHARMACIE SAUVEPLANE</t>
  </si>
  <si>
    <t>Total PHARMACIE SAUVEPLANE</t>
  </si>
  <si>
    <t>PHARMACIE TRIAIRE</t>
  </si>
  <si>
    <t>Total PHARMACIE TRIAIRE</t>
  </si>
  <si>
    <t>PHARMACIE JACOBIN-CASSE</t>
  </si>
  <si>
    <t>Total PHARMACIE JACOBIN-CASSE</t>
  </si>
  <si>
    <t>PHARMACIE FRANCES-GASQUET</t>
  </si>
  <si>
    <t>Total PHARMACIE FRANCES-GASQUET</t>
  </si>
  <si>
    <t>PHARMACIE DE LA FONETTE</t>
  </si>
  <si>
    <t>Total PHARMACIE DE LA FONETTE</t>
  </si>
  <si>
    <t>PHARMACIE PLEIN SUD</t>
  </si>
  <si>
    <t>Total PHARMACIE PLEIN SUD</t>
  </si>
  <si>
    <t>PHARMACIE TRIFONTAINE</t>
  </si>
  <si>
    <t>Total PHARMACIE TRIFONTAINE</t>
  </si>
  <si>
    <t>PHARMACIE DE L'AVENUE</t>
  </si>
  <si>
    <t>Total PHARMACIE DE L'AVENUE</t>
  </si>
  <si>
    <t xml:space="preserve">PHARMACIE DU COURS </t>
  </si>
  <si>
    <t xml:space="preserve">Total PHARMACIE DU COURS </t>
  </si>
  <si>
    <t>PHARMACIE DE LA PLACE</t>
  </si>
  <si>
    <t>Total PHARMACIE DE LA PLACE</t>
  </si>
  <si>
    <t>PHARMACIE DE QUENTOVIC</t>
  </si>
  <si>
    <t>Total PHARMACIE DE QUENTOVIC</t>
  </si>
  <si>
    <t xml:space="preserve">PHARMACIE CLEMENCEAU </t>
  </si>
  <si>
    <t xml:space="preserve">Total PHARMACIE CLEMENCEAU </t>
  </si>
  <si>
    <t>PHARMACIE DE LA MARINADE</t>
  </si>
  <si>
    <t>Total PHARMACIE DE LA MARINADE</t>
  </si>
  <si>
    <t>PHARMACIE DE LA VILLE</t>
  </si>
  <si>
    <t>Total PHARMACIE DE LA VILLE</t>
  </si>
  <si>
    <t xml:space="preserve">PHARMACIE ESPACE SANTE
</t>
  </si>
  <si>
    <t xml:space="preserve">Total PHARMACIE ESPACE SANTE
</t>
  </si>
  <si>
    <t>PHARMACIE BRON-GENAS</t>
  </si>
  <si>
    <t>Total PHARMACIE BRON-GENAS</t>
  </si>
  <si>
    <t>PHARMACIE DES LUMIERES</t>
  </si>
  <si>
    <t>Total PHARMACIE DES LUMIERES</t>
  </si>
  <si>
    <t>PHARMACIE DES ALLAGNIERS</t>
  </si>
  <si>
    <t>Total PHARMACIE DES ALLAGNIERS</t>
  </si>
  <si>
    <t>PHARMACIE DE LA VERNIAZ</t>
  </si>
  <si>
    <t>Total PHARMACIE DE LA VERNIAZ</t>
  </si>
  <si>
    <t xml:space="preserve">PHARMACIE DES ORMES </t>
  </si>
  <si>
    <t xml:space="preserve">Total PHARMACIE DES ORMES </t>
  </si>
  <si>
    <t>PHARMACIE CENTRALE DU VIMEU</t>
  </si>
  <si>
    <t>Total PHARMACIE CENTRALE DU VIMEU</t>
  </si>
  <si>
    <t xml:space="preserve">PHARMACIE FREJUS PLAGE </t>
  </si>
  <si>
    <t xml:space="preserve">Total PHARMACIE FREJUS PLAGE </t>
  </si>
  <si>
    <t>PHARMACIE SAINT JEAN (LA GRANDE)</t>
  </si>
  <si>
    <t>Total PHARMACIE SAINT JEAN (LA GRANDE)</t>
  </si>
  <si>
    <t xml:space="preserve">PHARMACIE DES SOURCES </t>
  </si>
  <si>
    <t xml:space="preserve">Total PHARMACIE DES SOURCES </t>
  </si>
  <si>
    <t>PHARMACIE SAINT JEAN</t>
  </si>
  <si>
    <t>Total PHARMACIE SAINT JEAN</t>
  </si>
  <si>
    <t>PHARMACIE MURACCIOLE</t>
  </si>
  <si>
    <t>Total PHARMACIE MURACCIOLE</t>
  </si>
  <si>
    <t>PHARMACIE ROSSI</t>
  </si>
  <si>
    <t>Total PHARMACIE ROSSI</t>
  </si>
  <si>
    <t>PHARMACIE D’AUBAIS</t>
  </si>
  <si>
    <t>Total PHARMACIE D’AUBAIS</t>
  </si>
  <si>
    <t xml:space="preserve">PHARMACIE DU POINT MEDICAL </t>
  </si>
  <si>
    <t xml:space="preserve">Total PHARMACIE DU POINT MEDICAL </t>
  </si>
  <si>
    <t>PHARMACIE DES MOULIERES</t>
  </si>
  <si>
    <t>Total PHARMACIE DES MOULIERES</t>
  </si>
  <si>
    <t xml:space="preserve">PHARMACIE FOURNIER </t>
  </si>
  <si>
    <t xml:space="preserve">Total PHARMACIE FOURNIER </t>
  </si>
  <si>
    <t>PHARMACIE DUPLEIX GRANIER</t>
  </si>
  <si>
    <t>Total PHARMACIE DUPLEIX GRANIER</t>
  </si>
  <si>
    <t>PHARMACIE CAP COSTIERES</t>
  </si>
  <si>
    <t>Total PHARMACIE CAP COSTIERES</t>
  </si>
  <si>
    <t>PHARMACIE DAUDRE</t>
  </si>
  <si>
    <t>Total PHARMACIE DAUDRE</t>
  </si>
  <si>
    <t>PHARMACIE DE LA DURANNE</t>
  </si>
  <si>
    <t>Total PHARMACIE DE LA DURANNE</t>
  </si>
  <si>
    <t>PHARMACIE ESPACE BOCAUD</t>
  </si>
  <si>
    <t>Total PHARMACIE ESPACE BOCAUD</t>
  </si>
  <si>
    <t>PHARMACIE DU LAS</t>
  </si>
  <si>
    <t>Total PHARMACIE DU LAS</t>
  </si>
  <si>
    <t>PHARMACIE DE LA PLAINE</t>
  </si>
  <si>
    <t>Total PHARMACIE DE LA PLAINE</t>
  </si>
  <si>
    <t>PHARMACIE DES 3 VALLEES</t>
  </si>
  <si>
    <t>Total PHARMACIE DES 3 VALLEES</t>
  </si>
  <si>
    <t>PHARMACIE DE LA SOULE</t>
  </si>
  <si>
    <t>Total PHARMACIE DE LA SOULE</t>
  </si>
  <si>
    <t>PHARMACIE NOUVELLE</t>
  </si>
  <si>
    <t>Total PHARMACIE NOUVELLE</t>
  </si>
  <si>
    <t xml:space="preserve">PHARMACIE MOLNAR </t>
  </si>
  <si>
    <t xml:space="preserve">Total PHARMACIE MOLNAR </t>
  </si>
  <si>
    <t>PHARMACIE DU THEATRE</t>
  </si>
  <si>
    <t>Total PHARMACIE DU THEATRE</t>
  </si>
  <si>
    <t xml:space="preserve">PHARMACIE CORSY </t>
  </si>
  <si>
    <t xml:space="preserve">Total PHARMACIE CORSY </t>
  </si>
  <si>
    <t>PHARMACIE DES CAMPELIERES</t>
  </si>
  <si>
    <t>Total PHARMACIE DES CAMPELIERES</t>
  </si>
  <si>
    <t>PHARMACIE SUD QUELAVOINE</t>
  </si>
  <si>
    <t>Total PHARMACIE SUD QUELAVOINE</t>
  </si>
  <si>
    <t>PHARMACIE D’ODYSSEUM (LA GRANDE)</t>
  </si>
  <si>
    <t>Total PHARMACIE D’ODYSSEUM (LA GRANDE)</t>
  </si>
  <si>
    <t>PHARMACIE CHATEAUNEUF DE GALAURE</t>
  </si>
  <si>
    <t>Total PHARMACIE CHATEAUNEUF DE GALAURE</t>
  </si>
  <si>
    <t>PHARMACIE TERRASSE DU PORT</t>
  </si>
  <si>
    <t>Total PHARMACIE TERRASSE DU PORT</t>
  </si>
  <si>
    <t>PHARMACIE PROVENCE DAUPHINE</t>
  </si>
  <si>
    <t>Total PHARMACIE PROVENCE DAUPHINE</t>
  </si>
  <si>
    <t>PHARMACIE DES TROIS GRACES (LA GRANDE)</t>
  </si>
  <si>
    <t>Total PHARMACIE DES TROIS GRACES (LA GRANDE)</t>
  </si>
  <si>
    <t>Total général</t>
  </si>
  <si>
    <t>ca &gt; 5000</t>
  </si>
  <si>
    <t>5000&lt;ca&lt;11000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</si>
</sst>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lt;=1]#&quot; client 2018 dt CA à date &gt;= 500 €&quot;;[&gt;1]#&quot; clients 2018 dt CA à date &gt;= 500 €&quot;"/>
    <numFmt numFmtId="165" formatCode="#,##0\ &quot;€&quot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0"/>
      <color theme="1" tint="0.34998626667073579"/>
      <name val="Arial"/>
      <family val="2"/>
    </font>
    <font>
      <b/>
      <sz val="10"/>
      <color theme="1" tint="0.249977111117893"/>
      <name val="Arial"/>
      <family val="2"/>
    </font>
    <font>
      <b/>
      <sz val="11"/>
      <color theme="0"/>
      <name val="Arial"/>
      <family val="2"/>
    </font>
    <font>
      <b/>
      <sz val="9"/>
      <color theme="1" tint="0.34998626667073579"/>
      <name val="Arial"/>
      <family val="2"/>
    </font>
    <font>
      <b/>
      <sz val="9"/>
      <color theme="1" tint="0.14999847407452621"/>
      <name val="Arial"/>
      <family val="2"/>
    </font>
    <font>
      <sz val="8"/>
      <color theme="1" tint="0.249977111117893"/>
      <name val="Arial"/>
      <family val="2"/>
    </font>
    <font>
      <b/>
      <u/>
      <sz val="8"/>
      <color theme="1" tint="0.249977111117893"/>
      <name val="Arial"/>
      <family val="2"/>
    </font>
    <font>
      <b/>
      <sz val="11"/>
      <color rgb="FFFF0000"/>
      <name val="Calibri"/>
      <family val="2"/>
      <scheme val="minor"/>
    </font>
    <font>
      <b/>
      <sz val="8.5"/>
      <color rgb="FF2E798E"/>
      <name val="Arial"/>
      <family val="2"/>
    </font>
    <font>
      <sz val="8.5"/>
      <color theme="1" tint="0.34998626667073579"/>
      <name val="Arial"/>
      <family val="2"/>
    </font>
    <font>
      <b/>
      <u/>
      <sz val="8.5"/>
      <color theme="1" tint="0.34998626667073579"/>
      <name val="Arial"/>
      <family val="2"/>
    </font>
    <font>
      <b/>
      <u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color indexed="8"/>
      <name val="Calibri"/>
      <family val="2"/>
    </font>
    <font>
      <b/>
      <sz val="11"/>
      <color theme="1" tint="0.34998626667073579"/>
      <name val="Arial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57B1C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8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0" fontId="3" fillId="0" borderId="0" xfId="0" applyFont="1"/>
    <xf numFmtId="0" fontId="3" fillId="3" borderId="4" xfId="0" applyFont="1" applyFill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" fontId="2" fillId="0" borderId="7" xfId="0" applyNumberFormat="1" applyFont="1" applyBorder="1" applyAlignment="1">
      <alignment horizontal="center"/>
    </xf>
    <xf numFmtId="0" fontId="3" fillId="3" borderId="8" xfId="0" applyFont="1" applyFill="1" applyBorder="1" applyAlignment="1">
      <alignment vertical="center"/>
    </xf>
    <xf numFmtId="0" fontId="4" fillId="3" borderId="6" xfId="0" applyFont="1" applyFill="1" applyBorder="1" applyAlignment="1">
      <alignment horizontal="center"/>
    </xf>
    <xf numFmtId="4" fontId="0" fillId="0" borderId="9" xfId="0" applyNumberFormat="1" applyBorder="1" applyAlignment="1">
      <alignment horizontal="right"/>
    </xf>
    <xf numFmtId="4" fontId="0" fillId="0" borderId="10" xfId="0" applyNumberFormat="1" applyBorder="1" applyAlignment="1">
      <alignment horizontal="right"/>
    </xf>
    <xf numFmtId="10" fontId="0" fillId="0" borderId="11" xfId="0" applyNumberFormat="1" applyBorder="1"/>
    <xf numFmtId="4" fontId="2" fillId="0" borderId="12" xfId="0" applyNumberFormat="1" applyFont="1" applyBorder="1" applyAlignment="1">
      <alignment horizontal="right"/>
    </xf>
    <xf numFmtId="0" fontId="5" fillId="0" borderId="0" xfId="0" applyFont="1" applyAlignment="1">
      <alignment vertical="center"/>
    </xf>
    <xf numFmtId="0" fontId="6" fillId="4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 indent="1"/>
    </xf>
    <xf numFmtId="10" fontId="7" fillId="5" borderId="14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indent="1"/>
    </xf>
    <xf numFmtId="10" fontId="9" fillId="6" borderId="13" xfId="1" applyNumberFormat="1" applyFont="1" applyFill="1" applyBorder="1" applyAlignment="1">
      <alignment horizontal="center" vertical="center"/>
    </xf>
    <xf numFmtId="164" fontId="10" fillId="0" borderId="15" xfId="0" applyNumberFormat="1" applyFont="1" applyBorder="1" applyAlignment="1"/>
    <xf numFmtId="1" fontId="12" fillId="0" borderId="0" xfId="0" applyNumberFormat="1" applyFont="1" applyAlignment="1">
      <alignment horizontal="center"/>
    </xf>
    <xf numFmtId="0" fontId="13" fillId="0" borderId="0" xfId="0" applyFont="1" applyAlignment="1">
      <alignment vertical="center" wrapText="1"/>
    </xf>
    <xf numFmtId="1" fontId="12" fillId="7" borderId="0" xfId="0" applyNumberFormat="1" applyFont="1" applyFill="1" applyAlignment="1">
      <alignment horizontal="center"/>
    </xf>
    <xf numFmtId="0" fontId="14" fillId="0" borderId="15" xfId="2" applyFont="1" applyBorder="1" applyAlignment="1">
      <alignment horizontal="center" vertical="center" wrapText="1"/>
    </xf>
    <xf numFmtId="10" fontId="0" fillId="0" borderId="0" xfId="0" applyNumberFormat="1" applyBorder="1"/>
    <xf numFmtId="0" fontId="14" fillId="0" borderId="15" xfId="2" applyFont="1" applyBorder="1" applyAlignment="1">
      <alignment horizontal="right" vertical="center" wrapText="1" indent="1"/>
    </xf>
    <xf numFmtId="0" fontId="14" fillId="0" borderId="0" xfId="2" applyFont="1" applyBorder="1" applyAlignment="1">
      <alignment horizontal="right" vertical="center" wrapText="1" indent="1"/>
    </xf>
    <xf numFmtId="164" fontId="10" fillId="0" borderId="0" xfId="0" applyNumberFormat="1" applyFont="1" applyBorder="1" applyAlignment="1"/>
    <xf numFmtId="0" fontId="0" fillId="0" borderId="0" xfId="0" applyFill="1" applyBorder="1" applyAlignment="1">
      <alignment horizontal="center"/>
    </xf>
    <xf numFmtId="4" fontId="3" fillId="0" borderId="0" xfId="0" applyNumberFormat="1" applyFont="1" applyFill="1" applyBorder="1" applyAlignment="1">
      <alignment horizontal="left"/>
    </xf>
    <xf numFmtId="4" fontId="0" fillId="0" borderId="0" xfId="0" applyNumberFormat="1" applyFill="1" applyBorder="1" applyAlignment="1">
      <alignment horizontal="right"/>
    </xf>
    <xf numFmtId="10" fontId="0" fillId="0" borderId="0" xfId="0" applyNumberFormat="1" applyFill="1" applyBorder="1" applyAlignment="1">
      <alignment horizontal="right"/>
    </xf>
    <xf numFmtId="0" fontId="0" fillId="0" borderId="0" xfId="0" applyFill="1" applyBorder="1"/>
    <xf numFmtId="0" fontId="16" fillId="0" borderId="0" xfId="0" applyFont="1"/>
    <xf numFmtId="10" fontId="0" fillId="0" borderId="19" xfId="0" applyNumberFormat="1" applyBorder="1"/>
    <xf numFmtId="10" fontId="0" fillId="0" borderId="20" xfId="0" applyNumberFormat="1" applyBorder="1"/>
    <xf numFmtId="0" fontId="2" fillId="8" borderId="21" xfId="0" applyFont="1" applyFill="1" applyBorder="1" applyAlignment="1">
      <alignment horizontal="center"/>
    </xf>
    <xf numFmtId="0" fontId="2" fillId="8" borderId="22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4" fontId="2" fillId="8" borderId="22" xfId="0" applyNumberFormat="1" applyFont="1" applyFill="1" applyBorder="1" applyAlignment="1">
      <alignment horizontal="center"/>
    </xf>
    <xf numFmtId="10" fontId="2" fillId="2" borderId="2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21" xfId="0" applyFont="1" applyBorder="1"/>
    <xf numFmtId="0" fontId="0" fillId="0" borderId="22" xfId="0" applyBorder="1" applyAlignment="1">
      <alignment horizontal="center"/>
    </xf>
    <xf numFmtId="0" fontId="17" fillId="9" borderId="23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165" fontId="17" fillId="9" borderId="25" xfId="0" applyNumberFormat="1" applyFont="1" applyFill="1" applyBorder="1" applyAlignment="1">
      <alignment horizontal="center" vertical="center" wrapText="1"/>
    </xf>
    <xf numFmtId="165" fontId="17" fillId="9" borderId="26" xfId="0" applyNumberFormat="1" applyFont="1" applyFill="1" applyBorder="1" applyAlignment="1">
      <alignment horizontal="center" vertical="center" wrapText="1"/>
    </xf>
    <xf numFmtId="10" fontId="0" fillId="0" borderId="22" xfId="0" applyNumberFormat="1" applyBorder="1"/>
    <xf numFmtId="0" fontId="17" fillId="9" borderId="27" xfId="0" applyFont="1" applyFill="1" applyBorder="1" applyAlignment="1">
      <alignment horizontal="center" vertical="center" wrapText="1"/>
    </xf>
    <xf numFmtId="165" fontId="17" fillId="9" borderId="28" xfId="0" applyNumberFormat="1" applyFont="1" applyFill="1" applyBorder="1" applyAlignment="1">
      <alignment horizontal="center" vertical="center" wrapText="1"/>
    </xf>
    <xf numFmtId="165" fontId="17" fillId="9" borderId="6" xfId="0" applyNumberFormat="1" applyFont="1" applyFill="1" applyBorder="1" applyAlignment="1">
      <alignment horizontal="center" vertical="center" wrapText="1"/>
    </xf>
    <xf numFmtId="0" fontId="17" fillId="9" borderId="29" xfId="0" applyFont="1" applyFill="1" applyBorder="1" applyAlignment="1">
      <alignment horizontal="center" vertical="center" wrapText="1"/>
    </xf>
    <xf numFmtId="0" fontId="19" fillId="0" borderId="27" xfId="3" applyFont="1" applyFill="1" applyBorder="1" applyAlignment="1">
      <alignment horizontal="center" vertical="center"/>
    </xf>
    <xf numFmtId="0" fontId="17" fillId="9" borderId="9" xfId="0" applyFont="1" applyFill="1" applyBorder="1" applyAlignment="1">
      <alignment horizontal="center" vertical="center" wrapText="1"/>
    </xf>
    <xf numFmtId="165" fontId="17" fillId="9" borderId="30" xfId="0" applyNumberFormat="1" applyFont="1" applyFill="1" applyBorder="1" applyAlignment="1">
      <alignment horizontal="center" vertical="center" wrapText="1"/>
    </xf>
    <xf numFmtId="165" fontId="17" fillId="9" borderId="10" xfId="0" applyNumberFormat="1" applyFont="1" applyFill="1" applyBorder="1" applyAlignment="1">
      <alignment horizontal="center" vertical="center" wrapText="1"/>
    </xf>
    <xf numFmtId="165" fontId="17" fillId="9" borderId="23" xfId="0" applyNumberFormat="1" applyFont="1" applyFill="1" applyBorder="1" applyAlignment="1">
      <alignment horizontal="center" vertical="center" wrapText="1"/>
    </xf>
    <xf numFmtId="165" fontId="17" fillId="9" borderId="27" xfId="0" applyNumberFormat="1" applyFont="1" applyFill="1" applyBorder="1" applyAlignment="1">
      <alignment horizontal="center" vertical="center" wrapText="1"/>
    </xf>
    <xf numFmtId="165" fontId="17" fillId="9" borderId="9" xfId="0" applyNumberFormat="1" applyFont="1" applyFill="1" applyBorder="1" applyAlignment="1">
      <alignment horizontal="center" vertical="center" wrapText="1"/>
    </xf>
    <xf numFmtId="165" fontId="17" fillId="7" borderId="6" xfId="0" applyNumberFormat="1" applyFont="1" applyFill="1" applyBorder="1" applyAlignment="1">
      <alignment horizontal="center" vertical="center" wrapText="1"/>
    </xf>
    <xf numFmtId="165" fontId="17" fillId="10" borderId="28" xfId="0" applyNumberFormat="1" applyFont="1" applyFill="1" applyBorder="1" applyAlignment="1">
      <alignment horizontal="center" vertical="center" wrapText="1"/>
    </xf>
    <xf numFmtId="165" fontId="17" fillId="10" borderId="27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21" fillId="11" borderId="0" xfId="2" applyFont="1" applyFill="1" applyBorder="1" applyAlignment="1">
      <alignment horizontal="center" vertical="center" wrapText="1"/>
    </xf>
    <xf numFmtId="0" fontId="2" fillId="11" borderId="0" xfId="0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4" fontId="2" fillId="2" borderId="2" xfId="0" applyNumberFormat="1" applyFont="1" applyFill="1" applyBorder="1" applyAlignment="1">
      <alignment horizontal="center"/>
    </xf>
    <xf numFmtId="4" fontId="2" fillId="2" borderId="3" xfId="0" applyNumberFormat="1" applyFont="1" applyFill="1" applyBorder="1" applyAlignment="1">
      <alignment horizontal="center"/>
    </xf>
    <xf numFmtId="0" fontId="2" fillId="11" borderId="0" xfId="0" applyFont="1" applyFill="1" applyAlignment="1">
      <alignment horizontal="center"/>
    </xf>
    <xf numFmtId="0" fontId="20" fillId="11" borderId="0" xfId="2" applyFont="1" applyFill="1" applyBorder="1" applyAlignment="1">
      <alignment horizontal="center" vertical="center" wrapText="1"/>
    </xf>
    <xf numFmtId="4" fontId="17" fillId="9" borderId="25" xfId="0" applyNumberFormat="1" applyFont="1" applyFill="1" applyBorder="1" applyAlignment="1">
      <alignment horizontal="center" vertical="center" wrapText="1"/>
    </xf>
    <xf numFmtId="4" fontId="17" fillId="9" borderId="26" xfId="0" applyNumberFormat="1" applyFont="1" applyFill="1" applyBorder="1" applyAlignment="1">
      <alignment horizontal="center" vertical="center" wrapText="1"/>
    </xf>
    <xf numFmtId="4" fontId="17" fillId="9" borderId="28" xfId="0" applyNumberFormat="1" applyFont="1" applyFill="1" applyBorder="1" applyAlignment="1">
      <alignment horizontal="center" vertical="center" wrapText="1"/>
    </xf>
    <xf numFmtId="4" fontId="17" fillId="9" borderId="6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4" fontId="22" fillId="9" borderId="6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wrapText="1"/>
    </xf>
    <xf numFmtId="4" fontId="17" fillId="9" borderId="30" xfId="0" applyNumberFormat="1" applyFont="1" applyFill="1" applyBorder="1" applyAlignment="1">
      <alignment horizontal="center" vertical="center" wrapText="1"/>
    </xf>
    <xf numFmtId="4" fontId="17" fillId="9" borderId="10" xfId="0" applyNumberFormat="1" applyFont="1" applyFill="1" applyBorder="1" applyAlignment="1">
      <alignment horizontal="center" vertical="center" wrapText="1"/>
    </xf>
    <xf numFmtId="4" fontId="17" fillId="9" borderId="21" xfId="0" applyNumberFormat="1" applyFont="1" applyFill="1" applyBorder="1" applyAlignment="1">
      <alignment horizontal="center" vertical="center" wrapText="1"/>
    </xf>
    <xf numFmtId="4" fontId="22" fillId="9" borderId="22" xfId="0" applyNumberFormat="1" applyFont="1" applyFill="1" applyBorder="1" applyAlignment="1">
      <alignment horizontal="center" vertical="center" wrapText="1"/>
    </xf>
    <xf numFmtId="4" fontId="17" fillId="9" borderId="23" xfId="0" applyNumberFormat="1" applyFont="1" applyFill="1" applyBorder="1" applyAlignment="1">
      <alignment horizontal="center" vertical="center" wrapText="1"/>
    </xf>
    <xf numFmtId="4" fontId="17" fillId="9" borderId="27" xfId="0" applyNumberFormat="1" applyFont="1" applyFill="1" applyBorder="1" applyAlignment="1">
      <alignment horizontal="center" vertical="center" wrapText="1"/>
    </xf>
    <xf numFmtId="4" fontId="17" fillId="9" borderId="9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4" fontId="17" fillId="9" borderId="0" xfId="0" applyNumberFormat="1" applyFont="1" applyFill="1" applyBorder="1" applyAlignment="1">
      <alignment horizontal="center" vertical="center" wrapText="1"/>
    </xf>
    <xf numFmtId="4" fontId="22" fillId="9" borderId="0" xfId="0" applyNumberFormat="1" applyFont="1" applyFill="1" applyBorder="1" applyAlignment="1">
      <alignment horizontal="center" vertical="center" wrapText="1"/>
    </xf>
    <xf numFmtId="0" fontId="0" fillId="12" borderId="0" xfId="0" applyFill="1"/>
    <xf numFmtId="0" fontId="2" fillId="12" borderId="0" xfId="0" applyFont="1" applyFill="1" applyAlignment="1">
      <alignment horizontal="right"/>
    </xf>
    <xf numFmtId="4" fontId="22" fillId="12" borderId="6" xfId="0" applyNumberFormat="1" applyFont="1" applyFill="1" applyBorder="1" applyAlignment="1">
      <alignment horizontal="center" vertical="center" wrapText="1"/>
    </xf>
    <xf numFmtId="4" fontId="2" fillId="2" borderId="16" xfId="0" applyNumberFormat="1" applyFont="1" applyFill="1" applyBorder="1" applyAlignment="1">
      <alignment horizontal="center"/>
    </xf>
    <xf numFmtId="4" fontId="2" fillId="2" borderId="17" xfId="0" applyNumberFormat="1" applyFont="1" applyFill="1" applyBorder="1" applyAlignment="1">
      <alignment horizontal="center"/>
    </xf>
    <xf numFmtId="4" fontId="2" fillId="2" borderId="18" xfId="0" applyNumberFormat="1" applyFont="1" applyFill="1" applyBorder="1" applyAlignment="1">
      <alignment horizontal="center"/>
    </xf>
  </cellXfs>
  <cellStyles count="4">
    <cellStyle name="Excel Built-in Normal" xfId="3"/>
    <cellStyle name="Normal" xfId="0" builtinId="0"/>
    <cellStyle name="Normal 2 2" xfId="2"/>
    <cellStyle name="Pourcentage" xfId="1" builtinId="5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A0000"/>
        </patternFill>
      </fill>
    </dxf>
    <dxf>
      <font>
        <color theme="0"/>
      </font>
    </dxf>
    <dxf>
      <numFmt numFmtId="14" formatCode="0.00%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numFmt numFmtId="4" formatCode="#,##0.00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4" formatCode="#,##0.00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565150</xdr:colOff>
      <xdr:row>12</xdr:row>
      <xdr:rowOff>19050</xdr:rowOff>
    </xdr:from>
    <xdr:to>
      <xdr:col>3</xdr:col>
      <xdr:colOff>1054100</xdr:colOff>
      <xdr:row>14</xdr:row>
      <xdr:rowOff>285750</xdr:rowOff>
    </xdr:to>
    <xdr:sp macro="" textlink="">
      <xdr:nvSpPr>
        <xdr:cNvPr id="2" name="Rectangle 1"/>
        <xdr:cNvSpPr/>
      </xdr:nvSpPr>
      <xdr:spPr>
        <a:xfrm>
          <a:off x="4362450" y="3181350"/>
          <a:ext cx="1714500" cy="647700"/>
        </a:xfrm>
        <a:prstGeom prst="wedgeRectCallout">
          <a:avLst>
            <a:gd name="adj1" fmla="val -131574"/>
            <a:gd name="adj2" fmla="val -11985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Il manque les sous-totaux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DIPRIX\ENVOI%20LABOS%20NEST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 N &amp; N-1"/>
      <sheetName val="CA N &amp; N-1 (2)"/>
      <sheetName val="Feuil1"/>
      <sheetName val="Conditions RFA"/>
      <sheetName val="Liste Adhérents Mediprix"/>
      <sheetName val="Entrants"/>
      <sheetName val="Sortants"/>
    </sheetNames>
    <sheetDataSet>
      <sheetData sheetId="0"/>
      <sheetData sheetId="1"/>
      <sheetData sheetId="2"/>
      <sheetData sheetId="3"/>
      <sheetData sheetId="4">
        <row r="10">
          <cell r="E10">
            <v>114</v>
          </cell>
        </row>
        <row r="12">
          <cell r="A12" t="str">
            <v>CODE C.I.P.</v>
          </cell>
          <cell r="B12" t="str">
            <v>NOM</v>
          </cell>
          <cell r="C12" t="str">
            <v>Nbre</v>
          </cell>
          <cell r="D12" t="str">
            <v>TYPE D'ADHERENT</v>
          </cell>
          <cell r="E12" t="str">
            <v>Date d'adhésion</v>
          </cell>
          <cell r="F12" t="str">
            <v>n°</v>
          </cell>
          <cell r="G12" t="str">
            <v>Adresse</v>
          </cell>
          <cell r="H12" t="str">
            <v>CP</v>
          </cell>
          <cell r="I12" t="str">
            <v>VILLE</v>
          </cell>
          <cell r="J12" t="str">
            <v>N° SIREN</v>
          </cell>
          <cell r="K12" t="str">
            <v>CODE FINESS</v>
          </cell>
          <cell r="L12" t="str">
            <v>NOM TITULAIRE-SIGNATAIRES-RESPONSABLE</v>
          </cell>
          <cell r="M12" t="str">
            <v>N° TELEPHONE</v>
          </cell>
          <cell r="N12" t="str">
            <v>E MAIL</v>
          </cell>
        </row>
        <row r="13">
          <cell r="A13">
            <v>2096101</v>
          </cell>
          <cell r="B13" t="str">
            <v>PHARMACIE BAGARD</v>
          </cell>
          <cell r="C13">
            <v>1</v>
          </cell>
          <cell r="D13" t="str">
            <v>MARQUE BLANCHE</v>
          </cell>
          <cell r="F13">
            <v>18</v>
          </cell>
          <cell r="G13" t="str">
            <v>Route d'Alès</v>
          </cell>
          <cell r="H13">
            <v>30140</v>
          </cell>
          <cell r="I13" t="str">
            <v>BAGARD</v>
          </cell>
          <cell r="J13" t="str">
            <v>791 347 966</v>
          </cell>
          <cell r="L13" t="str">
            <v>Thomas TEISSONIERE</v>
          </cell>
          <cell r="M13" t="str">
            <v xml:space="preserve">04 66 60 74 67 </v>
          </cell>
          <cell r="N13" t="str">
            <v>pharmacie.bagard@hotmail.fr</v>
          </cell>
        </row>
        <row r="14">
          <cell r="A14">
            <v>2001729</v>
          </cell>
          <cell r="B14" t="str">
            <v>PHARMACIE BEAUNOISE (GRANDE)</v>
          </cell>
          <cell r="C14">
            <v>1</v>
          </cell>
          <cell r="D14" t="str">
            <v>MARQUE BLANCHE</v>
          </cell>
          <cell r="E14">
            <v>43252</v>
          </cell>
          <cell r="F14" t="str">
            <v>125 A</v>
          </cell>
          <cell r="G14" t="str">
            <v>Route de Dijon</v>
          </cell>
          <cell r="H14">
            <v>21200</v>
          </cell>
          <cell r="I14" t="str">
            <v>BEAUNE</v>
          </cell>
          <cell r="J14" t="str">
            <v>814412714</v>
          </cell>
          <cell r="L14" t="str">
            <v>Mme HAIDARE Caroline</v>
          </cell>
          <cell r="M14" t="str">
            <v>03 80 22 34 71</v>
          </cell>
          <cell r="N14" t="str">
            <v>grandepharmaciebeaunoise@gmail.com</v>
          </cell>
        </row>
        <row r="15">
          <cell r="A15">
            <v>2069502</v>
          </cell>
          <cell r="B15" t="str">
            <v>PHARMACIE BERNARD PAGES</v>
          </cell>
          <cell r="C15">
            <v>1</v>
          </cell>
          <cell r="D15" t="str">
            <v>MARQUE BLANCHE</v>
          </cell>
          <cell r="F15">
            <v>1</v>
          </cell>
          <cell r="G15" t="str">
            <v>Place de la République</v>
          </cell>
          <cell r="H15">
            <v>13270</v>
          </cell>
          <cell r="I15" t="str">
            <v>FOS SUR MER</v>
          </cell>
          <cell r="J15" t="str">
            <v>326104080</v>
          </cell>
          <cell r="K15">
            <v>132021759</v>
          </cell>
          <cell r="L15" t="str">
            <v>Mr Bernard PAGES</v>
          </cell>
          <cell r="M15" t="str">
            <v>04 42 05 04 12</v>
          </cell>
          <cell r="N15" t="str">
            <v>bernard.pages351@orange,fr</v>
          </cell>
        </row>
        <row r="16">
          <cell r="A16">
            <v>2175151</v>
          </cell>
          <cell r="B16" t="str">
            <v>PHARMACIE BRON-GENAS</v>
          </cell>
          <cell r="C16">
            <v>1</v>
          </cell>
          <cell r="D16" t="str">
            <v>MARQUE BLANCHE</v>
          </cell>
          <cell r="F16">
            <v>312</v>
          </cell>
          <cell r="G16" t="str">
            <v>Route de Genas</v>
          </cell>
          <cell r="H16">
            <v>69500</v>
          </cell>
          <cell r="I16" t="str">
            <v>BRON</v>
          </cell>
          <cell r="J16" t="str">
            <v>521815076</v>
          </cell>
          <cell r="K16">
            <v>692035652</v>
          </cell>
          <cell r="L16" t="str">
            <v>Mr Pierre COLLANGE</v>
          </cell>
          <cell r="M16" t="str">
            <v>04 78 26 17 05</v>
          </cell>
          <cell r="N16" t="str">
            <v>pcollangepro@gmail.com</v>
          </cell>
        </row>
        <row r="17">
          <cell r="A17">
            <v>2034768</v>
          </cell>
          <cell r="B17" t="str">
            <v>PHARMACIE CALUIRE II</v>
          </cell>
          <cell r="C17">
            <v>1</v>
          </cell>
          <cell r="D17" t="str">
            <v>PLANETE</v>
          </cell>
          <cell r="F17" t="str">
            <v>-</v>
          </cell>
          <cell r="G17" t="str">
            <v>C.Cial CALUIRE 10 Chemin Petit</v>
          </cell>
          <cell r="H17">
            <v>69300</v>
          </cell>
          <cell r="I17" t="str">
            <v>CALUIRE ET CUIRE</v>
          </cell>
          <cell r="J17" t="str">
            <v>479900565</v>
          </cell>
          <cell r="L17" t="str">
            <v>Mrs Daniel ABATE &amp; François KHOURI</v>
          </cell>
          <cell r="M17" t="str">
            <v>04 78 23 60 91</v>
          </cell>
          <cell r="N17" t="str">
            <v>pharmacaluire2@gmail.com</v>
          </cell>
        </row>
        <row r="18">
          <cell r="A18">
            <v>2072714</v>
          </cell>
          <cell r="B18" t="str">
            <v>PHARMACIE CANINO</v>
          </cell>
          <cell r="C18">
            <v>1</v>
          </cell>
          <cell r="D18" t="str">
            <v>MARKET</v>
          </cell>
          <cell r="F18">
            <v>15</v>
          </cell>
          <cell r="G18" t="str">
            <v>Chemin de Château Gombert</v>
          </cell>
          <cell r="H18">
            <v>13013</v>
          </cell>
          <cell r="I18" t="str">
            <v>MARSEILLE</v>
          </cell>
          <cell r="J18" t="str">
            <v>379658123</v>
          </cell>
          <cell r="L18" t="str">
            <v>Mme CANINO</v>
          </cell>
          <cell r="M18" t="str">
            <v>04 91 66 41 42</v>
          </cell>
          <cell r="N18" t="str">
            <v>pharmacanino@gmail.com</v>
          </cell>
        </row>
        <row r="19">
          <cell r="A19">
            <v>2263441</v>
          </cell>
          <cell r="B19" t="str">
            <v>PHARMACIE CAP COSTIERES</v>
          </cell>
          <cell r="C19">
            <v>1</v>
          </cell>
          <cell r="D19" t="str">
            <v>MARKET</v>
          </cell>
          <cell r="F19">
            <v>400</v>
          </cell>
          <cell r="G19" t="str">
            <v>Avenue Claude BAILLET</v>
          </cell>
          <cell r="H19">
            <v>30900</v>
          </cell>
          <cell r="I19" t="str">
            <v>NIMES</v>
          </cell>
          <cell r="J19" t="str">
            <v>379673874</v>
          </cell>
          <cell r="L19" t="str">
            <v>Mr et Mme PELISSIER</v>
          </cell>
          <cell r="M19" t="str">
            <v>04 66 67 26 89</v>
          </cell>
          <cell r="N19" t="str">
            <v>pharmaciecapcostieres@wanadoo.fr</v>
          </cell>
        </row>
        <row r="20">
          <cell r="A20">
            <v>2005365</v>
          </cell>
          <cell r="B20" t="str">
            <v>PHARMACIE CENTRALE</v>
          </cell>
          <cell r="C20">
            <v>1</v>
          </cell>
          <cell r="D20" t="str">
            <v>PLANETE</v>
          </cell>
          <cell r="F20">
            <v>47</v>
          </cell>
          <cell r="G20" t="str">
            <v>Avenue Frédéric CHEVILLON</v>
          </cell>
          <cell r="H20">
            <v>13380</v>
          </cell>
          <cell r="I20" t="str">
            <v>PLAN DE CUQUES</v>
          </cell>
          <cell r="J20" t="str">
            <v>520048810</v>
          </cell>
          <cell r="L20" t="str">
            <v>Mr LEMAITRE</v>
          </cell>
          <cell r="M20" t="str">
            <v>04 91 68 04 42</v>
          </cell>
          <cell r="N20" t="str">
            <v>lapharmaciecentrale@gmail.com</v>
          </cell>
        </row>
        <row r="21">
          <cell r="A21">
            <v>2170499</v>
          </cell>
          <cell r="B21" t="str">
            <v xml:space="preserve">PHARMACIE CLEMENCEAU </v>
          </cell>
          <cell r="C21">
            <v>1</v>
          </cell>
          <cell r="D21" t="str">
            <v>MARKET</v>
          </cell>
          <cell r="F21">
            <v>23</v>
          </cell>
          <cell r="G21" t="str">
            <v>Bld Clémenceau</v>
          </cell>
          <cell r="H21">
            <v>66000</v>
          </cell>
          <cell r="I21" t="str">
            <v>PERPIGNAN</v>
          </cell>
          <cell r="J21" t="str">
            <v>443 738 430</v>
          </cell>
          <cell r="K21">
            <v>662003086</v>
          </cell>
          <cell r="L21" t="str">
            <v>DARNER Florence</v>
          </cell>
          <cell r="M21" t="str">
            <v>04 68 35 18 23</v>
          </cell>
          <cell r="N21" t="str">
            <v>florencedarner@gmail.com</v>
          </cell>
        </row>
        <row r="22">
          <cell r="A22">
            <v>2041995</v>
          </cell>
          <cell r="B22" t="str">
            <v xml:space="preserve">PHARMACIE CLOT MONINO </v>
          </cell>
          <cell r="C22">
            <v>1</v>
          </cell>
          <cell r="D22" t="str">
            <v>PLANETE</v>
          </cell>
          <cell r="F22">
            <v>24</v>
          </cell>
          <cell r="G22" t="str">
            <v>Bd Docteur ARIBAT</v>
          </cell>
          <cell r="H22">
            <v>81100</v>
          </cell>
          <cell r="I22" t="str">
            <v>CASTRES</v>
          </cell>
          <cell r="J22" t="str">
            <v>503859803</v>
          </cell>
          <cell r="L22" t="str">
            <v>Mme C. MONINO et Mr L. CLOT</v>
          </cell>
          <cell r="M22" t="str">
            <v>05 63 35 35 18</v>
          </cell>
          <cell r="N22" t="str">
            <v>lagrandepharmacie81@orange.fr</v>
          </cell>
        </row>
        <row r="23">
          <cell r="A23">
            <v>2279870</v>
          </cell>
          <cell r="B23" t="str">
            <v xml:space="preserve">PHARMACIE CORSY </v>
          </cell>
          <cell r="C23">
            <v>1</v>
          </cell>
          <cell r="D23" t="str">
            <v>MARQUE BLANCHE</v>
          </cell>
          <cell r="F23">
            <v>685</v>
          </cell>
          <cell r="G23" t="str">
            <v>Avenue Jean DELMAS</v>
          </cell>
          <cell r="H23">
            <v>13090</v>
          </cell>
          <cell r="I23" t="str">
            <v>AIX EN PROVENCE</v>
          </cell>
          <cell r="J23" t="str">
            <v>533556346</v>
          </cell>
          <cell r="L23" t="str">
            <v>Mme CHAYIA</v>
          </cell>
          <cell r="M23" t="str">
            <v>04 42 64 46 82</v>
          </cell>
          <cell r="N23" t="str">
            <v>charlottechayia@hotmail.fr</v>
          </cell>
        </row>
        <row r="24">
          <cell r="A24">
            <v>2246007</v>
          </cell>
          <cell r="B24" t="str">
            <v>PHARMACIE D’AUBAIS</v>
          </cell>
          <cell r="C24">
            <v>1</v>
          </cell>
          <cell r="D24" t="str">
            <v>MARQUE BLANCHE</v>
          </cell>
          <cell r="F24">
            <v>24</v>
          </cell>
          <cell r="G24" t="str">
            <v xml:space="preserve">Avenue E. Léonard </v>
          </cell>
          <cell r="H24">
            <v>30250</v>
          </cell>
          <cell r="I24" t="str">
            <v>AUBAIS</v>
          </cell>
          <cell r="J24" t="str">
            <v>750261034</v>
          </cell>
          <cell r="K24">
            <v>302006218</v>
          </cell>
          <cell r="L24" t="str">
            <v>Mr Bertrand PAGES</v>
          </cell>
          <cell r="M24" t="str">
            <v>04-66-80-72,42</v>
          </cell>
          <cell r="N24" t="str">
            <v>pharma.aubais@gmail.com</v>
          </cell>
        </row>
        <row r="25">
          <cell r="A25">
            <v>2283227</v>
          </cell>
          <cell r="B25" t="str">
            <v>PHARMACIE D’ODYSSEUM (LA GRANDE)</v>
          </cell>
          <cell r="C25">
            <v>1</v>
          </cell>
          <cell r="D25" t="str">
            <v>PLANETE</v>
          </cell>
          <cell r="F25">
            <v>2</v>
          </cell>
          <cell r="G25" t="str">
            <v>Place de Lisbonne CC ODYSSEUM</v>
          </cell>
          <cell r="H25">
            <v>34000</v>
          </cell>
          <cell r="I25" t="str">
            <v>MONTPELLIER</v>
          </cell>
          <cell r="J25" t="str">
            <v>518866835</v>
          </cell>
          <cell r="K25">
            <v>342027125</v>
          </cell>
          <cell r="L25" t="str">
            <v xml:space="preserve"> Mme Malvina PAGES</v>
          </cell>
          <cell r="M25" t="str">
            <v>04-67-10-89-09</v>
          </cell>
          <cell r="N25" t="str">
            <v>directionpharmacieodysseum@gmail.com</v>
          </cell>
        </row>
        <row r="26">
          <cell r="A26">
            <v>2096164</v>
          </cell>
          <cell r="B26" t="str">
            <v>PHARMACIE DE BARJAC</v>
          </cell>
          <cell r="C26">
            <v>1</v>
          </cell>
          <cell r="D26" t="str">
            <v>MARKET</v>
          </cell>
          <cell r="F26" t="str">
            <v>-</v>
          </cell>
          <cell r="G26" t="str">
            <v>Avenue JEAN TASSY</v>
          </cell>
          <cell r="H26">
            <v>30430</v>
          </cell>
          <cell r="I26" t="str">
            <v>BARJAC</v>
          </cell>
          <cell r="J26" t="str">
            <v>333 019 156</v>
          </cell>
          <cell r="L26" t="str">
            <v>Severine BARLE</v>
          </cell>
          <cell r="M26" t="str">
            <v>04 66 24 50 71</v>
          </cell>
          <cell r="N26" t="str">
            <v>pharmaciebarjac@gmail.com</v>
          </cell>
        </row>
        <row r="27">
          <cell r="A27">
            <v>2000914</v>
          </cell>
          <cell r="B27" t="str">
            <v xml:space="preserve">PHARMACIE DE BOUCONNE </v>
          </cell>
          <cell r="C27">
            <v>1</v>
          </cell>
          <cell r="D27" t="str">
            <v>MARKET</v>
          </cell>
          <cell r="E27">
            <v>43101</v>
          </cell>
          <cell r="F27" t="str">
            <v>-</v>
          </cell>
          <cell r="G27" t="str">
            <v>Route de Toulouse</v>
          </cell>
          <cell r="H27">
            <v>31820</v>
          </cell>
          <cell r="I27" t="str">
            <v>PIBRAC</v>
          </cell>
          <cell r="J27" t="str">
            <v>808 410 211</v>
          </cell>
          <cell r="L27" t="str">
            <v>Mr Jean-Philippe VERA</v>
          </cell>
          <cell r="M27" t="str">
            <v>05 61 86 09 48</v>
          </cell>
          <cell r="N27" t="str">
            <v>pharmaciebouconne@gmail.com</v>
          </cell>
        </row>
        <row r="28">
          <cell r="A28">
            <v>2018065</v>
          </cell>
          <cell r="B28" t="str">
            <v>PHARMACIE DE CAPESTANG</v>
          </cell>
          <cell r="C28">
            <v>1</v>
          </cell>
          <cell r="D28" t="str">
            <v>MARQUE BLANCHE</v>
          </cell>
          <cell r="F28">
            <v>6</v>
          </cell>
          <cell r="G28" t="str">
            <v>Rue Jean JAURES</v>
          </cell>
          <cell r="H28">
            <v>34310</v>
          </cell>
          <cell r="I28" t="str">
            <v>CAPESTANG</v>
          </cell>
          <cell r="J28" t="str">
            <v>821774940</v>
          </cell>
          <cell r="K28">
            <v>340008093</v>
          </cell>
          <cell r="L28" t="str">
            <v>Mrs J. BOUDAUD et H. BRUSCHET</v>
          </cell>
          <cell r="M28" t="str">
            <v xml:space="preserve">04 67 93 31 42 </v>
          </cell>
          <cell r="N28" t="str">
            <v>pharmaciedecapestang@gmail.com</v>
          </cell>
        </row>
        <row r="29">
          <cell r="A29">
            <v>2095857</v>
          </cell>
          <cell r="B29" t="str">
            <v>PHARMACIE DE CLAVIERES</v>
          </cell>
          <cell r="C29">
            <v>1</v>
          </cell>
          <cell r="D29" t="str">
            <v>MARQUE BLANCHE</v>
          </cell>
          <cell r="E29">
            <v>43174</v>
          </cell>
          <cell r="F29" t="str">
            <v>-</v>
          </cell>
          <cell r="G29" t="str">
            <v>Espace Clavières</v>
          </cell>
          <cell r="H29">
            <v>30100</v>
          </cell>
          <cell r="I29" t="str">
            <v>ALES</v>
          </cell>
          <cell r="J29" t="str">
            <v>523 707 578</v>
          </cell>
          <cell r="L29" t="str">
            <v>MR Guillaume JOUTARD</v>
          </cell>
          <cell r="M29" t="str">
            <v>04 66 30 12 86</v>
          </cell>
          <cell r="N29" t="str">
            <v>gjoutard@hotmail.com</v>
          </cell>
        </row>
        <row r="30">
          <cell r="A30">
            <v>2021167</v>
          </cell>
          <cell r="B30" t="str">
            <v>PHARMACIE DE DAMPARIS</v>
          </cell>
          <cell r="C30">
            <v>1</v>
          </cell>
          <cell r="D30" t="str">
            <v>MARQUE BLANCHE</v>
          </cell>
          <cell r="E30">
            <v>43191</v>
          </cell>
          <cell r="F30">
            <v>33</v>
          </cell>
          <cell r="G30" t="str">
            <v>Rue de Dole</v>
          </cell>
          <cell r="H30">
            <v>39500</v>
          </cell>
          <cell r="I30" t="str">
            <v>DAMPARIS</v>
          </cell>
          <cell r="J30" t="str">
            <v>817 421 795</v>
          </cell>
          <cell r="L30" t="str">
            <v>MR RAFFOURT &amp; MME ROUSSEL</v>
          </cell>
          <cell r="M30" t="str">
            <v>03 84 71 43 83</v>
          </cell>
          <cell r="N30" t="str">
            <v>pharmaciededamparis@gmail.com</v>
          </cell>
        </row>
        <row r="31">
          <cell r="A31">
            <v>2018259</v>
          </cell>
          <cell r="B31" t="str">
            <v>PHARMACIE DE L EUROPE</v>
          </cell>
          <cell r="C31">
            <v>1</v>
          </cell>
          <cell r="D31" t="str">
            <v>MARKET</v>
          </cell>
          <cell r="F31">
            <v>517</v>
          </cell>
          <cell r="G31" t="str">
            <v>Avenue de l'Europe</v>
          </cell>
          <cell r="H31">
            <v>34280</v>
          </cell>
          <cell r="I31" t="str">
            <v>LA GRANDE MOTTE</v>
          </cell>
          <cell r="J31" t="str">
            <v>309965994</v>
          </cell>
          <cell r="L31" t="str">
            <v>Mme Christine-Marie DELMAS</v>
          </cell>
          <cell r="N31" t="str">
            <v>pharmacie-de-l-europe@wanadoo.fr</v>
          </cell>
        </row>
        <row r="32">
          <cell r="A32">
            <v>2096604</v>
          </cell>
          <cell r="B32" t="str">
            <v>PHARMACIE DE LA 113</v>
          </cell>
          <cell r="C32">
            <v>1</v>
          </cell>
          <cell r="D32" t="str">
            <v>MARKET</v>
          </cell>
          <cell r="F32">
            <v>37</v>
          </cell>
          <cell r="G32" t="str">
            <v>Rue de l'Aubepin CC Intermarché</v>
          </cell>
          <cell r="H32">
            <v>30450</v>
          </cell>
          <cell r="I32" t="str">
            <v>MILHAUD</v>
          </cell>
          <cell r="J32" t="str">
            <v>530631738</v>
          </cell>
          <cell r="K32">
            <v>302006051</v>
          </cell>
          <cell r="L32" t="str">
            <v>Mrs Arnaud et Adrien FOURIE</v>
          </cell>
          <cell r="M32" t="str">
            <v>04 66 74 13 99</v>
          </cell>
          <cell r="N32" t="str">
            <v>adrien.fourie@orange.fr</v>
          </cell>
        </row>
        <row r="33">
          <cell r="A33">
            <v>2002868</v>
          </cell>
          <cell r="B33" t="str">
            <v>PHARMACIE DE LA DOMITIENNE SNC</v>
          </cell>
          <cell r="C33">
            <v>1</v>
          </cell>
          <cell r="D33" t="str">
            <v>MARKET</v>
          </cell>
          <cell r="F33" t="str">
            <v>-</v>
          </cell>
          <cell r="G33" t="str">
            <v>Le Port</v>
          </cell>
          <cell r="H33">
            <v>34440</v>
          </cell>
          <cell r="I33" t="str">
            <v xml:space="preserve">COLOMBIERS </v>
          </cell>
          <cell r="J33" t="str">
            <v>381533462</v>
          </cell>
          <cell r="K33">
            <v>342027315</v>
          </cell>
          <cell r="L33" t="str">
            <v>Mr DE GINESTET et CASTEL</v>
          </cell>
          <cell r="M33" t="str">
            <v>04 67 37 63 14 </v>
          </cell>
          <cell r="N33" t="str">
            <v>ph.domi@wanadoo.fr</v>
          </cell>
        </row>
        <row r="34">
          <cell r="A34">
            <v>2265805</v>
          </cell>
          <cell r="B34" t="str">
            <v>PHARMACIE DE LA DURANNE</v>
          </cell>
          <cell r="C34">
            <v>1</v>
          </cell>
          <cell r="D34" t="str">
            <v>MARKET</v>
          </cell>
          <cell r="F34">
            <v>210</v>
          </cell>
          <cell r="G34" t="str">
            <v>Avenue du Grand VALLAT - LES MILLES</v>
          </cell>
          <cell r="H34">
            <v>13100</v>
          </cell>
          <cell r="I34" t="str">
            <v>AIX EN PROVENCE</v>
          </cell>
          <cell r="J34" t="str">
            <v>752913210</v>
          </cell>
          <cell r="K34">
            <v>132040767</v>
          </cell>
          <cell r="L34" t="str">
            <v>Mr Philippe GASSER</v>
          </cell>
          <cell r="M34" t="str">
            <v>04 42 26 02 18</v>
          </cell>
          <cell r="N34" t="str">
            <v>pharmaciedeladuranne@gmail.com</v>
          </cell>
        </row>
        <row r="35">
          <cell r="A35">
            <v>2107694</v>
          </cell>
          <cell r="B35" t="str">
            <v>PHARMACIE DE LA FONETTE</v>
          </cell>
          <cell r="C35">
            <v>1</v>
          </cell>
          <cell r="D35" t="str">
            <v>MARQUE BLANCHE</v>
          </cell>
          <cell r="F35">
            <v>38</v>
          </cell>
          <cell r="G35" t="str">
            <v>Rue de Metz</v>
          </cell>
          <cell r="H35">
            <v>34230</v>
          </cell>
          <cell r="I35" t="str">
            <v>PAULHAN</v>
          </cell>
          <cell r="J35" t="str">
            <v>445344849</v>
          </cell>
          <cell r="L35" t="str">
            <v>Mr Teddy HEU</v>
          </cell>
          <cell r="M35" t="str">
            <v>04 67 25 00 45</v>
          </cell>
          <cell r="N35" t="str">
            <v>pharmaciedelafonette@gmail.com</v>
          </cell>
        </row>
        <row r="36">
          <cell r="A36">
            <v>2043657</v>
          </cell>
          <cell r="B36" t="str">
            <v>PHARMACIE DE LA LIBERTE</v>
          </cell>
          <cell r="C36">
            <v>1</v>
          </cell>
          <cell r="D36" t="str">
            <v>MARKET</v>
          </cell>
          <cell r="F36">
            <v>277</v>
          </cell>
          <cell r="G36" t="str">
            <v>Place de la Liberté</v>
          </cell>
          <cell r="H36">
            <v>83000</v>
          </cell>
          <cell r="I36" t="str">
            <v>TOULON</v>
          </cell>
          <cell r="J36" t="str">
            <v>480670710</v>
          </cell>
          <cell r="L36" t="str">
            <v>Mrs IFTICENE Nazim et REY Alain</v>
          </cell>
          <cell r="M36" t="str">
            <v>04 94 92 20 25</v>
          </cell>
          <cell r="N36" t="str">
            <v>nazim.ifticene@gmail.com</v>
          </cell>
        </row>
        <row r="37">
          <cell r="A37">
            <v>2171204</v>
          </cell>
          <cell r="B37" t="str">
            <v>PHARMACIE DE LA MARINADE</v>
          </cell>
          <cell r="C37">
            <v>1</v>
          </cell>
          <cell r="D37" t="str">
            <v>MARKET</v>
          </cell>
          <cell r="F37">
            <v>10</v>
          </cell>
          <cell r="G37" t="str">
            <v>Bis Avenue de la Côte Vermeille</v>
          </cell>
          <cell r="H37">
            <v>66250</v>
          </cell>
          <cell r="I37" t="str">
            <v>ST LAURENT DE LA SALANQUE</v>
          </cell>
          <cell r="J37" t="str">
            <v>442878971</v>
          </cell>
          <cell r="L37" t="str">
            <v>Mr CASTRE et Mr DECOURT</v>
          </cell>
          <cell r="M37" t="str">
            <v>04 68 28 63 63</v>
          </cell>
          <cell r="N37" t="str">
            <v>phielamarinade@gmail.com</v>
          </cell>
        </row>
        <row r="38">
          <cell r="A38">
            <v>2006217</v>
          </cell>
          <cell r="B38" t="str">
            <v xml:space="preserve">PHARMACIE DE LA MONTAGNETTE </v>
          </cell>
          <cell r="C38">
            <v>1</v>
          </cell>
          <cell r="D38" t="str">
            <v>MARKET</v>
          </cell>
          <cell r="F38" t="str">
            <v>-</v>
          </cell>
          <cell r="G38" t="str">
            <v>Rue Auguste Chabaud</v>
          </cell>
          <cell r="H38">
            <v>13150</v>
          </cell>
          <cell r="I38" t="str">
            <v>TARASCON</v>
          </cell>
          <cell r="L38" t="str">
            <v xml:space="preserve">DELPECH Chloe 
ROLLIN Charlotte </v>
          </cell>
          <cell r="M38" t="str">
            <v>04 90 91 17 74</v>
          </cell>
          <cell r="N38" t="str">
            <v>chloedelpech@gmail.com</v>
          </cell>
        </row>
        <row r="39">
          <cell r="A39">
            <v>2106088</v>
          </cell>
          <cell r="B39" t="str">
            <v>PHARMACIE DE LA PISCINE</v>
          </cell>
          <cell r="C39">
            <v>1</v>
          </cell>
          <cell r="D39" t="str">
            <v>PLANETE</v>
          </cell>
          <cell r="E39">
            <v>43374</v>
          </cell>
          <cell r="F39">
            <v>55</v>
          </cell>
          <cell r="G39" t="str">
            <v>Avenue de Sete</v>
          </cell>
          <cell r="H39">
            <v>34300</v>
          </cell>
          <cell r="I39" t="str">
            <v>AGDE</v>
          </cell>
          <cell r="L39" t="str">
            <v>MME PIERUCCI LAURA</v>
          </cell>
          <cell r="M39" t="str">
            <v>04 67 21 22 54</v>
          </cell>
          <cell r="N39" t="str">
            <v>pharmacie.delapiscine@gmail.com</v>
          </cell>
        </row>
        <row r="40">
          <cell r="A40">
            <v>2117587</v>
          </cell>
          <cell r="B40" t="str">
            <v>PHARMACIE DE LA PLACE</v>
          </cell>
          <cell r="C40">
            <v>1</v>
          </cell>
          <cell r="D40" t="str">
            <v>MARQUE BLANCHE</v>
          </cell>
          <cell r="E40">
            <v>43374</v>
          </cell>
          <cell r="F40">
            <v>14</v>
          </cell>
          <cell r="G40" t="str">
            <v>Place Paul Doumer</v>
          </cell>
          <cell r="H40">
            <v>38540</v>
          </cell>
          <cell r="I40" t="str">
            <v>HEYRIEUX</v>
          </cell>
          <cell r="J40" t="str">
            <v>842243693</v>
          </cell>
          <cell r="L40" t="str">
            <v>MME AMELIE VAILLANT</v>
          </cell>
          <cell r="M40" t="str">
            <v>09 52 39 18 11</v>
          </cell>
          <cell r="N40" t="str">
            <v>vaillant.amelie@orange.fr</v>
          </cell>
        </row>
        <row r="41">
          <cell r="A41">
            <v>2115878</v>
          </cell>
          <cell r="B41" t="str">
            <v>PHARMACIE DE L'AVENUE</v>
          </cell>
          <cell r="C41">
            <v>1</v>
          </cell>
          <cell r="D41" t="str">
            <v>MARQUE BLANCHE</v>
          </cell>
          <cell r="E41">
            <v>43374</v>
          </cell>
          <cell r="F41">
            <v>44</v>
          </cell>
          <cell r="G41" t="str">
            <v>Avenue Maréchal Leclerc</v>
          </cell>
          <cell r="H41">
            <v>38540</v>
          </cell>
          <cell r="I41" t="str">
            <v>HEYRIEUX</v>
          </cell>
          <cell r="J41" t="str">
            <v>842243693</v>
          </cell>
          <cell r="L41" t="str">
            <v>MR ROMAIN BOASIS</v>
          </cell>
          <cell r="M41" t="str">
            <v>04 78 40 00 02</v>
          </cell>
          <cell r="N41" t="str">
            <v>romainboasis@gmail.com</v>
          </cell>
        </row>
        <row r="42">
          <cell r="A42">
            <v>2014029</v>
          </cell>
          <cell r="B42" t="str">
            <v>PHARMACIE DE PORT CAMARGUE</v>
          </cell>
          <cell r="C42">
            <v>1</v>
          </cell>
          <cell r="D42" t="str">
            <v>MARQUE BLANCHE</v>
          </cell>
          <cell r="F42">
            <v>8</v>
          </cell>
          <cell r="G42" t="str">
            <v>Avenue Jean Lasserre CC 2000 Le Trimaran</v>
          </cell>
          <cell r="H42">
            <v>30240</v>
          </cell>
          <cell r="I42" t="str">
            <v>PORT CAMARGUE</v>
          </cell>
          <cell r="J42" t="str">
            <v>790157028</v>
          </cell>
          <cell r="K42">
            <v>302005806</v>
          </cell>
          <cell r="L42" t="str">
            <v>Mme Stéphanie ESCOJIDO &amp; Mr Christian JANNEL</v>
          </cell>
          <cell r="M42" t="str">
            <v>04-66-51-42-55</v>
          </cell>
          <cell r="N42" t="str">
            <v>pharmacieportcamargue@offisecure.com</v>
          </cell>
        </row>
        <row r="43">
          <cell r="A43">
            <v>2164553</v>
          </cell>
          <cell r="B43" t="str">
            <v>PHARMACIE DE QUENTOVIC</v>
          </cell>
          <cell r="C43">
            <v>1</v>
          </cell>
          <cell r="D43" t="str">
            <v>MARQUE BLANCHE</v>
          </cell>
          <cell r="F43">
            <v>44</v>
          </cell>
          <cell r="G43" t="str">
            <v>Rue de Calais</v>
          </cell>
          <cell r="H43">
            <v>62520</v>
          </cell>
          <cell r="I43" t="str">
            <v>LE TOUQUET</v>
          </cell>
          <cell r="J43" t="str">
            <v>804367456</v>
          </cell>
          <cell r="L43" t="str">
            <v>MR et MME RENAUX</v>
          </cell>
          <cell r="M43" t="str">
            <v xml:space="preserve">03 21 05 24 70 </v>
          </cell>
          <cell r="N43" t="str">
            <v>pharmacie.renaux@gmail.com</v>
          </cell>
        </row>
        <row r="44">
          <cell r="A44">
            <v>2271599</v>
          </cell>
          <cell r="B44" t="str">
            <v>PHARMACIE DES 3 VALLEES</v>
          </cell>
          <cell r="C44">
            <v>1</v>
          </cell>
          <cell r="D44" t="str">
            <v>MARQUE BLANCHE</v>
          </cell>
          <cell r="F44">
            <v>25</v>
          </cell>
          <cell r="G44" t="str">
            <v>Avenue du Onze Novembre</v>
          </cell>
          <cell r="H44" t="str">
            <v>07800</v>
          </cell>
          <cell r="I44" t="str">
            <v>LA VOULTE SUR RHONE</v>
          </cell>
          <cell r="J44" t="str">
            <v>314 036 831</v>
          </cell>
          <cell r="L44" t="str">
            <v xml:space="preserve">Mr Pierre LOCHET </v>
          </cell>
          <cell r="M44" t="str">
            <v>04 75 62 01 01</v>
          </cell>
          <cell r="N44" t="str">
            <v>pierre.lochet@gmail.com</v>
          </cell>
        </row>
        <row r="45">
          <cell r="A45">
            <v>2177541</v>
          </cell>
          <cell r="B45" t="str">
            <v>PHARMACIE DES ALLAGNIERS</v>
          </cell>
          <cell r="C45">
            <v>1</v>
          </cell>
          <cell r="D45" t="str">
            <v>MARKET</v>
          </cell>
          <cell r="F45">
            <v>28</v>
          </cell>
          <cell r="G45" t="str">
            <v>Avenue de l'Europe</v>
          </cell>
          <cell r="H45">
            <v>69140</v>
          </cell>
          <cell r="I45" t="str">
            <v>RILLIEUX-LA-PAPE</v>
          </cell>
          <cell r="J45" t="str">
            <v>812719763</v>
          </cell>
          <cell r="K45">
            <v>692033731</v>
          </cell>
          <cell r="L45" t="str">
            <v>Mr Mickael ALLOUCH</v>
          </cell>
          <cell r="M45" t="str">
            <v>04 78 88 98 65</v>
          </cell>
          <cell r="N45" t="str">
            <v>mikeallouch@gmail.com</v>
          </cell>
        </row>
        <row r="46">
          <cell r="A46">
            <v>2068928</v>
          </cell>
          <cell r="B46" t="str">
            <v>PHARMACIE DES ATELIERS</v>
          </cell>
          <cell r="C46">
            <v>1</v>
          </cell>
          <cell r="D46" t="str">
            <v>MARQUE BLANCHE</v>
          </cell>
          <cell r="F46">
            <v>10</v>
          </cell>
          <cell r="G46" t="str">
            <v>Place de la Révolution</v>
          </cell>
          <cell r="H46">
            <v>13200</v>
          </cell>
          <cell r="I46" t="str">
            <v>ARLES</v>
          </cell>
          <cell r="J46" t="str">
            <v>837 554 724</v>
          </cell>
          <cell r="K46">
            <v>132081613</v>
          </cell>
          <cell r="L46" t="str">
            <v>MR BURCIA &amp; Mme BLONDIN</v>
          </cell>
          <cell r="M46" t="str">
            <v>04 90 96 04 98</v>
          </cell>
          <cell r="N46" t="str">
            <v xml:space="preserve">phiedesateliers@gmail.com </v>
          </cell>
        </row>
        <row r="47">
          <cell r="A47">
            <v>2034134</v>
          </cell>
          <cell r="B47" t="str">
            <v>PHARMACIE DES BALMES (GRANDE)</v>
          </cell>
          <cell r="C47">
            <v>1</v>
          </cell>
          <cell r="D47" t="str">
            <v>MARKET</v>
          </cell>
          <cell r="F47">
            <v>91</v>
          </cell>
          <cell r="G47" t="str">
            <v>Avenue de Corbetta</v>
          </cell>
          <cell r="H47">
            <v>69960</v>
          </cell>
          <cell r="I47" t="str">
            <v>CORBAS</v>
          </cell>
          <cell r="J47" t="str">
            <v>353895485</v>
          </cell>
          <cell r="K47">
            <v>692033087</v>
          </cell>
          <cell r="L47" t="str">
            <v>Mrs Olivier ABATE &amp; Ignacio CARRICAJO</v>
          </cell>
          <cell r="M47" t="str">
            <v>04 72 50 22 31</v>
          </cell>
          <cell r="N47" t="str">
            <v>pharmaciedesbalmes@orange.fr</v>
          </cell>
        </row>
        <row r="48">
          <cell r="A48">
            <v>2004450</v>
          </cell>
          <cell r="B48" t="str">
            <v>PHARMACIE DES ECOLES</v>
          </cell>
          <cell r="C48">
            <v>1</v>
          </cell>
          <cell r="D48" t="str">
            <v>MARKET</v>
          </cell>
          <cell r="E48">
            <v>43252</v>
          </cell>
          <cell r="F48">
            <v>5</v>
          </cell>
          <cell r="G48" t="str">
            <v>Bld Chateaudun</v>
          </cell>
          <cell r="H48">
            <v>11200</v>
          </cell>
          <cell r="I48" t="str">
            <v>LEZIGNAN CORBIERES</v>
          </cell>
          <cell r="J48" t="str">
            <v>112030000</v>
          </cell>
          <cell r="L48" t="str">
            <v>MR ET MME TANGUY</v>
          </cell>
          <cell r="M48" t="str">
            <v xml:space="preserve">04 68 27 02 08 </v>
          </cell>
          <cell r="N48" t="str">
            <v>pharmacietanguy@gmail.com</v>
          </cell>
        </row>
        <row r="49">
          <cell r="A49">
            <v>2177515</v>
          </cell>
          <cell r="B49" t="str">
            <v>PHARMACIE DES LUMIERES</v>
          </cell>
          <cell r="C49">
            <v>1</v>
          </cell>
          <cell r="D49" t="str">
            <v>MARQUE BLANCHE</v>
          </cell>
          <cell r="F49">
            <v>67</v>
          </cell>
          <cell r="G49" t="str">
            <v>Rue de la République</v>
          </cell>
          <cell r="H49">
            <v>69330</v>
          </cell>
          <cell r="I49" t="str">
            <v>MEYZIEU</v>
          </cell>
          <cell r="J49" t="str">
            <v>803631464</v>
          </cell>
          <cell r="L49" t="str">
            <v>Mmes Joséphine RICHEZ &amp; Caroline PELON</v>
          </cell>
          <cell r="M49" t="str">
            <v xml:space="preserve">04 78 31 54 64 </v>
          </cell>
          <cell r="N49" t="str">
            <v>phiedeslumieres@gmail.com</v>
          </cell>
        </row>
        <row r="50">
          <cell r="A50">
            <v>2251588</v>
          </cell>
          <cell r="B50" t="str">
            <v>PHARMACIE DES MOULIERES</v>
          </cell>
          <cell r="C50">
            <v>1</v>
          </cell>
          <cell r="D50" t="str">
            <v>PLANETE</v>
          </cell>
          <cell r="F50" t="str">
            <v>-</v>
          </cell>
          <cell r="G50" t="str">
            <v>C.Cial INTERMARCHE</v>
          </cell>
          <cell r="H50">
            <v>13105</v>
          </cell>
          <cell r="I50" t="str">
            <v>MIMET</v>
          </cell>
          <cell r="J50" t="str">
            <v>414464354</v>
          </cell>
          <cell r="L50" t="str">
            <v>Mr MIGHIRIAN</v>
          </cell>
          <cell r="M50" t="str">
            <v>04 42 51 25 85</v>
          </cell>
          <cell r="N50" t="str">
            <v>pharmi@wanadoo.fr</v>
          </cell>
        </row>
        <row r="51">
          <cell r="A51">
            <v>2200397</v>
          </cell>
          <cell r="B51" t="str">
            <v xml:space="preserve">PHARMACIE DES ORMES </v>
          </cell>
          <cell r="C51">
            <v>1</v>
          </cell>
          <cell r="D51" t="str">
            <v>MARQUE BLANCHE</v>
          </cell>
          <cell r="E51">
            <v>43374</v>
          </cell>
          <cell r="F51">
            <v>95</v>
          </cell>
          <cell r="G51" t="str">
            <v>Rue des Ormes</v>
          </cell>
          <cell r="H51">
            <v>77515</v>
          </cell>
          <cell r="I51" t="str">
            <v>FAREMOUTIERS</v>
          </cell>
          <cell r="J51" t="str">
            <v>794 141 176</v>
          </cell>
          <cell r="L51" t="str">
            <v>MME AGNES HORTA
MME EMILIE JOURDAIN</v>
          </cell>
          <cell r="M51" t="str">
            <v>01 64 04 20 62</v>
          </cell>
          <cell r="N51" t="str">
            <v>pharmaciedesormes@gmail.com</v>
          </cell>
        </row>
        <row r="52">
          <cell r="A52">
            <v>2046438</v>
          </cell>
          <cell r="B52" t="str">
            <v xml:space="preserve">PHARMACIE DES RESIDENCES MADRID
</v>
          </cell>
          <cell r="C52">
            <v>1</v>
          </cell>
          <cell r="D52" t="str">
            <v>MARKET</v>
          </cell>
          <cell r="E52">
            <v>43186</v>
          </cell>
          <cell r="F52">
            <v>2</v>
          </cell>
          <cell r="G52" t="str">
            <v>Rue de Madrid</v>
          </cell>
          <cell r="H52">
            <v>90000</v>
          </cell>
          <cell r="I52" t="str">
            <v>BELFORT</v>
          </cell>
          <cell r="J52" t="str">
            <v>438384737</v>
          </cell>
          <cell r="L52" t="str">
            <v>MME PENIN ET MR MAILLARDAUX</v>
          </cell>
          <cell r="M52" t="str">
            <v>03 84 21 16 10</v>
          </cell>
          <cell r="N52" t="str">
            <v>pharmaciedesresidencesmadrid@gmail.com</v>
          </cell>
        </row>
        <row r="53">
          <cell r="A53">
            <v>2014207</v>
          </cell>
          <cell r="B53" t="str">
            <v xml:space="preserve">PHARMACIE DES SABLAS </v>
          </cell>
          <cell r="C53">
            <v>1</v>
          </cell>
          <cell r="D53" t="str">
            <v>MARKET</v>
          </cell>
          <cell r="F53" t="str">
            <v>-</v>
          </cell>
          <cell r="G53" t="str">
            <v>Route d'ALES C.Cial Les SABLAS</v>
          </cell>
          <cell r="H53">
            <v>30700</v>
          </cell>
          <cell r="I53" t="str">
            <v>MONTAREN SAINT MEDIERS</v>
          </cell>
          <cell r="J53" t="str">
            <v>452402472</v>
          </cell>
          <cell r="K53">
            <v>302005210</v>
          </cell>
          <cell r="L53" t="str">
            <v>Mme C.PAYAN et Mr J. REGNIERS</v>
          </cell>
          <cell r="M53" t="str">
            <v>04 66 22 66 89</v>
          </cell>
          <cell r="N53" t="str">
            <v>pharmacielessablas@perso.alliadis.net</v>
          </cell>
        </row>
        <row r="54">
          <cell r="A54">
            <v>2220806</v>
          </cell>
          <cell r="B54" t="str">
            <v xml:space="preserve">PHARMACIE DES SOURCES </v>
          </cell>
          <cell r="C54">
            <v>1</v>
          </cell>
          <cell r="D54" t="str">
            <v>MARKET</v>
          </cell>
          <cell r="E54">
            <v>43346</v>
          </cell>
          <cell r="F54">
            <v>80</v>
          </cell>
          <cell r="G54" t="str">
            <v>Place du Général de Gaulle</v>
          </cell>
          <cell r="H54">
            <v>88800</v>
          </cell>
          <cell r="I54" t="str">
            <v>VITTEL</v>
          </cell>
          <cell r="J54" t="str">
            <v>510 675 770</v>
          </cell>
          <cell r="L54" t="str">
            <v>MR JEAN-DAMIEN PICAUT</v>
          </cell>
          <cell r="M54" t="str">
            <v>03 29 08 14 57</v>
          </cell>
          <cell r="N54" t="str">
            <v xml:space="preserve">jdpicaut@hotmail.fr </v>
          </cell>
        </row>
        <row r="55">
          <cell r="A55">
            <v>2288639</v>
          </cell>
          <cell r="B55" t="str">
            <v>PHARMACIE DES TROIS GRACES (LA GRANDE)</v>
          </cell>
          <cell r="C55">
            <v>1</v>
          </cell>
          <cell r="D55" t="str">
            <v>PLANETE</v>
          </cell>
          <cell r="F55">
            <v>12</v>
          </cell>
          <cell r="G55" t="str">
            <v>Rue de Bourgogne</v>
          </cell>
          <cell r="H55">
            <v>42300</v>
          </cell>
          <cell r="I55" t="str">
            <v>ROANNE</v>
          </cell>
          <cell r="J55" t="str">
            <v>800326449</v>
          </cell>
          <cell r="K55">
            <v>422011734</v>
          </cell>
          <cell r="L55" t="str">
            <v>Mr Alexandre BRASSART</v>
          </cell>
          <cell r="M55" t="str">
            <v>04-77-71-89-81</v>
          </cell>
          <cell r="N55" t="str">
            <v>a.brassart.ab@gmail.com</v>
          </cell>
        </row>
        <row r="56">
          <cell r="A56">
            <v>2043149</v>
          </cell>
          <cell r="B56" t="str">
            <v>PHARMACIE DIBO TROIN</v>
          </cell>
          <cell r="C56">
            <v>1</v>
          </cell>
          <cell r="D56" t="str">
            <v>MARQUE BLANCHE</v>
          </cell>
          <cell r="F56">
            <v>62</v>
          </cell>
          <cell r="G56" t="str">
            <v>Rue Général de Gaulle</v>
          </cell>
          <cell r="H56">
            <v>83600</v>
          </cell>
          <cell r="I56" t="str">
            <v>FREJUS</v>
          </cell>
          <cell r="J56" t="str">
            <v>801507302</v>
          </cell>
          <cell r="K56">
            <v>832010300</v>
          </cell>
          <cell r="L56" t="str">
            <v>Mrs DIBO Nicolas &amp; Thomas TROIN</v>
          </cell>
          <cell r="M56" t="str">
            <v>04 94 51 28 98</v>
          </cell>
          <cell r="N56" t="str">
            <v>pharmacieprovencale@yahoo.fr</v>
          </cell>
        </row>
        <row r="57">
          <cell r="A57">
            <v>2000016</v>
          </cell>
          <cell r="B57" t="str">
            <v>PHARMACIE DU CARREFOUR</v>
          </cell>
          <cell r="C57">
            <v>1</v>
          </cell>
          <cell r="D57" t="str">
            <v>PLANETE</v>
          </cell>
          <cell r="E57">
            <v>43101</v>
          </cell>
          <cell r="F57" t="str">
            <v>-</v>
          </cell>
          <cell r="G57" t="str">
            <v>Boulevard Charles De Gaulle</v>
          </cell>
          <cell r="H57" t="str">
            <v>01000</v>
          </cell>
          <cell r="I57" t="str">
            <v>BOURG EN BRESSE</v>
          </cell>
          <cell r="J57" t="str">
            <v>513 468 033</v>
          </cell>
          <cell r="L57" t="str">
            <v>Maud PUGEAT</v>
          </cell>
          <cell r="M57" t="str">
            <v>04 74 45 22 82</v>
          </cell>
          <cell r="N57" t="str">
            <v>phie.carrefour@free.fr</v>
          </cell>
        </row>
        <row r="58">
          <cell r="A58">
            <v>2070696</v>
          </cell>
          <cell r="B58" t="str">
            <v>PHARMACIE DU CENTRE</v>
          </cell>
          <cell r="C58">
            <v>1</v>
          </cell>
          <cell r="D58" t="str">
            <v>MARKET</v>
          </cell>
          <cell r="F58">
            <v>56</v>
          </cell>
          <cell r="G58" t="str">
            <v>Avenue Charles de Gaulle</v>
          </cell>
          <cell r="H58">
            <v>13122</v>
          </cell>
          <cell r="I58" t="str">
            <v>VENTABREN</v>
          </cell>
          <cell r="J58" t="str">
            <v>823744875</v>
          </cell>
          <cell r="K58">
            <v>132048687</v>
          </cell>
          <cell r="L58" t="str">
            <v>Mr GASSER</v>
          </cell>
          <cell r="M58" t="str">
            <v>04 42 28 75 87</v>
          </cell>
          <cell r="N58" t="str">
            <v>kamille.g@live.fr</v>
          </cell>
        </row>
        <row r="59">
          <cell r="A59">
            <v>2004282</v>
          </cell>
          <cell r="B59" t="str">
            <v>PHARMACIE DU CENTRE</v>
          </cell>
          <cell r="C59">
            <v>1</v>
          </cell>
          <cell r="D59" t="str">
            <v>MARKET</v>
          </cell>
          <cell r="F59">
            <v>8</v>
          </cell>
          <cell r="G59" t="str">
            <v>Place de la Victoire</v>
          </cell>
          <cell r="H59">
            <v>34150</v>
          </cell>
          <cell r="I59" t="str">
            <v>GIGNAC</v>
          </cell>
          <cell r="J59" t="str">
            <v>534551544</v>
          </cell>
          <cell r="L59" t="str">
            <v>Mr PUY Lionel</v>
          </cell>
          <cell r="M59" t="str">
            <v>04 67 57 52 59</v>
          </cell>
          <cell r="N59" t="str">
            <v>pharma.puytolla@gmail.com</v>
          </cell>
        </row>
        <row r="60">
          <cell r="A60">
            <v>2097812</v>
          </cell>
          <cell r="B60" t="str">
            <v xml:space="preserve">PHARMACIE DU CENTRE </v>
          </cell>
          <cell r="C60">
            <v>1</v>
          </cell>
          <cell r="D60" t="str">
            <v>MARQUE BLANCHE</v>
          </cell>
          <cell r="F60" t="str">
            <v>-</v>
          </cell>
          <cell r="G60" t="str">
            <v>Avenue René BOUDON</v>
          </cell>
          <cell r="H60">
            <v>30270</v>
          </cell>
          <cell r="I60" t="str">
            <v>ST JEAN DU GARD</v>
          </cell>
          <cell r="J60" t="str">
            <v>302006572</v>
          </cell>
          <cell r="L60" t="str">
            <v>Mr Simon PELISSIER-COMBESCURE et Mr Pierril LAFITE</v>
          </cell>
          <cell r="M60" t="str">
            <v>04 66 85 10 69</v>
          </cell>
          <cell r="N60" t="str">
            <v>pharmacieducentre30270@gmail.com</v>
          </cell>
        </row>
        <row r="61">
          <cell r="A61">
            <v>2032289</v>
          </cell>
          <cell r="B61" t="str">
            <v>PHARMACIE DU CHATEAU</v>
          </cell>
          <cell r="C61">
            <v>1</v>
          </cell>
          <cell r="D61" t="str">
            <v>MARQUE BLANCHE</v>
          </cell>
          <cell r="F61">
            <v>33</v>
          </cell>
          <cell r="G61" t="str">
            <v>Avenue Général de Gaulle</v>
          </cell>
          <cell r="H61">
            <v>66600</v>
          </cell>
          <cell r="I61" t="str">
            <v>SALSES LE CHÂTEAU</v>
          </cell>
          <cell r="J61" t="str">
            <v>805301074</v>
          </cell>
          <cell r="K61">
            <v>662004522</v>
          </cell>
          <cell r="L61" t="str">
            <v>Mrs Arnaud JAMME et Youssef AKKARI</v>
          </cell>
          <cell r="M61" t="str">
            <v>04 68 38 60 15</v>
          </cell>
          <cell r="N61" t="str">
            <v>pharmaciedesalses@gmail.com</v>
          </cell>
        </row>
        <row r="62">
          <cell r="A62">
            <v>2005669</v>
          </cell>
          <cell r="B62" t="str">
            <v>PHARMACIE DU CLOS</v>
          </cell>
          <cell r="C62">
            <v>1</v>
          </cell>
          <cell r="D62" t="str">
            <v>MARKET</v>
          </cell>
          <cell r="F62">
            <v>18</v>
          </cell>
          <cell r="G62" t="str">
            <v>Rue Jules FERRY</v>
          </cell>
          <cell r="H62">
            <v>13220</v>
          </cell>
          <cell r="I62" t="str">
            <v xml:space="preserve"> CHATEAUNEUF LES MARTIGUES</v>
          </cell>
          <cell r="J62" t="str">
            <v>509626644</v>
          </cell>
          <cell r="L62" t="str">
            <v>Mr FRAYSINNET et Mr MINASSIAN</v>
          </cell>
          <cell r="M62" t="str">
            <v xml:space="preserve">04 42 79 81 54 </v>
          </cell>
          <cell r="N62" t="str">
            <v>pharmacie.du.clos@orange.fr</v>
          </cell>
        </row>
        <row r="63">
          <cell r="A63">
            <v>2117173</v>
          </cell>
          <cell r="B63" t="str">
            <v xml:space="preserve">PHARMACIE DU COURS </v>
          </cell>
          <cell r="C63">
            <v>1</v>
          </cell>
          <cell r="D63" t="str">
            <v>MARQUE BLANCHE</v>
          </cell>
          <cell r="F63">
            <v>41</v>
          </cell>
          <cell r="G63" t="str">
            <v>Cours Marc antoine BRILLIER</v>
          </cell>
          <cell r="H63">
            <v>38200</v>
          </cell>
          <cell r="I63" t="str">
            <v>VIENNE</v>
          </cell>
          <cell r="J63" t="str">
            <v>830 763 827</v>
          </cell>
          <cell r="L63" t="str">
            <v>Severine LAMBERT
Marion JOMAND</v>
          </cell>
          <cell r="M63" t="str">
            <v xml:space="preserve">04 74 85 18 34 </v>
          </cell>
          <cell r="N63" t="str">
            <v>pharmacieducoursvienne@gmail.com</v>
          </cell>
        </row>
        <row r="64">
          <cell r="A64">
            <v>2270307</v>
          </cell>
          <cell r="B64" t="str">
            <v>PHARMACIE DU LAS</v>
          </cell>
          <cell r="C64">
            <v>1</v>
          </cell>
          <cell r="D64" t="str">
            <v>MARKET</v>
          </cell>
          <cell r="F64">
            <v>7</v>
          </cell>
          <cell r="G64" t="str">
            <v>Avenue du Las</v>
          </cell>
          <cell r="H64">
            <v>83200</v>
          </cell>
          <cell r="I64" t="str">
            <v>TOULON</v>
          </cell>
          <cell r="J64" t="str">
            <v>497814772</v>
          </cell>
          <cell r="L64" t="str">
            <v>Mme CHAILLOT Béatrice</v>
          </cell>
          <cell r="M64" t="str">
            <v>04 94 22 51 55</v>
          </cell>
          <cell r="N64" t="str">
            <v>pharmaciedulas@gmail.com</v>
          </cell>
        </row>
        <row r="65">
          <cell r="A65">
            <v>2251216</v>
          </cell>
          <cell r="B65" t="str">
            <v xml:space="preserve">PHARMACIE DU POINT MEDICAL </v>
          </cell>
          <cell r="C65">
            <v>1</v>
          </cell>
          <cell r="D65" t="str">
            <v>MARKET</v>
          </cell>
          <cell r="F65" t="str">
            <v>-</v>
          </cell>
          <cell r="G65" t="str">
            <v>Rond point de la NATION</v>
          </cell>
          <cell r="H65">
            <v>21000</v>
          </cell>
          <cell r="I65" t="str">
            <v>DIJON</v>
          </cell>
          <cell r="J65" t="str">
            <v>414 962 852</v>
          </cell>
          <cell r="L65" t="str">
            <v>Pierre OCHALA
Florent FATET</v>
          </cell>
          <cell r="M65" t="str">
            <v>03 80 73 39 88</v>
          </cell>
          <cell r="N65" t="str">
            <v>pharmacie21000@gmail.com</v>
          </cell>
        </row>
        <row r="66">
          <cell r="A66">
            <v>2279666</v>
          </cell>
          <cell r="B66" t="str">
            <v>PHARMACIE DU THEATRE</v>
          </cell>
          <cell r="C66">
            <v>1</v>
          </cell>
          <cell r="D66" t="str">
            <v>PLANETE</v>
          </cell>
          <cell r="F66">
            <v>8</v>
          </cell>
          <cell r="G66" t="str">
            <v>Avenue Maréchal Juin</v>
          </cell>
          <cell r="H66">
            <v>11100</v>
          </cell>
          <cell r="I66" t="str">
            <v>NARBONNE</v>
          </cell>
          <cell r="J66" t="str">
            <v>524112331</v>
          </cell>
          <cell r="K66">
            <v>110790862</v>
          </cell>
          <cell r="L66" t="str">
            <v>Mr Julien BROUSSON</v>
          </cell>
          <cell r="M66" t="str">
            <v>04 68 32 00 75</v>
          </cell>
          <cell r="N66" t="str">
            <v>pharmacietheatrenarbonne@gmail.com</v>
          </cell>
        </row>
        <row r="67">
          <cell r="A67">
            <v>2000056</v>
          </cell>
          <cell r="B67" t="str">
            <v>PHARMACIE DU VILLAGE LA GRANDE PHARMACIE BY MEDIPRIX</v>
          </cell>
          <cell r="C67">
            <v>1</v>
          </cell>
          <cell r="D67" t="str">
            <v>MARKET</v>
          </cell>
          <cell r="F67">
            <v>582</v>
          </cell>
          <cell r="G67" t="str">
            <v>Avenue Marcel Pagnol</v>
          </cell>
          <cell r="H67">
            <v>34470</v>
          </cell>
          <cell r="I67" t="str">
            <v>PEROLS</v>
          </cell>
          <cell r="J67" t="str">
            <v>493413116</v>
          </cell>
          <cell r="K67">
            <v>342025236</v>
          </cell>
          <cell r="L67" t="str">
            <v>Mr Jérôme ESCOJIDO</v>
          </cell>
          <cell r="M67" t="str">
            <v>09 66 82 40 75</v>
          </cell>
          <cell r="N67" t="str">
            <v>pharmaescojido@gmail.com</v>
          </cell>
        </row>
        <row r="68">
          <cell r="A68">
            <v>2261837</v>
          </cell>
          <cell r="B68" t="str">
            <v>PHARMACIE DUPLEIX GRANIER</v>
          </cell>
          <cell r="C68">
            <v>1</v>
          </cell>
          <cell r="D68" t="str">
            <v>MARKET</v>
          </cell>
          <cell r="E68">
            <v>43101</v>
          </cell>
          <cell r="F68" t="str">
            <v>-</v>
          </cell>
          <cell r="G68" t="str">
            <v>Chemein de campagne</v>
          </cell>
          <cell r="H68">
            <v>30250</v>
          </cell>
          <cell r="I68" t="str">
            <v>Sommières</v>
          </cell>
          <cell r="J68" t="str">
            <v>349 016 147</v>
          </cell>
          <cell r="L68" t="str">
            <v>Mme Claire GRANIER et Mme Marie DUPLEIX</v>
          </cell>
          <cell r="M68" t="str">
            <v>04 66 80 02 42</v>
          </cell>
          <cell r="N68" t="str">
            <v>pharmacie.granier-dupleix@wanadoo.fr</v>
          </cell>
        </row>
        <row r="69">
          <cell r="A69">
            <v>2267069</v>
          </cell>
          <cell r="B69" t="str">
            <v>PHARMACIE ESPACE BOCAUD</v>
          </cell>
          <cell r="C69">
            <v>1</v>
          </cell>
          <cell r="D69" t="str">
            <v>PLANETE</v>
          </cell>
          <cell r="F69">
            <v>40</v>
          </cell>
          <cell r="G69" t="str">
            <v xml:space="preserve"> Espace BOCAUD 1 Avenue de Vendargues</v>
          </cell>
          <cell r="H69">
            <v>34830</v>
          </cell>
          <cell r="I69" t="str">
            <v>JACOU</v>
          </cell>
          <cell r="J69" t="str">
            <v>534139134</v>
          </cell>
          <cell r="K69">
            <v>342026218</v>
          </cell>
          <cell r="L69" t="str">
            <v>Mme Marie REMIA &amp; Mr Guy BENOIT</v>
          </cell>
          <cell r="M69" t="str">
            <v>04 67 55 95 70</v>
          </cell>
          <cell r="N69" t="str">
            <v>pharmaciebocaud@gmail.com</v>
          </cell>
        </row>
        <row r="70">
          <cell r="A70">
            <v>2174273</v>
          </cell>
          <cell r="B70" t="str">
            <v xml:space="preserve">PHARMACIE ESPACE SANTE
</v>
          </cell>
          <cell r="C70">
            <v>1</v>
          </cell>
          <cell r="D70" t="str">
            <v>MARKET</v>
          </cell>
          <cell r="E70">
            <v>43251</v>
          </cell>
          <cell r="F70">
            <v>9</v>
          </cell>
          <cell r="G70" t="str">
            <v>Rue du Sauvage</v>
          </cell>
          <cell r="H70">
            <v>68100</v>
          </cell>
          <cell r="I70" t="str">
            <v>MULHOUSE</v>
          </cell>
          <cell r="J70" t="str">
            <v>800368979</v>
          </cell>
          <cell r="L70" t="str">
            <v>MME EMILIE DELEY-MAILLARBAUX</v>
          </cell>
          <cell r="M70" t="str">
            <v>03 89 45 28 29</v>
          </cell>
          <cell r="N70" t="str">
            <v>emilie.deley@yahoo.fr</v>
          </cell>
        </row>
        <row r="71">
          <cell r="A71">
            <v>2070041</v>
          </cell>
          <cell r="B71" t="str">
            <v>PHARMACIE FOURNIER</v>
          </cell>
          <cell r="C71">
            <v>1</v>
          </cell>
          <cell r="D71" t="str">
            <v>MARQUE BLANCHE</v>
          </cell>
          <cell r="F71">
            <v>78</v>
          </cell>
          <cell r="G71" t="str">
            <v>Avenue François Miterrand</v>
          </cell>
          <cell r="H71">
            <v>13170</v>
          </cell>
          <cell r="I71" t="str">
            <v>LES PENNES MIRABEAU</v>
          </cell>
          <cell r="J71" t="str">
            <v>415303536</v>
          </cell>
          <cell r="L71" t="str">
            <v>Mr et Mme FOURNIER</v>
          </cell>
          <cell r="M71" t="str">
            <v>04 91 51 01 61</v>
          </cell>
          <cell r="N71" t="str">
            <v>stephanievivona@yahoo.fr</v>
          </cell>
        </row>
        <row r="72">
          <cell r="A72">
            <v>2258709</v>
          </cell>
          <cell r="B72" t="str">
            <v xml:space="preserve">PHARMACIE FOURNIER </v>
          </cell>
          <cell r="C72">
            <v>1</v>
          </cell>
          <cell r="D72" t="str">
            <v>MARKET</v>
          </cell>
          <cell r="F72" t="str">
            <v>48a</v>
          </cell>
          <cell r="G72" t="str">
            <v>Impasse des Templiers CC Laure</v>
          </cell>
          <cell r="H72">
            <v>13180</v>
          </cell>
          <cell r="I72" t="str">
            <v>GIGNAC LA NERTHE</v>
          </cell>
          <cell r="J72" t="str">
            <v>827582800</v>
          </cell>
          <cell r="L72" t="str">
            <v>Mr FOURNIER</v>
          </cell>
          <cell r="M72" t="str">
            <v xml:space="preserve">04 42 30 44 92 </v>
          </cell>
          <cell r="N72" t="str">
            <v>pharmaciedelaure@gmail.com</v>
          </cell>
        </row>
        <row r="73">
          <cell r="A73">
            <v>2107406</v>
          </cell>
          <cell r="B73" t="str">
            <v>PHARMACIE FRANCES-GASQUET</v>
          </cell>
          <cell r="C73">
            <v>1</v>
          </cell>
          <cell r="D73" t="str">
            <v>MARQUE BLANCHE</v>
          </cell>
          <cell r="F73">
            <v>34</v>
          </cell>
          <cell r="G73" t="str">
            <v>Bd du Jeu de Paume</v>
          </cell>
          <cell r="H73">
            <v>34000</v>
          </cell>
          <cell r="I73" t="str">
            <v>MONTPELLIER</v>
          </cell>
          <cell r="J73" t="str">
            <v>813620564</v>
          </cell>
          <cell r="L73" t="str">
            <v>Mmes FRANCES Amélie et                  GASQUET Florence</v>
          </cell>
          <cell r="M73" t="str">
            <v xml:space="preserve">04 67 92 76 92 </v>
          </cell>
          <cell r="N73" t="str">
            <v>pharmaciejeudepaume@gmail.com</v>
          </cell>
        </row>
        <row r="74">
          <cell r="A74">
            <v>2211634</v>
          </cell>
          <cell r="B74" t="str">
            <v xml:space="preserve">PHARMACIE FREJUS PLAGE </v>
          </cell>
          <cell r="C74">
            <v>1</v>
          </cell>
          <cell r="D74" t="str">
            <v>PLANETE</v>
          </cell>
          <cell r="F74">
            <v>265</v>
          </cell>
          <cell r="G74" t="str">
            <v>BLD DE LA LIBERATION</v>
          </cell>
          <cell r="H74">
            <v>83600</v>
          </cell>
          <cell r="I74" t="str">
            <v xml:space="preserve">FREJUS </v>
          </cell>
          <cell r="L74" t="str">
            <v>SPAGNOLI Pascale 
SPAGNOLI Alexandre</v>
          </cell>
          <cell r="M74" t="str">
            <v>04 94 51 43 32</v>
          </cell>
          <cell r="N74" t="str">
            <v>spagnoli.family@orange.fr</v>
          </cell>
        </row>
        <row r="75">
          <cell r="A75">
            <v>2003910</v>
          </cell>
          <cell r="B75" t="str">
            <v>PHARMACIE GAMBETTA</v>
          </cell>
          <cell r="C75">
            <v>1</v>
          </cell>
          <cell r="D75" t="str">
            <v>MARKET</v>
          </cell>
          <cell r="F75">
            <v>30</v>
          </cell>
          <cell r="G75" t="str">
            <v>Cours Gambetta</v>
          </cell>
          <cell r="H75">
            <v>34000</v>
          </cell>
          <cell r="I75" t="str">
            <v>MONTPELLIER</v>
          </cell>
          <cell r="J75" t="str">
            <v>512015801</v>
          </cell>
          <cell r="L75" t="str">
            <v>Mr Cédric TRINGA</v>
          </cell>
          <cell r="M75" t="str">
            <v>04 67 92 05 04</v>
          </cell>
          <cell r="N75" t="str">
            <v>pharmacie.gambetta2@gmail.com</v>
          </cell>
        </row>
        <row r="76">
          <cell r="A76">
            <v>2106931</v>
          </cell>
          <cell r="B76" t="str">
            <v>PHARMACIE JACOBIN-CASSE</v>
          </cell>
          <cell r="C76">
            <v>1</v>
          </cell>
          <cell r="D76" t="str">
            <v>PLANETE</v>
          </cell>
          <cell r="F76" t="str">
            <v>-</v>
          </cell>
          <cell r="G76" t="str">
            <v>Angle Rue Vacassy - Bd de la République</v>
          </cell>
          <cell r="H76">
            <v>34130</v>
          </cell>
          <cell r="I76" t="str">
            <v>MAUGUIO</v>
          </cell>
          <cell r="J76" t="str">
            <v>397585639</v>
          </cell>
          <cell r="K76">
            <v>342026762</v>
          </cell>
          <cell r="L76" t="str">
            <v>Mmes S. JACOBIN et F. CASSE</v>
          </cell>
          <cell r="M76" t="str">
            <v xml:space="preserve">04 67 29 58 11 </v>
          </cell>
          <cell r="N76" t="str">
            <v>golgota13@msn.com</v>
          </cell>
        </row>
        <row r="77">
          <cell r="A77">
            <v>2070371</v>
          </cell>
          <cell r="B77" t="str">
            <v>PHARMACIE LAFAYETTE</v>
          </cell>
          <cell r="C77">
            <v>1</v>
          </cell>
          <cell r="D77" t="str">
            <v>MARQUE BLANCHE</v>
          </cell>
          <cell r="F77">
            <v>20</v>
          </cell>
          <cell r="G77" t="str">
            <v>Rue Lafayette</v>
          </cell>
          <cell r="H77">
            <v>13210</v>
          </cell>
          <cell r="I77" t="str">
            <v>St Rémy de Provence</v>
          </cell>
          <cell r="J77" t="str">
            <v>832350417</v>
          </cell>
          <cell r="L77" t="str">
            <v>Mr ALINDADO Fabrice</v>
          </cell>
          <cell r="M77" t="str">
            <v>04 90 92 11 21</v>
          </cell>
          <cell r="N77" t="str">
            <v>pharmacie.lafayette13210@gmail.com</v>
          </cell>
        </row>
        <row r="78">
          <cell r="A78">
            <v>2001535</v>
          </cell>
          <cell r="B78" t="str">
            <v xml:space="preserve">PHARMACIE LALAURIE </v>
          </cell>
          <cell r="C78">
            <v>1</v>
          </cell>
          <cell r="D78" t="str">
            <v>MARQUE BLANCHE</v>
          </cell>
          <cell r="F78">
            <v>2</v>
          </cell>
          <cell r="G78" t="str">
            <v>Rue du Ponant</v>
          </cell>
          <cell r="H78">
            <v>11590</v>
          </cell>
          <cell r="I78" t="str">
            <v>OUVEILLAN</v>
          </cell>
          <cell r="J78" t="str">
            <v>112003504</v>
          </cell>
          <cell r="L78" t="str">
            <v>Mme Clémence LALAURIE</v>
          </cell>
          <cell r="M78" t="str">
            <v>04 68 46 84 90</v>
          </cell>
          <cell r="N78" t="str">
            <v>pharmacie-lalaurie@orange.fr</v>
          </cell>
        </row>
        <row r="79">
          <cell r="A79">
            <v>2070544</v>
          </cell>
          <cell r="B79" t="str">
            <v>PHARMACIE LOVISI</v>
          </cell>
          <cell r="C79">
            <v>1</v>
          </cell>
          <cell r="D79" t="str">
            <v>MARKET</v>
          </cell>
          <cell r="F79">
            <v>4</v>
          </cell>
          <cell r="G79" t="str">
            <v>Avenue Adolphe FOUQUE</v>
          </cell>
          <cell r="H79">
            <v>13960</v>
          </cell>
          <cell r="I79" t="str">
            <v>SAUSSET LES PINS</v>
          </cell>
          <cell r="J79" t="str">
            <v>494908569</v>
          </cell>
          <cell r="L79" t="str">
            <v>Mrs LOVISI Marc &amp; Laurent</v>
          </cell>
          <cell r="M79" t="str">
            <v xml:space="preserve">04 42 44 57 26 </v>
          </cell>
          <cell r="N79" t="str">
            <v>pharmacie.lovisi@orange.fr</v>
          </cell>
        </row>
        <row r="80">
          <cell r="A80">
            <v>2278861</v>
          </cell>
          <cell r="B80" t="str">
            <v xml:space="preserve">PHARMACIE MOLNAR </v>
          </cell>
          <cell r="C80">
            <v>1</v>
          </cell>
          <cell r="D80" t="str">
            <v>MARQUE BLANCHE</v>
          </cell>
          <cell r="E80">
            <v>43346</v>
          </cell>
          <cell r="F80">
            <v>33</v>
          </cell>
          <cell r="G80" t="str">
            <v>AVENUE F2lix Faure</v>
          </cell>
          <cell r="H80">
            <v>88700</v>
          </cell>
          <cell r="I80" t="str">
            <v>RAMBERVILLIERS</v>
          </cell>
          <cell r="J80" t="str">
            <v>403 559 024</v>
          </cell>
          <cell r="L80" t="str">
            <v>MME NATHALIE MOLNAR</v>
          </cell>
          <cell r="M80" t="str">
            <v>03 29 65 03 58</v>
          </cell>
          <cell r="N80" t="str">
            <v>nathalie.molnar@orange.fr</v>
          </cell>
        </row>
        <row r="81">
          <cell r="A81">
            <v>2244895</v>
          </cell>
          <cell r="B81" t="str">
            <v>PHARMACIE MURACCIOLE</v>
          </cell>
          <cell r="C81">
            <v>1</v>
          </cell>
          <cell r="D81" t="str">
            <v>MARKET</v>
          </cell>
          <cell r="E81">
            <v>43101</v>
          </cell>
          <cell r="F81" t="str">
            <v>-</v>
          </cell>
          <cell r="G81" t="str">
            <v>Résidence REVINCO</v>
          </cell>
          <cell r="H81">
            <v>20290</v>
          </cell>
          <cell r="I81" t="str">
            <v>BORGO</v>
          </cell>
          <cell r="J81" t="str">
            <v>399 049 840</v>
          </cell>
          <cell r="L81" t="str">
            <v>Mme Isabelle MURACCIOLE</v>
          </cell>
          <cell r="M81" t="str">
            <v>04 95 36 02 64</v>
          </cell>
          <cell r="N81" t="str">
            <v>i.murracciole@orange.fr</v>
          </cell>
        </row>
        <row r="82">
          <cell r="A82">
            <v>2003893</v>
          </cell>
          <cell r="B82" t="str">
            <v xml:space="preserve">PHARMACIE NICE VALLEY </v>
          </cell>
          <cell r="C82">
            <v>1</v>
          </cell>
          <cell r="D82" t="str">
            <v>MARKET</v>
          </cell>
          <cell r="F82">
            <v>9</v>
          </cell>
          <cell r="G82" t="str">
            <v>Allée CAMILLE MUFFAT</v>
          </cell>
          <cell r="H82" t="str">
            <v>06200</v>
          </cell>
          <cell r="I82" t="str">
            <v>NICE</v>
          </cell>
          <cell r="J82" t="str">
            <v>808 270 102</v>
          </cell>
          <cell r="K82">
            <v>62035407</v>
          </cell>
          <cell r="L82" t="str">
            <v>Nicolas COLLOMBIER</v>
          </cell>
          <cell r="M82" t="str">
            <v>04 93 86 25 68</v>
          </cell>
          <cell r="N82" t="str">
            <v>collombier@gmail.com</v>
          </cell>
        </row>
        <row r="83">
          <cell r="A83">
            <v>2277056</v>
          </cell>
          <cell r="B83" t="str">
            <v>PHARMACIE NOUVELLE</v>
          </cell>
          <cell r="C83">
            <v>1</v>
          </cell>
          <cell r="D83" t="str">
            <v>MARKET</v>
          </cell>
          <cell r="F83">
            <v>42</v>
          </cell>
          <cell r="G83" t="str">
            <v>Rue de Saucheim</v>
          </cell>
          <cell r="H83">
            <v>68110</v>
          </cell>
          <cell r="I83" t="str">
            <v>ILLZACH</v>
          </cell>
          <cell r="J83" t="str">
            <v>813 783 784</v>
          </cell>
          <cell r="L83" t="str">
            <v>MR Thomas BRONNER</v>
          </cell>
          <cell r="M83" t="str">
            <v>03 89 46 34 32</v>
          </cell>
          <cell r="N83" t="str">
            <v>thomas.bronner.pharmacie@gmail.com</v>
          </cell>
        </row>
        <row r="84">
          <cell r="A84">
            <v>2007315</v>
          </cell>
          <cell r="B84" t="str">
            <v>PHARMACIE PARC BONNEVEINE</v>
          </cell>
          <cell r="C84">
            <v>1</v>
          </cell>
          <cell r="D84" t="str">
            <v>MARKET</v>
          </cell>
          <cell r="E84">
            <v>43374</v>
          </cell>
          <cell r="F84">
            <v>94</v>
          </cell>
          <cell r="G84" t="str">
            <v>Avenue André Zenatti</v>
          </cell>
          <cell r="H84">
            <v>13008</v>
          </cell>
          <cell r="I84" t="str">
            <v>MARSEILLE</v>
          </cell>
          <cell r="L84" t="str">
            <v>MR CHARLIE DEPIEDS</v>
          </cell>
          <cell r="M84" t="str">
            <v>04 91 73 33 72</v>
          </cell>
          <cell r="N84" t="str">
            <v>charliedepieds@yahoo.fr</v>
          </cell>
        </row>
        <row r="85">
          <cell r="A85">
            <v>2107715</v>
          </cell>
          <cell r="B85" t="str">
            <v>PHARMACIE PLEIN SUD</v>
          </cell>
          <cell r="C85">
            <v>1</v>
          </cell>
          <cell r="D85" t="str">
            <v>MARKET</v>
          </cell>
          <cell r="F85" t="str">
            <v>-</v>
          </cell>
          <cell r="G85" t="str">
            <v>Route de la Mer C.Cial AUCHAN</v>
          </cell>
          <cell r="H85">
            <v>34470</v>
          </cell>
          <cell r="I85" t="str">
            <v>PEROLS</v>
          </cell>
          <cell r="J85" t="str">
            <v>432868230</v>
          </cell>
          <cell r="K85">
            <v>342024536</v>
          </cell>
          <cell r="L85" t="str">
            <v>Mmes BONNET &amp; MONTGAILLARD</v>
          </cell>
          <cell r="M85" t="str">
            <v xml:space="preserve">04 67 20 15 16 </v>
          </cell>
          <cell r="N85" t="str">
            <v>para.pleinsud@wanadoo.fr</v>
          </cell>
        </row>
        <row r="86">
          <cell r="A86">
            <v>2001566</v>
          </cell>
          <cell r="B86" t="str">
            <v>PHARMACIE PRINCIPALE</v>
          </cell>
          <cell r="C86">
            <v>1</v>
          </cell>
          <cell r="D86" t="str">
            <v>MARKET</v>
          </cell>
          <cell r="F86">
            <v>147</v>
          </cell>
          <cell r="G86" t="str">
            <v>Avenue de L'EUROPE</v>
          </cell>
          <cell r="H86">
            <v>84100</v>
          </cell>
          <cell r="I86" t="str">
            <v>ORANGE</v>
          </cell>
          <cell r="J86" t="str">
            <v>421 094 608</v>
          </cell>
          <cell r="L86" t="str">
            <v>Valerie MAUREL 
Florence TABARDEL</v>
          </cell>
          <cell r="M86" t="str">
            <v xml:space="preserve">04 90 34 00 80 </v>
          </cell>
          <cell r="N86" t="str">
            <v>mautab@wanadoo.fr</v>
          </cell>
        </row>
        <row r="87">
          <cell r="A87">
            <v>2286872</v>
          </cell>
          <cell r="B87" t="str">
            <v>PHARMACIE PROVENCE DAUPHINE</v>
          </cell>
          <cell r="C87">
            <v>1</v>
          </cell>
          <cell r="D87" t="str">
            <v>MARKET</v>
          </cell>
          <cell r="F87">
            <v>81</v>
          </cell>
          <cell r="G87" t="str">
            <v>Avenue du Dauphiné</v>
          </cell>
          <cell r="H87">
            <v>26270</v>
          </cell>
          <cell r="I87" t="str">
            <v>SAULCE SUR RHONE</v>
          </cell>
          <cell r="J87" t="str">
            <v>532104528</v>
          </cell>
          <cell r="K87">
            <v>262070998</v>
          </cell>
          <cell r="L87" t="str">
            <v>FRESQUET CONDAT</v>
          </cell>
          <cell r="M87" t="str">
            <v>04 75 63 01 27</v>
          </cell>
          <cell r="N87" t="str">
            <v>pharmacieprovence@hotmail.fr</v>
          </cell>
        </row>
        <row r="88">
          <cell r="A88">
            <v>2245438</v>
          </cell>
          <cell r="B88" t="str">
            <v>PHARMACIE ROSSI</v>
          </cell>
          <cell r="C88">
            <v>1</v>
          </cell>
          <cell r="D88" t="str">
            <v>MARQUE BLANCHE</v>
          </cell>
          <cell r="F88" t="str">
            <v>-</v>
          </cell>
          <cell r="G88" t="str">
            <v>CATTERAGGIO</v>
          </cell>
          <cell r="H88">
            <v>20270</v>
          </cell>
          <cell r="I88" t="str">
            <v>ALERIA</v>
          </cell>
          <cell r="J88" t="str">
            <v>409581766</v>
          </cell>
          <cell r="K88">
            <v>20204109</v>
          </cell>
          <cell r="L88" t="str">
            <v>Mme Martine ROSSI</v>
          </cell>
          <cell r="M88" t="str">
            <v>04 95 57 00 74</v>
          </cell>
          <cell r="N88" t="str">
            <v>pharmacie-rossi@wanadoo.fr</v>
          </cell>
        </row>
        <row r="89">
          <cell r="A89">
            <v>2241700</v>
          </cell>
          <cell r="B89" t="str">
            <v>PHARMACIE SAINT JEAN</v>
          </cell>
          <cell r="C89">
            <v>1</v>
          </cell>
          <cell r="D89" t="str">
            <v>MARKET</v>
          </cell>
          <cell r="F89" t="str">
            <v>-</v>
          </cell>
          <cell r="G89" t="str">
            <v>Avenue Clément Mille CC Carrefour</v>
          </cell>
          <cell r="H89">
            <v>13110</v>
          </cell>
          <cell r="I89" t="str">
            <v>PORT DE BOUC</v>
          </cell>
          <cell r="J89" t="str">
            <v>525032918</v>
          </cell>
          <cell r="K89">
            <v>132028473</v>
          </cell>
          <cell r="L89" t="str">
            <v>Mme Laure PAGES &amp; Mr Pierre PAGES</v>
          </cell>
          <cell r="M89" t="str">
            <v>04 42 06 32 21</v>
          </cell>
          <cell r="N89" t="str">
            <v>pharmaciesaintjean13@gmail.com</v>
          </cell>
        </row>
        <row r="90">
          <cell r="A90">
            <v>2212800</v>
          </cell>
          <cell r="B90" t="str">
            <v>PHARMACIE SAINT JEAN (LA GRANDE)</v>
          </cell>
          <cell r="C90">
            <v>1</v>
          </cell>
          <cell r="D90" t="str">
            <v>MARQUE BLANCHE</v>
          </cell>
          <cell r="E90">
            <v>43374</v>
          </cell>
          <cell r="F90">
            <v>468</v>
          </cell>
          <cell r="G90" t="str">
            <v>BLD Maréchal Joffre</v>
          </cell>
          <cell r="H90">
            <v>83100</v>
          </cell>
          <cell r="I90" t="str">
            <v>TOULON</v>
          </cell>
          <cell r="L90" t="str">
            <v>MME PORTIER INGRID</v>
          </cell>
          <cell r="M90" t="str">
            <v>04 94 36 71 00</v>
          </cell>
          <cell r="N90" t="str">
            <v>grandepharmaciestjean@gmail.com</v>
          </cell>
        </row>
        <row r="91">
          <cell r="A91">
            <v>2106271</v>
          </cell>
          <cell r="B91" t="str">
            <v>PHARMACIE SAUVEPLANE</v>
          </cell>
          <cell r="C91">
            <v>1</v>
          </cell>
          <cell r="D91" t="str">
            <v>MARQUE BLANCHE</v>
          </cell>
          <cell r="F91">
            <v>15</v>
          </cell>
          <cell r="G91" t="str">
            <v>Bis Rue Victor HUGO</v>
          </cell>
          <cell r="H91">
            <v>34500</v>
          </cell>
          <cell r="I91" t="str">
            <v>BEZIERS</v>
          </cell>
          <cell r="J91" t="str">
            <v>823306170</v>
          </cell>
          <cell r="L91" t="str">
            <v>Mme SAUVEPLANCE Claire</v>
          </cell>
          <cell r="M91" t="str">
            <v> 04 67 76 32 42 </v>
          </cell>
          <cell r="N91" t="str">
            <v>pharmacie.sauveplane@gmail.com</v>
          </cell>
        </row>
        <row r="92">
          <cell r="A92">
            <v>2099558</v>
          </cell>
          <cell r="B92" t="str">
            <v>PHARMACIE ST EXUPERY</v>
          </cell>
          <cell r="C92">
            <v>1</v>
          </cell>
          <cell r="D92" t="str">
            <v>MARKET</v>
          </cell>
          <cell r="E92">
            <v>43101</v>
          </cell>
          <cell r="F92">
            <v>121</v>
          </cell>
          <cell r="G92" t="str">
            <v>BIS avenue St Exupery</v>
          </cell>
          <cell r="H92">
            <v>31400</v>
          </cell>
          <cell r="I92" t="str">
            <v>TOULOUSE</v>
          </cell>
          <cell r="J92" t="str">
            <v>789 850 211</v>
          </cell>
          <cell r="L92" t="str">
            <v>Mme BELAUD Magali</v>
          </cell>
          <cell r="M92" t="str">
            <v>05 62 47 70 90</v>
          </cell>
          <cell r="N92" t="str">
            <v>magali@pharmaciestexupery.com</v>
          </cell>
        </row>
        <row r="93">
          <cell r="A93">
            <v>2286322</v>
          </cell>
          <cell r="B93" t="str">
            <v>PHARMACIE TERRASSE DU PORT</v>
          </cell>
          <cell r="C93">
            <v>1</v>
          </cell>
          <cell r="D93" t="str">
            <v>PLANETE</v>
          </cell>
          <cell r="F93">
            <v>9</v>
          </cell>
          <cell r="G93" t="str">
            <v>Quai Lazaret CC Les Terrasses</v>
          </cell>
          <cell r="H93">
            <v>13002</v>
          </cell>
          <cell r="I93" t="str">
            <v>MARSEILLE</v>
          </cell>
          <cell r="J93" t="str">
            <v>794393009</v>
          </cell>
          <cell r="K93">
            <v>132021502</v>
          </cell>
          <cell r="L93" t="str">
            <v>Mme Stéphanie AZRIA</v>
          </cell>
          <cell r="M93" t="str">
            <v>04 91 90 64 65</v>
          </cell>
          <cell r="N93" t="str">
            <v>contact@pharmacietdp.com</v>
          </cell>
        </row>
        <row r="94">
          <cell r="A94">
            <v>2106821</v>
          </cell>
          <cell r="B94" t="str">
            <v>PHARMACIE TRIAIRE</v>
          </cell>
          <cell r="C94">
            <v>1</v>
          </cell>
          <cell r="D94" t="str">
            <v>MARQUE BLANCHE</v>
          </cell>
          <cell r="F94">
            <v>15</v>
          </cell>
          <cell r="G94" t="str">
            <v>Rue JEAN JAURES</v>
          </cell>
          <cell r="H94">
            <v>34140</v>
          </cell>
          <cell r="I94" t="str">
            <v>LOUPIAN</v>
          </cell>
          <cell r="J94" t="str">
            <v>503779621</v>
          </cell>
          <cell r="K94">
            <v>342026523</v>
          </cell>
          <cell r="L94" t="str">
            <v>Mr Fabien TRIAIRE</v>
          </cell>
          <cell r="M94" t="str">
            <v xml:space="preserve">04 67 43 70 95 </v>
          </cell>
          <cell r="N94" t="str">
            <v>pharmacietriaire@resopharma.fr</v>
          </cell>
        </row>
        <row r="95">
          <cell r="A95">
            <v>2108242</v>
          </cell>
          <cell r="B95" t="str">
            <v>PHARMACIE TRIFONTAINE</v>
          </cell>
          <cell r="C95">
            <v>1</v>
          </cell>
          <cell r="D95" t="str">
            <v>MARKET</v>
          </cell>
          <cell r="F95">
            <v>19</v>
          </cell>
          <cell r="G95" t="str">
            <v>Route de GANGES</v>
          </cell>
          <cell r="H95">
            <v>34980</v>
          </cell>
          <cell r="I95" t="str">
            <v>ST CLEMENT DE RIVIERE</v>
          </cell>
          <cell r="J95" t="str">
            <v>529227506</v>
          </cell>
          <cell r="K95">
            <v>342025897</v>
          </cell>
          <cell r="L95" t="str">
            <v>Mme BARICOS et Mrs BARICOS &amp; MARIS</v>
          </cell>
          <cell r="M95" t="str">
            <v xml:space="preserve">04 99 23 30 70 </v>
          </cell>
          <cell r="N95" t="str">
            <v>gbtrifontaine@gmail.com</v>
          </cell>
        </row>
        <row r="96">
          <cell r="A96">
            <v>2000926</v>
          </cell>
          <cell r="B96" t="str">
            <v>SELARL FFL</v>
          </cell>
          <cell r="C96">
            <v>1</v>
          </cell>
          <cell r="D96" t="str">
            <v>MARKET</v>
          </cell>
          <cell r="F96">
            <v>220</v>
          </cell>
          <cell r="G96" t="str">
            <v>Avenue Maréchal Juin</v>
          </cell>
          <cell r="H96">
            <v>34200</v>
          </cell>
          <cell r="I96" t="str">
            <v>SETE</v>
          </cell>
          <cell r="J96" t="str">
            <v>789494762</v>
          </cell>
          <cell r="K96">
            <v>342027224</v>
          </cell>
          <cell r="L96" t="str">
            <v>Mrs Yann FOURCADE &amp; Pierre LAVERDURE</v>
          </cell>
          <cell r="M96" t="str">
            <v>04 67 74 37 03</v>
          </cell>
          <cell r="N96" t="str">
            <v>pharmaciemediterranee@gmail.com</v>
          </cell>
        </row>
        <row r="97">
          <cell r="A97">
            <v>2265433</v>
          </cell>
          <cell r="B97" t="str">
            <v>PHARMACIE DAUDRE</v>
          </cell>
          <cell r="C97">
            <v>1</v>
          </cell>
          <cell r="D97" t="str">
            <v>MARKET</v>
          </cell>
          <cell r="E97">
            <v>43389</v>
          </cell>
          <cell r="F97">
            <v>11</v>
          </cell>
          <cell r="G97" t="str">
            <v>Place Louis Daudre</v>
          </cell>
          <cell r="H97">
            <v>80200</v>
          </cell>
          <cell r="I97" t="str">
            <v>PERONNE</v>
          </cell>
          <cell r="J97" t="str">
            <v>382487577</v>
          </cell>
          <cell r="L97" t="str">
            <v>Mr Henri DAUDRE</v>
          </cell>
          <cell r="M97" t="str">
            <v>03 22 84 11 79</v>
          </cell>
          <cell r="N97" t="str">
            <v>henri.daudre@offisecure.com</v>
          </cell>
        </row>
        <row r="98">
          <cell r="A98">
            <v>2272393</v>
          </cell>
          <cell r="B98" t="str">
            <v>PHARMACIE DE LA SOULE</v>
          </cell>
          <cell r="C98">
            <v>1</v>
          </cell>
          <cell r="D98" t="str">
            <v>MARKET</v>
          </cell>
          <cell r="E98">
            <v>43392</v>
          </cell>
          <cell r="F98">
            <v>35</v>
          </cell>
          <cell r="G98" t="str">
            <v>Bld des Pyrénées</v>
          </cell>
          <cell r="H98">
            <v>64130</v>
          </cell>
          <cell r="I98" t="str">
            <v>MAULEON</v>
          </cell>
          <cell r="J98" t="str">
            <v>490560919</v>
          </cell>
          <cell r="K98">
            <v>642024186</v>
          </cell>
          <cell r="L98" t="str">
            <v>Mr et me PEREZ; Mr et Me DALIER; Me C. BEGUERIE</v>
          </cell>
          <cell r="M98" t="str">
            <v>05 59 28 04 34</v>
          </cell>
          <cell r="N98" t="str">
            <v>pharmacie.pribat@gmail.com</v>
          </cell>
        </row>
        <row r="99">
          <cell r="A99">
            <v>2058684</v>
          </cell>
          <cell r="B99" t="str">
            <v>PHARMACIE DU PROGRES</v>
          </cell>
          <cell r="C99">
            <v>1</v>
          </cell>
          <cell r="D99" t="str">
            <v>MARKET</v>
          </cell>
          <cell r="E99">
            <v>43467</v>
          </cell>
          <cell r="F99">
            <v>6</v>
          </cell>
          <cell r="G99" t="str">
            <v>Place d'ALLIER</v>
          </cell>
          <cell r="H99" t="str">
            <v>03000</v>
          </cell>
          <cell r="I99" t="str">
            <v>MOULINS</v>
          </cell>
          <cell r="J99" t="str">
            <v>533630711</v>
          </cell>
          <cell r="L99" t="str">
            <v>Mr Philippe SALLES</v>
          </cell>
          <cell r="M99" t="str">
            <v>04 70 44 02 41</v>
          </cell>
          <cell r="N99" t="str">
            <v>sallesphilippe@hotmail.com</v>
          </cell>
        </row>
        <row r="100">
          <cell r="A100">
            <v>2069298</v>
          </cell>
          <cell r="B100" t="str">
            <v>PHARMACIE DU CENTRE</v>
          </cell>
          <cell r="C100">
            <v>1</v>
          </cell>
          <cell r="D100" t="str">
            <v>MARKET</v>
          </cell>
          <cell r="E100">
            <v>43467</v>
          </cell>
          <cell r="F100">
            <v>22</v>
          </cell>
          <cell r="G100" t="str">
            <v>Avenue Aristide Briand</v>
          </cell>
          <cell r="H100">
            <v>13620</v>
          </cell>
          <cell r="I100" t="str">
            <v>CARRY LE ROUET</v>
          </cell>
          <cell r="J100" t="str">
            <v>479660359</v>
          </cell>
          <cell r="L100" t="str">
            <v>Mes ARGELLIER Christelle et LEVRIER Hélène</v>
          </cell>
          <cell r="M100" t="str">
            <v>04 42 44 57 77</v>
          </cell>
          <cell r="N100" t="str">
            <v>pharmacieducentrecarry@gmail.com</v>
          </cell>
        </row>
        <row r="101">
          <cell r="A101">
            <v>2285313</v>
          </cell>
          <cell r="B101" t="str">
            <v>PHARMACIE CHATEAUNEUF DE GALAURE</v>
          </cell>
          <cell r="C101">
            <v>1</v>
          </cell>
          <cell r="D101" t="str">
            <v>MARKET</v>
          </cell>
          <cell r="E101">
            <v>43467</v>
          </cell>
          <cell r="F101">
            <v>7</v>
          </cell>
          <cell r="G101" t="str">
            <v>Impasse Champbonin</v>
          </cell>
          <cell r="H101">
            <v>26330</v>
          </cell>
          <cell r="I101" t="str">
            <v>CHATEAUNEUF DE GALAURE</v>
          </cell>
          <cell r="J101" t="str">
            <v>789099132</v>
          </cell>
          <cell r="L101" t="str">
            <v>Mr DUBUIS Edouard et Me FLOTTES Charlotte</v>
          </cell>
          <cell r="M101" t="str">
            <v>04 75 68 63 10</v>
          </cell>
          <cell r="N101" t="str">
            <v>contact@pharmaciedegalaure.com</v>
          </cell>
        </row>
        <row r="102">
          <cell r="A102">
            <v>2001857</v>
          </cell>
          <cell r="B102" t="str">
            <v>PHARMACIE FAUBERT-PERELLI</v>
          </cell>
          <cell r="C102">
            <v>1</v>
          </cell>
          <cell r="D102" t="str">
            <v>MARKET</v>
          </cell>
          <cell r="E102">
            <v>43467</v>
          </cell>
          <cell r="F102">
            <v>11</v>
          </cell>
          <cell r="G102" t="str">
            <v>Rue de l'Audacieuse</v>
          </cell>
          <cell r="H102">
            <v>34480</v>
          </cell>
          <cell r="I102" t="str">
            <v>MAGALAS</v>
          </cell>
          <cell r="J102" t="str">
            <v>321766453</v>
          </cell>
          <cell r="L102" t="str">
            <v>Mr FAUBERT Nicolas</v>
          </cell>
          <cell r="M102" t="str">
            <v>04 67 36 20 04</v>
          </cell>
          <cell r="N102" t="str">
            <v>pharmacie-faubert@wanadoo.fr</v>
          </cell>
        </row>
        <row r="103">
          <cell r="A103">
            <v>2061631</v>
          </cell>
          <cell r="B103" t="str">
            <v>PHARMACIE LES CHAMPS</v>
          </cell>
          <cell r="C103">
            <v>1</v>
          </cell>
          <cell r="D103" t="str">
            <v>PLANETE</v>
          </cell>
          <cell r="E103">
            <v>43467</v>
          </cell>
          <cell r="G103" t="str">
            <v>Les CHAMPS</v>
          </cell>
          <cell r="H103" t="str">
            <v>07200</v>
          </cell>
          <cell r="I103" t="str">
            <v>ST ETIENNE DE FONTBELLON</v>
          </cell>
          <cell r="J103" t="str">
            <v>385270996</v>
          </cell>
          <cell r="L103" t="str">
            <v>Mr GUINAMAND et Me ALEXANDRE</v>
          </cell>
          <cell r="M103" t="str">
            <v>04 75 35 22 32</v>
          </cell>
          <cell r="N103" t="str">
            <v>phieleschamps@orange.fr</v>
          </cell>
        </row>
        <row r="104">
          <cell r="A104">
            <v>2282925</v>
          </cell>
          <cell r="B104" t="str">
            <v>PHARMACIE SUD QUELAVOINE</v>
          </cell>
          <cell r="C104">
            <v>1</v>
          </cell>
          <cell r="D104" t="str">
            <v>MARKET</v>
          </cell>
          <cell r="E104">
            <v>43467</v>
          </cell>
          <cell r="F104">
            <v>45</v>
          </cell>
          <cell r="G104" t="str">
            <v>Avenue de Nimes</v>
          </cell>
          <cell r="H104" t="str">
            <v>07300</v>
          </cell>
          <cell r="I104" t="str">
            <v>TOURNON SUR RHONE</v>
          </cell>
          <cell r="J104" t="str">
            <v>328023528</v>
          </cell>
          <cell r="L104" t="str">
            <v>Me QUELAVOINE</v>
          </cell>
          <cell r="M104" t="str">
            <v>04 75 08 11 02</v>
          </cell>
          <cell r="N104" t="str">
            <v>cabri-sud07@hotmail.fr</v>
          </cell>
        </row>
        <row r="105">
          <cell r="A105">
            <v>2004844</v>
          </cell>
          <cell r="B105" t="str">
            <v>PHARMACIE DU TRAMWAY</v>
          </cell>
          <cell r="C105">
            <v>1</v>
          </cell>
          <cell r="D105" t="str">
            <v>MARKET</v>
          </cell>
          <cell r="E105">
            <v>43467</v>
          </cell>
          <cell r="F105">
            <v>94</v>
          </cell>
          <cell r="G105" t="str">
            <v>Bld CHAVE</v>
          </cell>
          <cell r="H105">
            <v>13005</v>
          </cell>
          <cell r="I105" t="str">
            <v>MARSEILLE</v>
          </cell>
          <cell r="J105" t="str">
            <v>490889474</v>
          </cell>
          <cell r="L105" t="str">
            <v>Mr DEBONNO</v>
          </cell>
          <cell r="M105" t="str">
            <v>09 65 16 35 25</v>
          </cell>
          <cell r="N105" t="str">
            <v>grandepharmaciedutramway@gmail.com</v>
          </cell>
        </row>
        <row r="106">
          <cell r="A106">
            <v>2281921</v>
          </cell>
          <cell r="B106" t="str">
            <v>PHARMACIE DES CAMPELIERES</v>
          </cell>
          <cell r="C106">
            <v>1</v>
          </cell>
          <cell r="D106" t="str">
            <v>MARKET</v>
          </cell>
          <cell r="E106">
            <v>43467</v>
          </cell>
          <cell r="F106">
            <v>2310</v>
          </cell>
          <cell r="G106" t="str">
            <v>Avenue Maréchal Juin</v>
          </cell>
          <cell r="H106" t="str">
            <v>06250</v>
          </cell>
          <cell r="I106" t="str">
            <v>MOUGINS</v>
          </cell>
          <cell r="J106" t="str">
            <v>481634665</v>
          </cell>
          <cell r="L106" t="str">
            <v>Mr PLANTIER Dimitri</v>
          </cell>
          <cell r="M106" t="str">
            <v>04 93 45 05 06</v>
          </cell>
          <cell r="N106" t="str">
            <v>dimitri_p@live.fr</v>
          </cell>
        </row>
        <row r="107">
          <cell r="B107" t="str">
            <v>PHARMACIE DE L'HIPPODROME</v>
          </cell>
          <cell r="C107">
            <v>1</v>
          </cell>
          <cell r="D107" t="str">
            <v>MARKET</v>
          </cell>
          <cell r="E107">
            <v>43467</v>
          </cell>
          <cell r="F107">
            <v>5</v>
          </cell>
          <cell r="G107" t="str">
            <v>Rue Joachim du Bellay</v>
          </cell>
          <cell r="H107">
            <v>31100</v>
          </cell>
          <cell r="I107" t="str">
            <v>TOULOUSE</v>
          </cell>
          <cell r="J107" t="str">
            <v>834045288</v>
          </cell>
          <cell r="L107" t="str">
            <v>Mr GUIGUI Nathan</v>
          </cell>
          <cell r="M107" t="str">
            <v>05 61 76 17 00</v>
          </cell>
          <cell r="N107" t="str">
            <v>nathan.guigui@gmail.com</v>
          </cell>
        </row>
        <row r="108">
          <cell r="A108">
            <v>2271295</v>
          </cell>
          <cell r="B108" t="str">
            <v>PHARMACIE DE LA PLAINE</v>
          </cell>
          <cell r="C108">
            <v>1</v>
          </cell>
          <cell r="D108" t="str">
            <v>MARKET</v>
          </cell>
          <cell r="E108">
            <v>43467</v>
          </cell>
          <cell r="F108">
            <v>64</v>
          </cell>
          <cell r="G108" t="str">
            <v>Rue Germain Delebecque</v>
          </cell>
          <cell r="H108">
            <v>62800</v>
          </cell>
          <cell r="I108" t="str">
            <v>LIEVIN</v>
          </cell>
          <cell r="J108" t="str">
            <v>478900566</v>
          </cell>
          <cell r="L108" t="str">
            <v>Mr Jacques BECQUET</v>
          </cell>
          <cell r="M108" t="str">
            <v>03 21 44 66 01</v>
          </cell>
          <cell r="N108" t="str">
            <v>j.becquet@yahoo.fr</v>
          </cell>
        </row>
        <row r="109">
          <cell r="A109">
            <v>2069099</v>
          </cell>
          <cell r="B109" t="str">
            <v>PHARMACIE COURS VOLTAIRE</v>
          </cell>
          <cell r="C109">
            <v>1</v>
          </cell>
          <cell r="D109" t="str">
            <v>MARKET</v>
          </cell>
          <cell r="E109">
            <v>43467</v>
          </cell>
          <cell r="F109">
            <v>3</v>
          </cell>
          <cell r="G109" t="str">
            <v>Cours Voltaire</v>
          </cell>
          <cell r="H109">
            <v>13400</v>
          </cell>
          <cell r="I109" t="str">
            <v>AUBAGNE</v>
          </cell>
          <cell r="J109" t="str">
            <v>527730949</v>
          </cell>
          <cell r="L109" t="str">
            <v>Me ALCARAZ Fabienne</v>
          </cell>
          <cell r="M109" t="str">
            <v>04 42 03 14 56</v>
          </cell>
          <cell r="N109" t="str">
            <v>pharmaciealcaraz@orange.fr</v>
          </cell>
        </row>
        <row r="110">
          <cell r="A110">
            <v>2208354</v>
          </cell>
          <cell r="B110" t="str">
            <v>PHARMACIE CENTRALE DU VIMEU</v>
          </cell>
          <cell r="C110">
            <v>1</v>
          </cell>
          <cell r="D110" t="str">
            <v>MARKET</v>
          </cell>
          <cell r="E110">
            <v>43467</v>
          </cell>
          <cell r="F110">
            <v>6</v>
          </cell>
          <cell r="G110" t="str">
            <v>Place Jean Jaurès</v>
          </cell>
          <cell r="H110">
            <v>80130</v>
          </cell>
          <cell r="I110" t="str">
            <v>FRIVILLE-ESCARBOTIN</v>
          </cell>
          <cell r="J110" t="str">
            <v>379444276</v>
          </cell>
          <cell r="L110" t="str">
            <v>Mr Gérard BRANLANT</v>
          </cell>
          <cell r="M110" t="str">
            <v>03 22 30 20 38</v>
          </cell>
          <cell r="N110" t="str">
            <v>gerard.branlant@offisecure.com</v>
          </cell>
        </row>
        <row r="111">
          <cell r="A111">
            <v>2185510</v>
          </cell>
          <cell r="B111" t="str">
            <v>PHARMACIE DE LA VERNIAZ</v>
          </cell>
          <cell r="C111">
            <v>1</v>
          </cell>
          <cell r="D111" t="str">
            <v>MARKET</v>
          </cell>
          <cell r="E111">
            <v>43467</v>
          </cell>
          <cell r="F111">
            <v>2</v>
          </cell>
          <cell r="G111" t="str">
            <v>Avenue de Verniaz</v>
          </cell>
          <cell r="H111">
            <v>74200</v>
          </cell>
          <cell r="I111" t="str">
            <v>ANTHYN-SUR-LEMAN</v>
          </cell>
          <cell r="J111" t="str">
            <v>452521875</v>
          </cell>
          <cell r="L111" t="str">
            <v>Mr DIEU Alexandre et Me SELLAL Hélène</v>
          </cell>
          <cell r="M111" t="str">
            <v>04 50 70 43 44</v>
          </cell>
          <cell r="N111" t="str">
            <v>alexandredieu@gmail.com</v>
          </cell>
        </row>
        <row r="112">
          <cell r="A112">
            <v>2020666</v>
          </cell>
          <cell r="B112" t="str">
            <v>PHARMACIE DU BOURG</v>
          </cell>
          <cell r="C112">
            <v>1</v>
          </cell>
          <cell r="D112" t="str">
            <v>MARKET</v>
          </cell>
          <cell r="E112">
            <v>43467</v>
          </cell>
          <cell r="F112">
            <v>4</v>
          </cell>
          <cell r="G112" t="str">
            <v>Avenue du Bourg</v>
          </cell>
          <cell r="H112">
            <v>38080</v>
          </cell>
          <cell r="I112" t="str">
            <v>L'ISLE D'ABEAU</v>
          </cell>
          <cell r="J112" t="str">
            <v>538173964</v>
          </cell>
          <cell r="L112" t="str">
            <v>Me Laurie FAVIER et Mr Mathieu RONZIER</v>
          </cell>
          <cell r="M112" t="str">
            <v>04 74 27 08 80</v>
          </cell>
          <cell r="N112" t="str">
            <v>pharmaciedubourg38@gmail.com</v>
          </cell>
        </row>
        <row r="113">
          <cell r="A113">
            <v>2070860</v>
          </cell>
          <cell r="B113" t="str">
            <v>PHARMACIE DU SOLEIL</v>
          </cell>
          <cell r="C113">
            <v>1</v>
          </cell>
          <cell r="D113" t="str">
            <v>MARKET</v>
          </cell>
          <cell r="E113">
            <v>43467</v>
          </cell>
          <cell r="F113">
            <v>56</v>
          </cell>
          <cell r="G113" t="str">
            <v>Avenue Maurice PLANTIER</v>
          </cell>
          <cell r="H113">
            <v>13770</v>
          </cell>
          <cell r="I113" t="str">
            <v>VENELLES</v>
          </cell>
          <cell r="J113" t="str">
            <v>811165745</v>
          </cell>
          <cell r="L113" t="str">
            <v>Me Stéphanie FERRY</v>
          </cell>
          <cell r="M113" t="str">
            <v>04 42 54 70 34</v>
          </cell>
          <cell r="N113" t="str">
            <v>stephanieferry39@gmail.com</v>
          </cell>
        </row>
        <row r="114">
          <cell r="A114">
            <v>2172208</v>
          </cell>
          <cell r="B114" t="str">
            <v>PHARMACIE DE LA VILLE</v>
          </cell>
          <cell r="C114">
            <v>1</v>
          </cell>
          <cell r="D114" t="str">
            <v>MARQUE BLANCHE</v>
          </cell>
          <cell r="E114">
            <v>43467</v>
          </cell>
          <cell r="F114">
            <v>2</v>
          </cell>
          <cell r="G114" t="str">
            <v>Rue des Saverne</v>
          </cell>
          <cell r="H114">
            <v>67120</v>
          </cell>
          <cell r="I114" t="str">
            <v>MOLSHEIM</v>
          </cell>
          <cell r="J114" t="str">
            <v>511471864</v>
          </cell>
          <cell r="L114" t="str">
            <v>Me Isabelle WACKERMANN et Mr Francis VOLTZ</v>
          </cell>
          <cell r="M114" t="str">
            <v>03 88 39 14 38</v>
          </cell>
          <cell r="N114" t="str">
            <v>i.wackermann@free.fr</v>
          </cell>
        </row>
        <row r="115">
          <cell r="A115">
            <v>2012220</v>
          </cell>
          <cell r="B115" t="str">
            <v>PHARMACIE DES PORTES DU SOLEIL</v>
          </cell>
          <cell r="G115" t="str">
            <v>147 Avenue de la République</v>
          </cell>
          <cell r="H115">
            <v>26270</v>
          </cell>
          <cell r="I115" t="str">
            <v>LORIOL SUR DROME</v>
          </cell>
          <cell r="L115" t="str">
            <v>Me CHAUSSIGNAND Marie</v>
          </cell>
          <cell r="N115" t="str">
            <v>pharmaciedesportesdusoleil@hotmail.com</v>
          </cell>
        </row>
        <row r="116">
          <cell r="A116">
            <v>2088965</v>
          </cell>
          <cell r="B116" t="str">
            <v>PHARMACIE DU CENTRE - LORIOL</v>
          </cell>
          <cell r="G116" t="str">
            <v>60 Avenue de la République</v>
          </cell>
          <cell r="H116">
            <v>26270</v>
          </cell>
          <cell r="I116" t="str">
            <v>LORIOL SUR DROME</v>
          </cell>
          <cell r="L116" t="str">
            <v>Me COTTON Marina</v>
          </cell>
          <cell r="N116" t="str">
            <v>pharmacieducentre26270@hotmail.com</v>
          </cell>
        </row>
        <row r="117">
          <cell r="A117">
            <v>2181631</v>
          </cell>
          <cell r="B117" t="str">
            <v>PHARMACIE DU GEANT</v>
          </cell>
          <cell r="H117">
            <v>71300</v>
          </cell>
          <cell r="I117" t="str">
            <v>MONTCEAU LES MINES</v>
          </cell>
        </row>
        <row r="118">
          <cell r="A118">
            <v>2043919</v>
          </cell>
          <cell r="B118" t="str">
            <v>PHARMACIE DE L'ECLUSE</v>
          </cell>
          <cell r="H118">
            <v>84500</v>
          </cell>
          <cell r="I118" t="str">
            <v>BOLLENE</v>
          </cell>
        </row>
        <row r="119">
          <cell r="A119">
            <v>2012414</v>
          </cell>
          <cell r="B119" t="str">
            <v>PHARMACIE BOYER</v>
          </cell>
          <cell r="H119">
            <v>26290</v>
          </cell>
          <cell r="I119" t="str">
            <v>DONZERE</v>
          </cell>
        </row>
        <row r="120">
          <cell r="A120">
            <v>2213144</v>
          </cell>
          <cell r="B120" t="str">
            <v>PHARMACIE CENTRE MAYOL</v>
          </cell>
          <cell r="H120">
            <v>83000</v>
          </cell>
          <cell r="I120" t="str">
            <v>TOULON</v>
          </cell>
        </row>
        <row r="121">
          <cell r="A121">
            <v>2177651</v>
          </cell>
          <cell r="B121" t="str">
            <v>PHARMACIE PORTES DES ALPES</v>
          </cell>
          <cell r="H121">
            <v>69800</v>
          </cell>
          <cell r="I121" t="str">
            <v>ST PRIEST</v>
          </cell>
        </row>
        <row r="122">
          <cell r="A122">
            <v>2252424</v>
          </cell>
          <cell r="B122" t="str">
            <v>PHARMACIE DE L'OLIVIER</v>
          </cell>
          <cell r="H122">
            <v>34800</v>
          </cell>
          <cell r="I122" t="str">
            <v>CLERMONT L'HERAULT</v>
          </cell>
        </row>
        <row r="123">
          <cell r="A123">
            <v>2245202</v>
          </cell>
          <cell r="B123" t="str">
            <v>PHARMACIE TADDEI</v>
          </cell>
          <cell r="H123">
            <v>20243</v>
          </cell>
          <cell r="I123" t="str">
            <v>PRUNELLI DI FIUMORBO</v>
          </cell>
        </row>
        <row r="124">
          <cell r="A124">
            <v>2106507</v>
          </cell>
          <cell r="B124" t="str">
            <v>PHARMACIE DU CHATEAU</v>
          </cell>
          <cell r="H124">
            <v>34160</v>
          </cell>
          <cell r="I124" t="str">
            <v>CASTRIES</v>
          </cell>
        </row>
        <row r="125">
          <cell r="A125">
            <v>2106863</v>
          </cell>
          <cell r="B125" t="str">
            <v>PHARMACIE DE LUNEL VIEL</v>
          </cell>
          <cell r="H125">
            <v>34400</v>
          </cell>
          <cell r="I125" t="str">
            <v>LUNEL VIEL</v>
          </cell>
        </row>
        <row r="126">
          <cell r="A126">
            <v>2063558</v>
          </cell>
          <cell r="B126" t="str">
            <v>PHARMACIE REMIA RENEVIER</v>
          </cell>
          <cell r="H126" t="str">
            <v>07250</v>
          </cell>
          <cell r="I126" t="str">
            <v>LE POUZIN</v>
          </cell>
        </row>
      </sheetData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13" displayName="Tableau13" ref="A17:I323" totalsRowShown="0" headerRowDxfId="36" tableBorderDxfId="35">
  <sortState ref="A17:I322">
    <sortCondition ref="C16:C321"/>
  </sortState>
  <tableColumns count="9">
    <tableColumn id="1" name="LABOS" dataDxfId="34"/>
    <tableColumn id="2" name="Gamme de Produits" dataDxfId="33"/>
    <tableColumn id="3" name="Cd CIP Client" dataDxfId="32"/>
    <tableColumn id="4" name="Adhérent" dataDxfId="31">
      <calculatedColumnFormula>VLOOKUP(Tableau13[[#This Row],[Cd CIP Client]],'[1]Liste Adhérents Mediprix'!$A$12:$N$140,2,FALSE)</calculatedColumnFormula>
    </tableColumn>
    <tableColumn id="5" name="CP Adhérent" dataDxfId="30">
      <calculatedColumnFormula>VLOOKUP(Tableau13[[#This Row],[Cd CIP Client]],'[1]Liste Adhérents Mediprix'!$A$12:$N$140,8,FALSE)</calculatedColumnFormula>
    </tableColumn>
    <tableColumn id="6" name="Ville Adhérent" dataDxfId="29">
      <calculatedColumnFormula>VLOOKUP(Tableau13[[#This Row],[Cd CIP Client]],'[1]Liste Adhérents Mediprix'!$A$12:$N$140,9,FALSE)</calculatedColumnFormula>
    </tableColumn>
    <tableColumn id="7" name="Janv/Déc 2017" dataDxfId="28"/>
    <tableColumn id="8" name="Janv/Déc 2018" dataDxfId="27"/>
    <tableColumn id="9" name="% Evolution" dataDxfId="26">
      <calculatedColumnFormula>IFERROR((H18-G18)/G18,0)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3"/>
  <sheetViews>
    <sheetView tabSelected="1" workbookViewId="0">
      <pane ySplit="17" topLeftCell="A264" activePane="bottomLeft" state="frozen"/>
      <selection pane="bottomLeft" activeCell="B10" sqref="B10"/>
    </sheetView>
  </sheetViews>
  <sheetFormatPr baseColWidth="10" defaultRowHeight="14.5" x14ac:dyDescent="0.35"/>
  <cols>
    <col min="1" max="1" width="27.1796875" customWidth="1"/>
    <col min="2" max="2" width="27.1796875" style="1" bestFit="1" customWidth="1"/>
    <col min="3" max="3" width="17.54296875" style="1" bestFit="1" customWidth="1"/>
    <col min="4" max="4" width="35.26953125" style="1" bestFit="1" customWidth="1"/>
    <col min="5" max="5" width="23.26953125" style="1" bestFit="1" customWidth="1"/>
    <col min="6" max="6" width="27.453125" style="1" bestFit="1" customWidth="1"/>
    <col min="7" max="7" width="23.26953125" style="2" bestFit="1" customWidth="1"/>
    <col min="8" max="8" width="16.26953125" style="2" customWidth="1"/>
    <col min="9" max="9" width="13.54296875" style="3" customWidth="1"/>
    <col min="12" max="12" width="20.81640625" bestFit="1" customWidth="1"/>
    <col min="13" max="13" width="27.26953125" bestFit="1" customWidth="1"/>
  </cols>
  <sheetData>
    <row r="1" spans="1:10" ht="15" thickBot="1" x14ac:dyDescent="0.4">
      <c r="B1" s="1" t="s">
        <v>0</v>
      </c>
    </row>
    <row r="2" spans="1:10" ht="15" thickBot="1" x14ac:dyDescent="0.4">
      <c r="E2" s="4" t="s">
        <v>1</v>
      </c>
      <c r="G2" s="68" t="s">
        <v>2</v>
      </c>
      <c r="H2" s="69"/>
      <c r="I2" s="70"/>
      <c r="J2" s="5" t="s">
        <v>3</v>
      </c>
    </row>
    <row r="3" spans="1:10" ht="15.5" thickTop="1" thickBot="1" x14ac:dyDescent="0.4">
      <c r="A3" s="15" t="s">
        <v>5</v>
      </c>
      <c r="B3" s="16">
        <f>'[1]Liste Adhérents Mediprix'!E10</f>
        <v>114</v>
      </c>
      <c r="G3" s="6">
        <v>2017</v>
      </c>
      <c r="H3" s="7">
        <v>2018</v>
      </c>
      <c r="I3" s="8" t="s">
        <v>4</v>
      </c>
      <c r="J3" s="9"/>
    </row>
    <row r="4" spans="1:10" ht="24.5" thickTop="1" thickBot="1" x14ac:dyDescent="0.6">
      <c r="E4" s="10"/>
      <c r="G4" s="11">
        <f>G15</f>
        <v>633959.94990000047</v>
      </c>
      <c r="H4" s="12">
        <f>H15</f>
        <v>760685.33990000025</v>
      </c>
      <c r="I4" s="13">
        <f t="shared" ref="I4" si="0">IFERROR((H4-G4)/G4,0)</f>
        <v>0.19989494607662389</v>
      </c>
      <c r="J4" s="14"/>
    </row>
    <row r="5" spans="1:10" ht="15" thickBot="1" x14ac:dyDescent="0.4">
      <c r="G5" s="1"/>
      <c r="I5" s="2"/>
      <c r="J5" s="3"/>
    </row>
    <row r="6" spans="1:10" ht="15.5" thickTop="1" thickBot="1" x14ac:dyDescent="0.4">
      <c r="B6" s="43" t="s">
        <v>32</v>
      </c>
      <c r="C6" s="43" t="s">
        <v>31</v>
      </c>
      <c r="D6" s="17" t="s">
        <v>6</v>
      </c>
      <c r="E6" s="18" t="str">
        <f>IFERROR(#REF!/B3,"")</f>
        <v/>
      </c>
      <c r="F6" s="19" t="s">
        <v>7</v>
      </c>
      <c r="G6" s="20">
        <f>I15</f>
        <v>0.19989494607662389</v>
      </c>
      <c r="H6" s="21" t="s">
        <v>8</v>
      </c>
      <c r="I6" s="22">
        <f t="array" ref="I6">SUM(--(FREQUENCY(IF($H$18:$H$323&gt;500,MATCH($D$18:$D$323,$D$18:$D$323,0),""),ROW($D$18:$D$323)-9)&gt;0))</f>
        <v>74</v>
      </c>
      <c r="J6" s="3"/>
    </row>
    <row r="7" spans="1:10" ht="35.25" customHeight="1" thickTop="1" x14ac:dyDescent="0.35">
      <c r="A7" s="23" t="s">
        <v>9</v>
      </c>
      <c r="B7" s="24">
        <f t="array" ref="B7">SUM((LEFT(Feuil3!$A$7:$A$414,5)="Total")*(Feuil3!C$7:C$414&gt;=5000))</f>
        <v>56</v>
      </c>
      <c r="C7" s="71">
        <v>56</v>
      </c>
      <c r="D7" s="25" t="s">
        <v>10</v>
      </c>
      <c r="E7" s="26">
        <f>IFERROR((#REF!-B10)/B10,0)</f>
        <v>0</v>
      </c>
      <c r="F7" s="27" t="s">
        <v>11</v>
      </c>
      <c r="G7" s="26">
        <f>IFERROR((I6-I7)/I7,0)</f>
        <v>0.1044776119402985</v>
      </c>
      <c r="H7" s="21" t="s">
        <v>12</v>
      </c>
      <c r="I7" s="22">
        <f t="array" ref="I7">SUM(--(FREQUENCY(IF($G$18:$G$323&gt;500,MATCH($D$18:$D$323,$D$18:$D$323,0),""),ROW($D$18:$D$323)-9)&gt;0))</f>
        <v>67</v>
      </c>
      <c r="J7" s="3"/>
    </row>
    <row r="8" spans="1:10" ht="35.25" customHeight="1" x14ac:dyDescent="0.35">
      <c r="A8" s="23" t="s">
        <v>13</v>
      </c>
      <c r="B8" s="24">
        <f t="array" ref="B8">SUM((LEFT(Feuil3!$A$7:$A$414,5)="Total")*(Feuil3!C$7:C$414&gt;5000)*(Feuil3!C$7:C$414&lt;11000))</f>
        <v>27</v>
      </c>
      <c r="C8" s="72">
        <v>23</v>
      </c>
      <c r="E8" s="26"/>
      <c r="F8" s="28"/>
      <c r="G8" s="26"/>
      <c r="H8" s="29"/>
      <c r="I8" s="22"/>
      <c r="J8" s="3"/>
    </row>
    <row r="9" spans="1:10" ht="35.25" customHeight="1" x14ac:dyDescent="0.35">
      <c r="A9" s="23" t="s">
        <v>29</v>
      </c>
      <c r="B9" s="24">
        <f t="array" ref="B9">SUM((LEFT(Feuil3!$A$7:$A$414,5)="Total")*(Feuil3!C$7:C$414&gt;=1))</f>
        <v>92</v>
      </c>
      <c r="C9" s="66">
        <v>92</v>
      </c>
      <c r="E9" s="26"/>
      <c r="F9" s="28"/>
      <c r="G9" s="26"/>
      <c r="H9" s="29"/>
      <c r="I9" s="22"/>
      <c r="J9" s="3"/>
    </row>
    <row r="10" spans="1:10" s="34" customFormat="1" x14ac:dyDescent="0.35">
      <c r="A10" s="23" t="s">
        <v>14</v>
      </c>
      <c r="B10" s="24">
        <f t="array" ref="B10">SUM((LEFT(Feuil3!$A$7:$A$414,5)="Total")*(Feuil3!B$7:B$414&gt;=1))</f>
        <v>0</v>
      </c>
      <c r="C10" s="67">
        <f>102-20</f>
        <v>82</v>
      </c>
      <c r="D10" s="31"/>
      <c r="E10" s="32"/>
      <c r="F10" s="33"/>
    </row>
    <row r="11" spans="1:10" s="34" customFormat="1" x14ac:dyDescent="0.35">
      <c r="A11" s="30"/>
      <c r="B11" s="65" t="b">
        <v>0</v>
      </c>
      <c r="C11" s="65" t="s">
        <v>30</v>
      </c>
      <c r="E11" s="32"/>
      <c r="F11" s="33"/>
      <c r="H11" s="22"/>
    </row>
    <row r="12" spans="1:10" s="34" customFormat="1" x14ac:dyDescent="0.35">
      <c r="B12" s="30"/>
      <c r="C12" s="30"/>
      <c r="D12" s="30"/>
      <c r="E12" s="30"/>
      <c r="F12" s="30"/>
      <c r="H12" s="32"/>
      <c r="I12" s="33"/>
    </row>
    <row r="13" spans="1:10" ht="15" thickBot="1" x14ac:dyDescent="0.4"/>
    <row r="14" spans="1:10" ht="15" thickBot="1" x14ac:dyDescent="0.4">
      <c r="A14" s="35" t="s">
        <v>15</v>
      </c>
      <c r="G14" s="93" t="s">
        <v>2</v>
      </c>
      <c r="H14" s="94"/>
      <c r="I14" s="95"/>
    </row>
    <row r="15" spans="1:10" ht="24.75" customHeight="1" x14ac:dyDescent="0.35">
      <c r="G15" s="2">
        <f>SUM(Tableau13[Janv/Déc 2017])</f>
        <v>633959.94990000047</v>
      </c>
      <c r="H15" s="2">
        <f>SUM(Tableau13[Janv/Déc 2018])</f>
        <v>760685.33990000025</v>
      </c>
      <c r="I15" s="36">
        <f t="shared" ref="I15" si="1">IFERROR((H15-G15)/G15,0)</f>
        <v>0.19989494607662389</v>
      </c>
    </row>
    <row r="16" spans="1:10" ht="24.75" customHeight="1" x14ac:dyDescent="0.35">
      <c r="I16" s="37"/>
    </row>
    <row r="17" spans="1:9" s="43" customFormat="1" ht="15" thickBot="1" x14ac:dyDescent="0.4">
      <c r="A17" s="38" t="s">
        <v>16</v>
      </c>
      <c r="B17" s="39" t="s">
        <v>17</v>
      </c>
      <c r="C17" s="39" t="s">
        <v>18</v>
      </c>
      <c r="D17" s="40" t="s">
        <v>19</v>
      </c>
      <c r="E17" s="40" t="s">
        <v>20</v>
      </c>
      <c r="F17" s="40" t="s">
        <v>21</v>
      </c>
      <c r="G17" s="41" t="s">
        <v>22</v>
      </c>
      <c r="H17" s="41" t="s">
        <v>23</v>
      </c>
      <c r="I17" s="42" t="s">
        <v>24</v>
      </c>
    </row>
    <row r="18" spans="1:9" x14ac:dyDescent="0.35">
      <c r="A18" s="44" t="s">
        <v>25</v>
      </c>
      <c r="B18" s="45" t="s">
        <v>26</v>
      </c>
      <c r="C18" s="46">
        <v>2000016</v>
      </c>
      <c r="D18" s="47" t="str">
        <f>VLOOKUP(Tableau13[[#This Row],[Cd CIP Client]],'[1]Liste Adhérents Mediprix'!$A$12:$N$140,2,FALSE)</f>
        <v>PHARMACIE DU CARREFOUR</v>
      </c>
      <c r="E18" s="47" t="str">
        <f>VLOOKUP(Tableau13[[#This Row],[Cd CIP Client]],'[1]Liste Adhérents Mediprix'!$A$12:$N$140,8,FALSE)</f>
        <v>01000</v>
      </c>
      <c r="F18" s="45" t="str">
        <f>VLOOKUP(Tableau13[[#This Row],[Cd CIP Client]],'[1]Liste Adhérents Mediprix'!$A$12:$N$140,9,FALSE)</f>
        <v>BOURG EN BRESSE</v>
      </c>
      <c r="G18" s="48">
        <v>5106.4200000000019</v>
      </c>
      <c r="H18" s="49">
        <v>4812.76</v>
      </c>
      <c r="I18" s="50">
        <f t="shared" ref="I18:I81" si="2">IFERROR((H18-G18)/G18,0)</f>
        <v>-5.7507999733668901E-2</v>
      </c>
    </row>
    <row r="19" spans="1:9" x14ac:dyDescent="0.35">
      <c r="A19" s="44" t="s">
        <v>25</v>
      </c>
      <c r="B19" s="45" t="s">
        <v>27</v>
      </c>
      <c r="C19" s="51">
        <v>2000016</v>
      </c>
      <c r="D19" s="45" t="str">
        <f>VLOOKUP(Tableau13[[#This Row],[Cd CIP Client]],'[1]Liste Adhérents Mediprix'!$A$12:$N$140,2,FALSE)</f>
        <v>PHARMACIE DU CARREFOUR</v>
      </c>
      <c r="E19" s="45" t="str">
        <f>VLOOKUP(Tableau13[[#This Row],[Cd CIP Client]],'[1]Liste Adhérents Mediprix'!$A$12:$N$140,8,FALSE)</f>
        <v>01000</v>
      </c>
      <c r="F19" s="45" t="str">
        <f>VLOOKUP(Tableau13[[#This Row],[Cd CIP Client]],'[1]Liste Adhérents Mediprix'!$A$12:$N$140,9,FALSE)</f>
        <v>BOURG EN BRESSE</v>
      </c>
      <c r="G19" s="52">
        <v>376.16</v>
      </c>
      <c r="H19" s="53"/>
      <c r="I19" s="50">
        <f t="shared" si="2"/>
        <v>-1</v>
      </c>
    </row>
    <row r="20" spans="1:9" x14ac:dyDescent="0.35">
      <c r="A20" s="44" t="s">
        <v>25</v>
      </c>
      <c r="B20" s="45" t="s">
        <v>28</v>
      </c>
      <c r="C20" s="51">
        <v>2000016</v>
      </c>
      <c r="D20" s="45" t="str">
        <f>VLOOKUP(Tableau13[[#This Row],[Cd CIP Client]],'[1]Liste Adhérents Mediprix'!$A$12:$N$140,2,FALSE)</f>
        <v>PHARMACIE DU CARREFOUR</v>
      </c>
      <c r="E20" s="45" t="str">
        <f>VLOOKUP(Tableau13[[#This Row],[Cd CIP Client]],'[1]Liste Adhérents Mediprix'!$A$12:$N$140,8,FALSE)</f>
        <v>01000</v>
      </c>
      <c r="F20" s="45" t="str">
        <f>VLOOKUP(Tableau13[[#This Row],[Cd CIP Client]],'[1]Liste Adhérents Mediprix'!$A$12:$N$140,9,FALSE)</f>
        <v>BOURG EN BRESSE</v>
      </c>
      <c r="G20" s="52">
        <v>312.77000000000004</v>
      </c>
      <c r="H20" s="53">
        <v>136.1</v>
      </c>
      <c r="I20" s="50">
        <f t="shared" si="2"/>
        <v>-0.56485596444671815</v>
      </c>
    </row>
    <row r="21" spans="1:9" x14ac:dyDescent="0.35">
      <c r="A21" s="44" t="s">
        <v>25</v>
      </c>
      <c r="B21" s="45" t="s">
        <v>26</v>
      </c>
      <c r="C21" s="51">
        <v>2000056</v>
      </c>
      <c r="D21" s="45" t="str">
        <f>VLOOKUP(Tableau13[[#This Row],[Cd CIP Client]],'[1]Liste Adhérents Mediprix'!$A$12:$N$140,2,FALSE)</f>
        <v>PHARMACIE DU VILLAGE LA GRANDE PHARMACIE BY MEDIPRIX</v>
      </c>
      <c r="E21" s="45">
        <f>VLOOKUP(Tableau13[[#This Row],[Cd CIP Client]],'[1]Liste Adhérents Mediprix'!$A$12:$N$140,8,FALSE)</f>
        <v>34470</v>
      </c>
      <c r="F21" s="45" t="str">
        <f>VLOOKUP(Tableau13[[#This Row],[Cd CIP Client]],'[1]Liste Adhérents Mediprix'!$A$12:$N$140,9,FALSE)</f>
        <v>PEROLS</v>
      </c>
      <c r="G21" s="52">
        <v>4753.4500000000007</v>
      </c>
      <c r="H21" s="53">
        <v>6230.5200000000013</v>
      </c>
      <c r="I21" s="50">
        <f t="shared" si="2"/>
        <v>0.31073641250039452</v>
      </c>
    </row>
    <row r="22" spans="1:9" x14ac:dyDescent="0.35">
      <c r="A22" s="44" t="s">
        <v>25</v>
      </c>
      <c r="B22" s="45" t="s">
        <v>27</v>
      </c>
      <c r="C22" s="51">
        <v>2000056</v>
      </c>
      <c r="D22" s="45" t="str">
        <f>VLOOKUP(Tableau13[[#This Row],[Cd CIP Client]],'[1]Liste Adhérents Mediprix'!$A$12:$N$140,2,FALSE)</f>
        <v>PHARMACIE DU VILLAGE LA GRANDE PHARMACIE BY MEDIPRIX</v>
      </c>
      <c r="E22" s="45">
        <f>VLOOKUP(Tableau13[[#This Row],[Cd CIP Client]],'[1]Liste Adhérents Mediprix'!$A$12:$N$140,8,FALSE)</f>
        <v>34470</v>
      </c>
      <c r="F22" s="45" t="str">
        <f>VLOOKUP(Tableau13[[#This Row],[Cd CIP Client]],'[1]Liste Adhérents Mediprix'!$A$12:$N$140,9,FALSE)</f>
        <v>PEROLS</v>
      </c>
      <c r="G22" s="52">
        <v>2162.5299999999997</v>
      </c>
      <c r="H22" s="53">
        <v>3626.0900000000011</v>
      </c>
      <c r="I22" s="50">
        <f t="shared" si="2"/>
        <v>0.67678136257069332</v>
      </c>
    </row>
    <row r="23" spans="1:9" x14ac:dyDescent="0.35">
      <c r="A23" s="44" t="s">
        <v>25</v>
      </c>
      <c r="B23" s="45" t="s">
        <v>28</v>
      </c>
      <c r="C23" s="51">
        <v>2000056</v>
      </c>
      <c r="D23" s="45" t="str">
        <f>VLOOKUP(Tableau13[[#This Row],[Cd CIP Client]],'[1]Liste Adhérents Mediprix'!$A$12:$N$140,2,FALSE)</f>
        <v>PHARMACIE DU VILLAGE LA GRANDE PHARMACIE BY MEDIPRIX</v>
      </c>
      <c r="E23" s="45">
        <f>VLOOKUP(Tableau13[[#This Row],[Cd CIP Client]],'[1]Liste Adhérents Mediprix'!$A$12:$N$140,8,FALSE)</f>
        <v>34470</v>
      </c>
      <c r="F23" s="45" t="str">
        <f>VLOOKUP(Tableau13[[#This Row],[Cd CIP Client]],'[1]Liste Adhérents Mediprix'!$A$12:$N$140,9,FALSE)</f>
        <v>PEROLS</v>
      </c>
      <c r="G23" s="52">
        <v>388.1</v>
      </c>
      <c r="H23" s="53"/>
      <c r="I23" s="50">
        <f t="shared" si="2"/>
        <v>-1</v>
      </c>
    </row>
    <row r="24" spans="1:9" x14ac:dyDescent="0.35">
      <c r="A24" s="44" t="s">
        <v>25</v>
      </c>
      <c r="B24" s="45" t="s">
        <v>26</v>
      </c>
      <c r="C24" s="51">
        <v>2000914</v>
      </c>
      <c r="D24" s="45" t="str">
        <f>VLOOKUP(Tableau13[[#This Row],[Cd CIP Client]],'[1]Liste Adhérents Mediprix'!$A$12:$N$140,2,FALSE)</f>
        <v xml:space="preserve">PHARMACIE DE BOUCONNE </v>
      </c>
      <c r="E24" s="45">
        <f>VLOOKUP(Tableau13[[#This Row],[Cd CIP Client]],'[1]Liste Adhérents Mediprix'!$A$12:$N$140,8,FALSE)</f>
        <v>31820</v>
      </c>
      <c r="F24" s="45" t="str">
        <f>VLOOKUP(Tableau13[[#This Row],[Cd CIP Client]],'[1]Liste Adhérents Mediprix'!$A$12:$N$140,9,FALSE)</f>
        <v>PIBRAC</v>
      </c>
      <c r="G24" s="63"/>
      <c r="H24" s="53">
        <v>2938.9700000000007</v>
      </c>
      <c r="I24" s="50">
        <f t="shared" si="2"/>
        <v>0</v>
      </c>
    </row>
    <row r="25" spans="1:9" x14ac:dyDescent="0.35">
      <c r="A25" s="44" t="s">
        <v>25</v>
      </c>
      <c r="B25" s="45" t="s">
        <v>27</v>
      </c>
      <c r="C25" s="51">
        <v>2000914</v>
      </c>
      <c r="D25" s="45" t="str">
        <f>VLOOKUP(Tableau13[[#This Row],[Cd CIP Client]],'[1]Liste Adhérents Mediprix'!$A$12:$N$140,2,FALSE)</f>
        <v xml:space="preserve">PHARMACIE DE BOUCONNE </v>
      </c>
      <c r="E25" s="45">
        <f>VLOOKUP(Tableau13[[#This Row],[Cd CIP Client]],'[1]Liste Adhérents Mediprix'!$A$12:$N$140,8,FALSE)</f>
        <v>31820</v>
      </c>
      <c r="F25" s="45" t="str">
        <f>VLOOKUP(Tableau13[[#This Row],[Cd CIP Client]],'[1]Liste Adhérents Mediprix'!$A$12:$N$140,9,FALSE)</f>
        <v>PIBRAC</v>
      </c>
      <c r="G25" s="63"/>
      <c r="H25" s="53"/>
      <c r="I25" s="50">
        <f t="shared" si="2"/>
        <v>0</v>
      </c>
    </row>
    <row r="26" spans="1:9" x14ac:dyDescent="0.35">
      <c r="A26" s="44" t="s">
        <v>25</v>
      </c>
      <c r="B26" s="45" t="s">
        <v>28</v>
      </c>
      <c r="C26" s="54">
        <v>2000914</v>
      </c>
      <c r="D26" s="45" t="str">
        <f>VLOOKUP(Tableau13[[#This Row],[Cd CIP Client]],'[1]Liste Adhérents Mediprix'!$A$12:$N$140,2,FALSE)</f>
        <v xml:space="preserve">PHARMACIE DE BOUCONNE </v>
      </c>
      <c r="E26" s="45">
        <f>VLOOKUP(Tableau13[[#This Row],[Cd CIP Client]],'[1]Liste Adhérents Mediprix'!$A$12:$N$140,8,FALSE)</f>
        <v>31820</v>
      </c>
      <c r="F26" s="45" t="str">
        <f>VLOOKUP(Tableau13[[#This Row],[Cd CIP Client]],'[1]Liste Adhérents Mediprix'!$A$12:$N$140,9,FALSE)</f>
        <v>PIBRAC</v>
      </c>
      <c r="G26" s="63"/>
      <c r="H26" s="53">
        <v>36.54</v>
      </c>
      <c r="I26" s="50">
        <f t="shared" si="2"/>
        <v>0</v>
      </c>
    </row>
    <row r="27" spans="1:9" x14ac:dyDescent="0.35">
      <c r="A27" s="44" t="s">
        <v>25</v>
      </c>
      <c r="B27" s="45" t="s">
        <v>26</v>
      </c>
      <c r="C27" s="51">
        <v>2000926</v>
      </c>
      <c r="D27" s="45" t="str">
        <f>VLOOKUP(Tableau13[[#This Row],[Cd CIP Client]],'[1]Liste Adhérents Mediprix'!$A$12:$N$140,2,FALSE)</f>
        <v>SELARL FFL</v>
      </c>
      <c r="E27" s="45">
        <f>VLOOKUP(Tableau13[[#This Row],[Cd CIP Client]],'[1]Liste Adhérents Mediprix'!$A$12:$N$140,8,FALSE)</f>
        <v>34200</v>
      </c>
      <c r="F27" s="45" t="str">
        <f>VLOOKUP(Tableau13[[#This Row],[Cd CIP Client]],'[1]Liste Adhérents Mediprix'!$A$12:$N$140,9,FALSE)</f>
        <v>SETE</v>
      </c>
      <c r="G27" s="52">
        <v>7316.489999999998</v>
      </c>
      <c r="H27" s="53">
        <v>7585.3600000000006</v>
      </c>
      <c r="I27" s="50">
        <f t="shared" si="2"/>
        <v>3.674849552176012E-2</v>
      </c>
    </row>
    <row r="28" spans="1:9" x14ac:dyDescent="0.35">
      <c r="A28" s="44" t="s">
        <v>25</v>
      </c>
      <c r="B28" s="45" t="s">
        <v>27</v>
      </c>
      <c r="C28" s="51">
        <v>2000926</v>
      </c>
      <c r="D28" s="45" t="str">
        <f>VLOOKUP(Tableau13[[#This Row],[Cd CIP Client]],'[1]Liste Adhérents Mediprix'!$A$12:$N$140,2,FALSE)</f>
        <v>SELARL FFL</v>
      </c>
      <c r="E28" s="45">
        <f>VLOOKUP(Tableau13[[#This Row],[Cd CIP Client]],'[1]Liste Adhérents Mediprix'!$A$12:$N$140,8,FALSE)</f>
        <v>34200</v>
      </c>
      <c r="F28" s="45" t="str">
        <f>VLOOKUP(Tableau13[[#This Row],[Cd CIP Client]],'[1]Liste Adhérents Mediprix'!$A$12:$N$140,9,FALSE)</f>
        <v>SETE</v>
      </c>
      <c r="G28" s="52">
        <v>4754.6399999999985</v>
      </c>
      <c r="H28" s="53">
        <v>5015.0299999999988</v>
      </c>
      <c r="I28" s="50">
        <f t="shared" si="2"/>
        <v>5.4765450170780626E-2</v>
      </c>
    </row>
    <row r="29" spans="1:9" x14ac:dyDescent="0.35">
      <c r="A29" s="44" t="s">
        <v>25</v>
      </c>
      <c r="B29" s="45" t="s">
        <v>28</v>
      </c>
      <c r="C29" s="51">
        <v>2000926</v>
      </c>
      <c r="D29" s="45" t="str">
        <f>VLOOKUP(Tableau13[[#This Row],[Cd CIP Client]],'[1]Liste Adhérents Mediprix'!$A$12:$N$140,2,FALSE)</f>
        <v>SELARL FFL</v>
      </c>
      <c r="E29" s="45">
        <f>VLOOKUP(Tableau13[[#This Row],[Cd CIP Client]],'[1]Liste Adhérents Mediprix'!$A$12:$N$140,8,FALSE)</f>
        <v>34200</v>
      </c>
      <c r="F29" s="45" t="str">
        <f>VLOOKUP(Tableau13[[#This Row],[Cd CIP Client]],'[1]Liste Adhérents Mediprix'!$A$12:$N$140,9,FALSE)</f>
        <v>SETE</v>
      </c>
      <c r="G29" s="52">
        <v>369.14</v>
      </c>
      <c r="H29" s="53">
        <v>93.09</v>
      </c>
      <c r="I29" s="50">
        <f t="shared" si="2"/>
        <v>-0.74781925556699347</v>
      </c>
    </row>
    <row r="30" spans="1:9" x14ac:dyDescent="0.35">
      <c r="A30" s="44" t="s">
        <v>25</v>
      </c>
      <c r="B30" s="45" t="s">
        <v>26</v>
      </c>
      <c r="C30" s="51">
        <v>2001535</v>
      </c>
      <c r="D30" s="45" t="str">
        <f>VLOOKUP(Tableau13[[#This Row],[Cd CIP Client]],'[1]Liste Adhérents Mediprix'!$A$12:$N$140,2,FALSE)</f>
        <v xml:space="preserve">PHARMACIE LALAURIE </v>
      </c>
      <c r="E30" s="45">
        <f>VLOOKUP(Tableau13[[#This Row],[Cd CIP Client]],'[1]Liste Adhérents Mediprix'!$A$12:$N$140,8,FALSE)</f>
        <v>11590</v>
      </c>
      <c r="F30" s="45" t="str">
        <f>VLOOKUP(Tableau13[[#This Row],[Cd CIP Client]],'[1]Liste Adhérents Mediprix'!$A$12:$N$140,9,FALSE)</f>
        <v>OUVEILLAN</v>
      </c>
      <c r="G30" s="52">
        <v>1982.8099999999997</v>
      </c>
      <c r="H30" s="53">
        <v>924.14999999999986</v>
      </c>
      <c r="I30" s="50">
        <f t="shared" si="2"/>
        <v>-0.53391903409807295</v>
      </c>
    </row>
    <row r="31" spans="1:9" x14ac:dyDescent="0.35">
      <c r="A31" s="44" t="s">
        <v>25</v>
      </c>
      <c r="B31" s="45" t="s">
        <v>27</v>
      </c>
      <c r="C31" s="51">
        <v>2001535</v>
      </c>
      <c r="D31" s="45" t="str">
        <f>VLOOKUP(Tableau13[[#This Row],[Cd CIP Client]],'[1]Liste Adhérents Mediprix'!$A$12:$N$140,2,FALSE)</f>
        <v xml:space="preserve">PHARMACIE LALAURIE </v>
      </c>
      <c r="E31" s="45">
        <f>VLOOKUP(Tableau13[[#This Row],[Cd CIP Client]],'[1]Liste Adhérents Mediprix'!$A$12:$N$140,8,FALSE)</f>
        <v>11590</v>
      </c>
      <c r="F31" s="45" t="str">
        <f>VLOOKUP(Tableau13[[#This Row],[Cd CIP Client]],'[1]Liste Adhérents Mediprix'!$A$12:$N$140,9,FALSE)</f>
        <v>OUVEILLAN</v>
      </c>
      <c r="G31" s="52">
        <v>5194.590000000002</v>
      </c>
      <c r="H31" s="53">
        <v>5526.6099999999969</v>
      </c>
      <c r="I31" s="50">
        <f t="shared" si="2"/>
        <v>6.3916497740917927E-2</v>
      </c>
    </row>
    <row r="32" spans="1:9" x14ac:dyDescent="0.35">
      <c r="A32" s="44" t="s">
        <v>25</v>
      </c>
      <c r="B32" s="45" t="s">
        <v>28</v>
      </c>
      <c r="C32" s="51">
        <v>2001535</v>
      </c>
      <c r="D32" s="45" t="str">
        <f>VLOOKUP(Tableau13[[#This Row],[Cd CIP Client]],'[1]Liste Adhérents Mediprix'!$A$12:$N$140,2,FALSE)</f>
        <v xml:space="preserve">PHARMACIE LALAURIE </v>
      </c>
      <c r="E32" s="45">
        <f>VLOOKUP(Tableau13[[#This Row],[Cd CIP Client]],'[1]Liste Adhérents Mediprix'!$A$12:$N$140,8,FALSE)</f>
        <v>11590</v>
      </c>
      <c r="F32" s="45" t="str">
        <f>VLOOKUP(Tableau13[[#This Row],[Cd CIP Client]],'[1]Liste Adhérents Mediprix'!$A$12:$N$140,9,FALSE)</f>
        <v>OUVEILLAN</v>
      </c>
      <c r="G32" s="52">
        <v>99.56</v>
      </c>
      <c r="H32" s="53">
        <v>36.54</v>
      </c>
      <c r="I32" s="50">
        <f t="shared" si="2"/>
        <v>-0.63298513459220573</v>
      </c>
    </row>
    <row r="33" spans="1:9" x14ac:dyDescent="0.35">
      <c r="A33" s="44" t="s">
        <v>25</v>
      </c>
      <c r="B33" s="45" t="s">
        <v>26</v>
      </c>
      <c r="C33" s="51">
        <v>2001566</v>
      </c>
      <c r="D33" s="45" t="str">
        <f>VLOOKUP(Tableau13[[#This Row],[Cd CIP Client]],'[1]Liste Adhérents Mediprix'!$A$12:$N$140,2,FALSE)</f>
        <v>PHARMACIE PRINCIPALE</v>
      </c>
      <c r="E33" s="45">
        <f>VLOOKUP(Tableau13[[#This Row],[Cd CIP Client]],'[1]Liste Adhérents Mediprix'!$A$12:$N$140,8,FALSE)</f>
        <v>84100</v>
      </c>
      <c r="F33" s="45" t="str">
        <f>VLOOKUP(Tableau13[[#This Row],[Cd CIP Client]],'[1]Liste Adhérents Mediprix'!$A$12:$N$140,9,FALSE)</f>
        <v>ORANGE</v>
      </c>
      <c r="G33" s="52">
        <v>11392.660000000009</v>
      </c>
      <c r="H33" s="53">
        <v>11628.509999999998</v>
      </c>
      <c r="I33" s="50">
        <f t="shared" si="2"/>
        <v>2.0701925625796719E-2</v>
      </c>
    </row>
    <row r="34" spans="1:9" x14ac:dyDescent="0.35">
      <c r="A34" s="44" t="s">
        <v>25</v>
      </c>
      <c r="B34" s="45" t="s">
        <v>27</v>
      </c>
      <c r="C34" s="51">
        <v>2001566</v>
      </c>
      <c r="D34" s="45" t="str">
        <f>VLOOKUP(Tableau13[[#This Row],[Cd CIP Client]],'[1]Liste Adhérents Mediprix'!$A$12:$N$140,2,FALSE)</f>
        <v>PHARMACIE PRINCIPALE</v>
      </c>
      <c r="E34" s="45">
        <f>VLOOKUP(Tableau13[[#This Row],[Cd CIP Client]],'[1]Liste Adhérents Mediprix'!$A$12:$N$140,8,FALSE)</f>
        <v>84100</v>
      </c>
      <c r="F34" s="45" t="str">
        <f>VLOOKUP(Tableau13[[#This Row],[Cd CIP Client]],'[1]Liste Adhérents Mediprix'!$A$12:$N$140,9,FALSE)</f>
        <v>ORANGE</v>
      </c>
      <c r="G34" s="52">
        <v>2979.01</v>
      </c>
      <c r="H34" s="53">
        <v>1861.9000000000003</v>
      </c>
      <c r="I34" s="50">
        <f t="shared" si="2"/>
        <v>-0.37499370596271908</v>
      </c>
    </row>
    <row r="35" spans="1:9" x14ac:dyDescent="0.35">
      <c r="A35" s="44" t="s">
        <v>25</v>
      </c>
      <c r="B35" s="45" t="s">
        <v>28</v>
      </c>
      <c r="C35" s="51">
        <v>2001566</v>
      </c>
      <c r="D35" s="45" t="str">
        <f>VLOOKUP(Tableau13[[#This Row],[Cd CIP Client]],'[1]Liste Adhérents Mediprix'!$A$12:$N$140,2,FALSE)</f>
        <v>PHARMACIE PRINCIPALE</v>
      </c>
      <c r="E35" s="45">
        <f>VLOOKUP(Tableau13[[#This Row],[Cd CIP Client]],'[1]Liste Adhérents Mediprix'!$A$12:$N$140,8,FALSE)</f>
        <v>84100</v>
      </c>
      <c r="F35" s="45" t="str">
        <f>VLOOKUP(Tableau13[[#This Row],[Cd CIP Client]],'[1]Liste Adhérents Mediprix'!$A$12:$N$140,9,FALSE)</f>
        <v>ORANGE</v>
      </c>
      <c r="G35" s="52">
        <v>751.33</v>
      </c>
      <c r="H35" s="53">
        <v>456.01</v>
      </c>
      <c r="I35" s="50">
        <f t="shared" si="2"/>
        <v>-0.39306296833615062</v>
      </c>
    </row>
    <row r="36" spans="1:9" x14ac:dyDescent="0.35">
      <c r="A36" s="44" t="s">
        <v>25</v>
      </c>
      <c r="B36" s="45" t="s">
        <v>26</v>
      </c>
      <c r="C36" s="51">
        <v>2001729</v>
      </c>
      <c r="D36" s="45" t="str">
        <f>VLOOKUP(Tableau13[[#This Row],[Cd CIP Client]],'[1]Liste Adhérents Mediprix'!$A$12:$N$140,2,FALSE)</f>
        <v>PHARMACIE BEAUNOISE (GRANDE)</v>
      </c>
      <c r="E36" s="45">
        <f>VLOOKUP(Tableau13[[#This Row],[Cd CIP Client]],'[1]Liste Adhérents Mediprix'!$A$12:$N$140,8,FALSE)</f>
        <v>21200</v>
      </c>
      <c r="F36" s="45" t="str">
        <f>VLOOKUP(Tableau13[[#This Row],[Cd CIP Client]],'[1]Liste Adhérents Mediprix'!$A$12:$N$140,9,FALSE)</f>
        <v>BEAUNE</v>
      </c>
      <c r="G36" s="63"/>
      <c r="H36" s="62"/>
      <c r="I36" s="50">
        <f t="shared" si="2"/>
        <v>0</v>
      </c>
    </row>
    <row r="37" spans="1:9" x14ac:dyDescent="0.35">
      <c r="A37" s="44" t="s">
        <v>25</v>
      </c>
      <c r="B37" s="45" t="s">
        <v>27</v>
      </c>
      <c r="C37" s="51">
        <v>2001729</v>
      </c>
      <c r="D37" s="45" t="str">
        <f>VLOOKUP(Tableau13[[#This Row],[Cd CIP Client]],'[1]Liste Adhérents Mediprix'!$A$12:$N$140,2,FALSE)</f>
        <v>PHARMACIE BEAUNOISE (GRANDE)</v>
      </c>
      <c r="E37" s="45">
        <f>VLOOKUP(Tableau13[[#This Row],[Cd CIP Client]],'[1]Liste Adhérents Mediprix'!$A$12:$N$140,8,FALSE)</f>
        <v>21200</v>
      </c>
      <c r="F37" s="45" t="str">
        <f>VLOOKUP(Tableau13[[#This Row],[Cd CIP Client]],'[1]Liste Adhérents Mediprix'!$A$12:$N$140,9,FALSE)</f>
        <v>BEAUNE</v>
      </c>
      <c r="G37" s="63"/>
      <c r="H37" s="62"/>
      <c r="I37" s="50">
        <f t="shared" si="2"/>
        <v>0</v>
      </c>
    </row>
    <row r="38" spans="1:9" x14ac:dyDescent="0.35">
      <c r="A38" s="44" t="s">
        <v>25</v>
      </c>
      <c r="B38" s="45" t="s">
        <v>28</v>
      </c>
      <c r="C38" s="51">
        <v>2001729</v>
      </c>
      <c r="D38" s="45" t="str">
        <f>VLOOKUP(Tableau13[[#This Row],[Cd CIP Client]],'[1]Liste Adhérents Mediprix'!$A$12:$N$140,2,FALSE)</f>
        <v>PHARMACIE BEAUNOISE (GRANDE)</v>
      </c>
      <c r="E38" s="45">
        <f>VLOOKUP(Tableau13[[#This Row],[Cd CIP Client]],'[1]Liste Adhérents Mediprix'!$A$12:$N$140,8,FALSE)</f>
        <v>21200</v>
      </c>
      <c r="F38" s="45" t="str">
        <f>VLOOKUP(Tableau13[[#This Row],[Cd CIP Client]],'[1]Liste Adhérents Mediprix'!$A$12:$N$140,9,FALSE)</f>
        <v>BEAUNE</v>
      </c>
      <c r="G38" s="63"/>
      <c r="H38" s="62"/>
      <c r="I38" s="50">
        <f t="shared" si="2"/>
        <v>0</v>
      </c>
    </row>
    <row r="39" spans="1:9" x14ac:dyDescent="0.35">
      <c r="A39" s="44" t="s">
        <v>25</v>
      </c>
      <c r="B39" s="45" t="s">
        <v>26</v>
      </c>
      <c r="C39" s="51">
        <v>2001857</v>
      </c>
      <c r="D39" s="45" t="str">
        <f>VLOOKUP(Tableau13[[#This Row],[Cd CIP Client]],'[1]Liste Adhérents Mediprix'!$A$12:$N$140,2,FALSE)</f>
        <v>PHARMACIE FAUBERT-PERELLI</v>
      </c>
      <c r="E39" s="45">
        <f>VLOOKUP(Tableau13[[#This Row],[Cd CIP Client]],'[1]Liste Adhérents Mediprix'!$A$12:$N$140,8,FALSE)</f>
        <v>34480</v>
      </c>
      <c r="F39" s="45" t="str">
        <f>VLOOKUP(Tableau13[[#This Row],[Cd CIP Client]],'[1]Liste Adhérents Mediprix'!$A$12:$N$140,9,FALSE)</f>
        <v>MAGALAS</v>
      </c>
      <c r="G39" s="52">
        <v>952.33999999999992</v>
      </c>
      <c r="H39" s="53">
        <v>1567.0699999999995</v>
      </c>
      <c r="I39" s="50">
        <f t="shared" si="2"/>
        <v>0.64549425625301848</v>
      </c>
    </row>
    <row r="40" spans="1:9" x14ac:dyDescent="0.35">
      <c r="A40" s="44" t="s">
        <v>25</v>
      </c>
      <c r="B40" s="45" t="s">
        <v>27</v>
      </c>
      <c r="C40" s="51">
        <v>2001857</v>
      </c>
      <c r="D40" s="45" t="str">
        <f>VLOOKUP(Tableau13[[#This Row],[Cd CIP Client]],'[1]Liste Adhérents Mediprix'!$A$12:$N$140,2,FALSE)</f>
        <v>PHARMACIE FAUBERT-PERELLI</v>
      </c>
      <c r="E40" s="45">
        <f>VLOOKUP(Tableau13[[#This Row],[Cd CIP Client]],'[1]Liste Adhérents Mediprix'!$A$12:$N$140,8,FALSE)</f>
        <v>34480</v>
      </c>
      <c r="F40" s="45" t="str">
        <f>VLOOKUP(Tableau13[[#This Row],[Cd CIP Client]],'[1]Liste Adhérents Mediprix'!$A$12:$N$140,9,FALSE)</f>
        <v>MAGALAS</v>
      </c>
      <c r="G40" s="52">
        <v>7818.5999999999949</v>
      </c>
      <c r="H40" s="53">
        <v>9959.690000000006</v>
      </c>
      <c r="I40" s="50">
        <f t="shared" si="2"/>
        <v>0.27384570127644492</v>
      </c>
    </row>
    <row r="41" spans="1:9" x14ac:dyDescent="0.35">
      <c r="A41" s="44" t="s">
        <v>25</v>
      </c>
      <c r="B41" s="45" t="s">
        <v>28</v>
      </c>
      <c r="C41" s="51">
        <v>2001857</v>
      </c>
      <c r="D41" s="45" t="str">
        <f>VLOOKUP(Tableau13[[#This Row],[Cd CIP Client]],'[1]Liste Adhérents Mediprix'!$A$12:$N$140,2,FALSE)</f>
        <v>PHARMACIE FAUBERT-PERELLI</v>
      </c>
      <c r="E41" s="45">
        <f>VLOOKUP(Tableau13[[#This Row],[Cd CIP Client]],'[1]Liste Adhérents Mediprix'!$A$12:$N$140,8,FALSE)</f>
        <v>34480</v>
      </c>
      <c r="F41" s="45" t="str">
        <f>VLOOKUP(Tableau13[[#This Row],[Cd CIP Client]],'[1]Liste Adhérents Mediprix'!$A$12:$N$140,9,FALSE)</f>
        <v>MAGALAS</v>
      </c>
      <c r="G41" s="52"/>
      <c r="H41" s="53"/>
      <c r="I41" s="50">
        <f t="shared" si="2"/>
        <v>0</v>
      </c>
    </row>
    <row r="42" spans="1:9" x14ac:dyDescent="0.35">
      <c r="A42" s="44" t="s">
        <v>25</v>
      </c>
      <c r="B42" s="45" t="s">
        <v>26</v>
      </c>
      <c r="C42" s="51">
        <v>2002868</v>
      </c>
      <c r="D42" s="45" t="str">
        <f>VLOOKUP(Tableau13[[#This Row],[Cd CIP Client]],'[1]Liste Adhérents Mediprix'!$A$12:$N$140,2,FALSE)</f>
        <v>PHARMACIE DE LA DOMITIENNE SNC</v>
      </c>
      <c r="E42" s="45">
        <f>VLOOKUP(Tableau13[[#This Row],[Cd CIP Client]],'[1]Liste Adhérents Mediprix'!$A$12:$N$140,8,FALSE)</f>
        <v>34440</v>
      </c>
      <c r="F42" s="45" t="str">
        <f>VLOOKUP(Tableau13[[#This Row],[Cd CIP Client]],'[1]Liste Adhérents Mediprix'!$A$12:$N$140,9,FALSE)</f>
        <v xml:space="preserve">COLOMBIERS </v>
      </c>
      <c r="G42" s="52">
        <v>1729.35</v>
      </c>
      <c r="H42" s="53">
        <v>3190.17</v>
      </c>
      <c r="I42" s="50">
        <f t="shared" si="2"/>
        <v>0.84472200537774322</v>
      </c>
    </row>
    <row r="43" spans="1:9" x14ac:dyDescent="0.35">
      <c r="A43" s="44" t="s">
        <v>25</v>
      </c>
      <c r="B43" s="45" t="s">
        <v>27</v>
      </c>
      <c r="C43" s="51">
        <v>2002868</v>
      </c>
      <c r="D43" s="45" t="str">
        <f>VLOOKUP(Tableau13[[#This Row],[Cd CIP Client]],'[1]Liste Adhérents Mediprix'!$A$12:$N$140,2,FALSE)</f>
        <v>PHARMACIE DE LA DOMITIENNE SNC</v>
      </c>
      <c r="E43" s="45">
        <f>VLOOKUP(Tableau13[[#This Row],[Cd CIP Client]],'[1]Liste Adhérents Mediprix'!$A$12:$N$140,8,FALSE)</f>
        <v>34440</v>
      </c>
      <c r="F43" s="45" t="str">
        <f>VLOOKUP(Tableau13[[#This Row],[Cd CIP Client]],'[1]Liste Adhérents Mediprix'!$A$12:$N$140,9,FALSE)</f>
        <v xml:space="preserve">COLOMBIERS </v>
      </c>
      <c r="G43" s="52">
        <v>3312.7599999999966</v>
      </c>
      <c r="H43" s="53">
        <v>8086.5600000000031</v>
      </c>
      <c r="I43" s="50">
        <f t="shared" si="2"/>
        <v>1.4410340622321001</v>
      </c>
    </row>
    <row r="44" spans="1:9" x14ac:dyDescent="0.35">
      <c r="A44" s="44" t="s">
        <v>25</v>
      </c>
      <c r="B44" s="45" t="s">
        <v>28</v>
      </c>
      <c r="C44" s="51">
        <v>2002868</v>
      </c>
      <c r="D44" s="45" t="str">
        <f>VLOOKUP(Tableau13[[#This Row],[Cd CIP Client]],'[1]Liste Adhérents Mediprix'!$A$12:$N$140,2,FALSE)</f>
        <v>PHARMACIE DE LA DOMITIENNE SNC</v>
      </c>
      <c r="E44" s="45">
        <f>VLOOKUP(Tableau13[[#This Row],[Cd CIP Client]],'[1]Liste Adhérents Mediprix'!$A$12:$N$140,8,FALSE)</f>
        <v>34440</v>
      </c>
      <c r="F44" s="45" t="str">
        <f>VLOOKUP(Tableau13[[#This Row],[Cd CIP Client]],'[1]Liste Adhérents Mediprix'!$A$12:$N$140,9,FALSE)</f>
        <v xml:space="preserve">COLOMBIERS </v>
      </c>
      <c r="G44" s="52">
        <v>388.1</v>
      </c>
      <c r="H44" s="53">
        <v>240.25</v>
      </c>
      <c r="I44" s="50">
        <f t="shared" si="2"/>
        <v>-0.38095851584643137</v>
      </c>
    </row>
    <row r="45" spans="1:9" x14ac:dyDescent="0.35">
      <c r="A45" s="44" t="s">
        <v>25</v>
      </c>
      <c r="B45" s="45" t="s">
        <v>26</v>
      </c>
      <c r="C45" s="51">
        <v>2003893</v>
      </c>
      <c r="D45" s="45" t="str">
        <f>VLOOKUP(Tableau13[[#This Row],[Cd CIP Client]],'[1]Liste Adhérents Mediprix'!$A$12:$N$140,2,FALSE)</f>
        <v xml:space="preserve">PHARMACIE NICE VALLEY </v>
      </c>
      <c r="E45" s="45" t="str">
        <f>VLOOKUP(Tableau13[[#This Row],[Cd CIP Client]],'[1]Liste Adhérents Mediprix'!$A$12:$N$140,8,FALSE)</f>
        <v>06200</v>
      </c>
      <c r="F45" s="45" t="str">
        <f>VLOOKUP(Tableau13[[#This Row],[Cd CIP Client]],'[1]Liste Adhérents Mediprix'!$A$12:$N$140,9,FALSE)</f>
        <v>NICE</v>
      </c>
      <c r="G45" s="63"/>
      <c r="H45" s="53">
        <v>1395.9900000000002</v>
      </c>
      <c r="I45" s="50">
        <f t="shared" si="2"/>
        <v>0</v>
      </c>
    </row>
    <row r="46" spans="1:9" x14ac:dyDescent="0.35">
      <c r="A46" s="44" t="s">
        <v>25</v>
      </c>
      <c r="B46" s="45" t="s">
        <v>27</v>
      </c>
      <c r="C46" s="51">
        <v>2003893</v>
      </c>
      <c r="D46" s="45" t="str">
        <f>VLOOKUP(Tableau13[[#This Row],[Cd CIP Client]],'[1]Liste Adhérents Mediprix'!$A$12:$N$140,2,FALSE)</f>
        <v xml:space="preserve">PHARMACIE NICE VALLEY </v>
      </c>
      <c r="E46" s="45" t="str">
        <f>VLOOKUP(Tableau13[[#This Row],[Cd CIP Client]],'[1]Liste Adhérents Mediprix'!$A$12:$N$140,8,FALSE)</f>
        <v>06200</v>
      </c>
      <c r="F46" s="45" t="str">
        <f>VLOOKUP(Tableau13[[#This Row],[Cd CIP Client]],'[1]Liste Adhérents Mediprix'!$A$12:$N$140,9,FALSE)</f>
        <v>NICE</v>
      </c>
      <c r="G46" s="63"/>
      <c r="H46" s="53"/>
      <c r="I46" s="50">
        <f t="shared" si="2"/>
        <v>0</v>
      </c>
    </row>
    <row r="47" spans="1:9" x14ac:dyDescent="0.35">
      <c r="A47" s="44" t="s">
        <v>25</v>
      </c>
      <c r="B47" s="45" t="s">
        <v>28</v>
      </c>
      <c r="C47" s="51">
        <v>2003893</v>
      </c>
      <c r="D47" s="45" t="str">
        <f>VLOOKUP(Tableau13[[#This Row],[Cd CIP Client]],'[1]Liste Adhérents Mediprix'!$A$12:$N$140,2,FALSE)</f>
        <v xml:space="preserve">PHARMACIE NICE VALLEY </v>
      </c>
      <c r="E47" s="45" t="str">
        <f>VLOOKUP(Tableau13[[#This Row],[Cd CIP Client]],'[1]Liste Adhérents Mediprix'!$A$12:$N$140,8,FALSE)</f>
        <v>06200</v>
      </c>
      <c r="F47" s="45" t="str">
        <f>VLOOKUP(Tableau13[[#This Row],[Cd CIP Client]],'[1]Liste Adhérents Mediprix'!$A$12:$N$140,9,FALSE)</f>
        <v>NICE</v>
      </c>
      <c r="G47" s="63"/>
      <c r="H47" s="53"/>
      <c r="I47" s="50">
        <f t="shared" si="2"/>
        <v>0</v>
      </c>
    </row>
    <row r="48" spans="1:9" x14ac:dyDescent="0.35">
      <c r="A48" s="44" t="s">
        <v>25</v>
      </c>
      <c r="B48" s="45" t="s">
        <v>26</v>
      </c>
      <c r="C48" s="51">
        <v>2003910</v>
      </c>
      <c r="D48" s="45" t="str">
        <f>VLOOKUP(Tableau13[[#This Row],[Cd CIP Client]],'[1]Liste Adhérents Mediprix'!$A$12:$N$140,2,FALSE)</f>
        <v>PHARMACIE GAMBETTA</v>
      </c>
      <c r="E48" s="45">
        <f>VLOOKUP(Tableau13[[#This Row],[Cd CIP Client]],'[1]Liste Adhérents Mediprix'!$A$12:$N$140,8,FALSE)</f>
        <v>34000</v>
      </c>
      <c r="F48" s="45" t="str">
        <f>VLOOKUP(Tableau13[[#This Row],[Cd CIP Client]],'[1]Liste Adhérents Mediprix'!$A$12:$N$140,9,FALSE)</f>
        <v>MONTPELLIER</v>
      </c>
      <c r="G48" s="63"/>
      <c r="H48" s="53">
        <v>7908.9100000000017</v>
      </c>
      <c r="I48" s="50">
        <f t="shared" si="2"/>
        <v>0</v>
      </c>
    </row>
    <row r="49" spans="1:9" x14ac:dyDescent="0.35">
      <c r="A49" s="44" t="s">
        <v>25</v>
      </c>
      <c r="B49" s="45" t="s">
        <v>27</v>
      </c>
      <c r="C49" s="51">
        <v>2003910</v>
      </c>
      <c r="D49" s="45" t="str">
        <f>VLOOKUP(Tableau13[[#This Row],[Cd CIP Client]],'[1]Liste Adhérents Mediprix'!$A$12:$N$140,2,FALSE)</f>
        <v>PHARMACIE GAMBETTA</v>
      </c>
      <c r="E49" s="45">
        <f>VLOOKUP(Tableau13[[#This Row],[Cd CIP Client]],'[1]Liste Adhérents Mediprix'!$A$12:$N$140,8,FALSE)</f>
        <v>34000</v>
      </c>
      <c r="F49" s="45" t="str">
        <f>VLOOKUP(Tableau13[[#This Row],[Cd CIP Client]],'[1]Liste Adhérents Mediprix'!$A$12:$N$140,9,FALSE)</f>
        <v>MONTPELLIER</v>
      </c>
      <c r="G49" s="63"/>
      <c r="H49" s="53">
        <v>7674.1900000000023</v>
      </c>
      <c r="I49" s="50">
        <f t="shared" si="2"/>
        <v>0</v>
      </c>
    </row>
    <row r="50" spans="1:9" x14ac:dyDescent="0.35">
      <c r="A50" s="44" t="s">
        <v>25</v>
      </c>
      <c r="B50" s="45" t="s">
        <v>28</v>
      </c>
      <c r="C50" s="54">
        <v>2003910</v>
      </c>
      <c r="D50" s="45" t="str">
        <f>VLOOKUP(Tableau13[[#This Row],[Cd CIP Client]],'[1]Liste Adhérents Mediprix'!$A$12:$N$140,2,FALSE)</f>
        <v>PHARMACIE GAMBETTA</v>
      </c>
      <c r="E50" s="45">
        <f>VLOOKUP(Tableau13[[#This Row],[Cd CIP Client]],'[1]Liste Adhérents Mediprix'!$A$12:$N$140,8,FALSE)</f>
        <v>34000</v>
      </c>
      <c r="F50" s="45" t="str">
        <f>VLOOKUP(Tableau13[[#This Row],[Cd CIP Client]],'[1]Liste Adhérents Mediprix'!$A$12:$N$140,9,FALSE)</f>
        <v>MONTPELLIER</v>
      </c>
      <c r="G50" s="63"/>
      <c r="H50" s="53">
        <v>63.02</v>
      </c>
      <c r="I50" s="50">
        <f t="shared" si="2"/>
        <v>0</v>
      </c>
    </row>
    <row r="51" spans="1:9" x14ac:dyDescent="0.35">
      <c r="A51" s="44" t="s">
        <v>25</v>
      </c>
      <c r="B51" s="45" t="s">
        <v>26</v>
      </c>
      <c r="C51" s="51">
        <v>2004282</v>
      </c>
      <c r="D51" s="45" t="str">
        <f>VLOOKUP(Tableau13[[#This Row],[Cd CIP Client]],'[1]Liste Adhérents Mediprix'!$A$12:$N$140,2,FALSE)</f>
        <v>PHARMACIE DU CENTRE</v>
      </c>
      <c r="E51" s="45">
        <f>VLOOKUP(Tableau13[[#This Row],[Cd CIP Client]],'[1]Liste Adhérents Mediprix'!$A$12:$N$140,8,FALSE)</f>
        <v>34150</v>
      </c>
      <c r="F51" s="45" t="str">
        <f>VLOOKUP(Tableau13[[#This Row],[Cd CIP Client]],'[1]Liste Adhérents Mediprix'!$A$12:$N$140,9,FALSE)</f>
        <v>GIGNAC</v>
      </c>
      <c r="G51" s="63"/>
      <c r="H51" s="53">
        <v>9217.1400000000012</v>
      </c>
      <c r="I51" s="50">
        <f t="shared" si="2"/>
        <v>0</v>
      </c>
    </row>
    <row r="52" spans="1:9" x14ac:dyDescent="0.35">
      <c r="A52" s="44" t="s">
        <v>25</v>
      </c>
      <c r="B52" s="45" t="s">
        <v>27</v>
      </c>
      <c r="C52" s="51">
        <v>2004282</v>
      </c>
      <c r="D52" s="45" t="str">
        <f>VLOOKUP(Tableau13[[#This Row],[Cd CIP Client]],'[1]Liste Adhérents Mediprix'!$A$12:$N$140,2,FALSE)</f>
        <v>PHARMACIE DU CENTRE</v>
      </c>
      <c r="E52" s="45">
        <f>VLOOKUP(Tableau13[[#This Row],[Cd CIP Client]],'[1]Liste Adhérents Mediprix'!$A$12:$N$140,8,FALSE)</f>
        <v>34150</v>
      </c>
      <c r="F52" s="45" t="str">
        <f>VLOOKUP(Tableau13[[#This Row],[Cd CIP Client]],'[1]Liste Adhérents Mediprix'!$A$12:$N$140,9,FALSE)</f>
        <v>GIGNAC</v>
      </c>
      <c r="G52" s="63"/>
      <c r="H52" s="53">
        <v>948.85000000000014</v>
      </c>
      <c r="I52" s="50">
        <f t="shared" si="2"/>
        <v>0</v>
      </c>
    </row>
    <row r="53" spans="1:9" x14ac:dyDescent="0.35">
      <c r="A53" s="44" t="s">
        <v>25</v>
      </c>
      <c r="B53" s="45" t="s">
        <v>28</v>
      </c>
      <c r="C53" s="51">
        <v>2004282</v>
      </c>
      <c r="D53" s="45" t="str">
        <f>VLOOKUP(Tableau13[[#This Row],[Cd CIP Client]],'[1]Liste Adhérents Mediprix'!$A$12:$N$140,2,FALSE)</f>
        <v>PHARMACIE DU CENTRE</v>
      </c>
      <c r="E53" s="45">
        <f>VLOOKUP(Tableau13[[#This Row],[Cd CIP Client]],'[1]Liste Adhérents Mediprix'!$A$12:$N$140,8,FALSE)</f>
        <v>34150</v>
      </c>
      <c r="F53" s="45" t="str">
        <f>VLOOKUP(Tableau13[[#This Row],[Cd CIP Client]],'[1]Liste Adhérents Mediprix'!$A$12:$N$140,9,FALSE)</f>
        <v>GIGNAC</v>
      </c>
      <c r="G53" s="63"/>
      <c r="H53" s="53"/>
      <c r="I53" s="50">
        <f t="shared" si="2"/>
        <v>0</v>
      </c>
    </row>
    <row r="54" spans="1:9" x14ac:dyDescent="0.35">
      <c r="A54" s="44" t="s">
        <v>25</v>
      </c>
      <c r="B54" s="45" t="s">
        <v>26</v>
      </c>
      <c r="C54" s="51">
        <v>2004450</v>
      </c>
      <c r="D54" s="45" t="str">
        <f>VLOOKUP(Tableau13[[#This Row],[Cd CIP Client]],'[1]Liste Adhérents Mediprix'!$A$12:$N$140,2,FALSE)</f>
        <v>PHARMACIE DES ECOLES</v>
      </c>
      <c r="E54" s="45">
        <f>VLOOKUP(Tableau13[[#This Row],[Cd CIP Client]],'[1]Liste Adhérents Mediprix'!$A$12:$N$140,8,FALSE)</f>
        <v>11200</v>
      </c>
      <c r="F54" s="45" t="str">
        <f>VLOOKUP(Tableau13[[#This Row],[Cd CIP Client]],'[1]Liste Adhérents Mediprix'!$A$12:$N$140,9,FALSE)</f>
        <v>LEZIGNAN CORBIERES</v>
      </c>
      <c r="G54" s="63"/>
      <c r="H54" s="53">
        <v>93.82</v>
      </c>
      <c r="I54" s="50">
        <f t="shared" si="2"/>
        <v>0</v>
      </c>
    </row>
    <row r="55" spans="1:9" x14ac:dyDescent="0.35">
      <c r="A55" s="44" t="s">
        <v>25</v>
      </c>
      <c r="B55" s="45" t="s">
        <v>27</v>
      </c>
      <c r="C55" s="51">
        <v>2004450</v>
      </c>
      <c r="D55" s="45" t="str">
        <f>VLOOKUP(Tableau13[[#This Row],[Cd CIP Client]],'[1]Liste Adhérents Mediprix'!$A$12:$N$140,2,FALSE)</f>
        <v>PHARMACIE DES ECOLES</v>
      </c>
      <c r="E55" s="45">
        <f>VLOOKUP(Tableau13[[#This Row],[Cd CIP Client]],'[1]Liste Adhérents Mediprix'!$A$12:$N$140,8,FALSE)</f>
        <v>11200</v>
      </c>
      <c r="F55" s="45" t="str">
        <f>VLOOKUP(Tableau13[[#This Row],[Cd CIP Client]],'[1]Liste Adhérents Mediprix'!$A$12:$N$140,9,FALSE)</f>
        <v>LEZIGNAN CORBIERES</v>
      </c>
      <c r="G55" s="63"/>
      <c r="H55" s="53"/>
      <c r="I55" s="50">
        <f t="shared" si="2"/>
        <v>0</v>
      </c>
    </row>
    <row r="56" spans="1:9" x14ac:dyDescent="0.35">
      <c r="A56" s="44" t="s">
        <v>25</v>
      </c>
      <c r="B56" s="45" t="s">
        <v>28</v>
      </c>
      <c r="C56" s="51">
        <v>2004450</v>
      </c>
      <c r="D56" s="45" t="str">
        <f>VLOOKUP(Tableau13[[#This Row],[Cd CIP Client]],'[1]Liste Adhérents Mediprix'!$A$12:$N$140,2,FALSE)</f>
        <v>PHARMACIE DES ECOLES</v>
      </c>
      <c r="E56" s="45">
        <f>VLOOKUP(Tableau13[[#This Row],[Cd CIP Client]],'[1]Liste Adhérents Mediprix'!$A$12:$N$140,8,FALSE)</f>
        <v>11200</v>
      </c>
      <c r="F56" s="45" t="str">
        <f>VLOOKUP(Tableau13[[#This Row],[Cd CIP Client]],'[1]Liste Adhérents Mediprix'!$A$12:$N$140,9,FALSE)</f>
        <v>LEZIGNAN CORBIERES</v>
      </c>
      <c r="G56" s="63"/>
      <c r="H56" s="53"/>
      <c r="I56" s="50">
        <f t="shared" si="2"/>
        <v>0</v>
      </c>
    </row>
    <row r="57" spans="1:9" x14ac:dyDescent="0.35">
      <c r="A57" s="44" t="s">
        <v>25</v>
      </c>
      <c r="B57" s="45" t="s">
        <v>26</v>
      </c>
      <c r="C57" s="51">
        <v>2005365</v>
      </c>
      <c r="D57" s="45" t="str">
        <f>VLOOKUP(Tableau13[[#This Row],[Cd CIP Client]],'[1]Liste Adhérents Mediprix'!$A$12:$N$140,2,FALSE)</f>
        <v>PHARMACIE CENTRALE</v>
      </c>
      <c r="E57" s="45">
        <f>VLOOKUP(Tableau13[[#This Row],[Cd CIP Client]],'[1]Liste Adhérents Mediprix'!$A$12:$N$140,8,FALSE)</f>
        <v>13380</v>
      </c>
      <c r="F57" s="45" t="str">
        <f>VLOOKUP(Tableau13[[#This Row],[Cd CIP Client]],'[1]Liste Adhérents Mediprix'!$A$12:$N$140,9,FALSE)</f>
        <v>PLAN DE CUQUES</v>
      </c>
      <c r="G57" s="52">
        <v>5252.01</v>
      </c>
      <c r="H57" s="53">
        <v>4533.1000000000004</v>
      </c>
      <c r="I57" s="50">
        <f t="shared" si="2"/>
        <v>-0.13688283152545402</v>
      </c>
    </row>
    <row r="58" spans="1:9" x14ac:dyDescent="0.35">
      <c r="A58" s="44" t="s">
        <v>25</v>
      </c>
      <c r="B58" s="45" t="s">
        <v>27</v>
      </c>
      <c r="C58" s="54">
        <v>2005365</v>
      </c>
      <c r="D58" s="45" t="str">
        <f>VLOOKUP(Tableau13[[#This Row],[Cd CIP Client]],'[1]Liste Adhérents Mediprix'!$A$12:$N$140,2,FALSE)</f>
        <v>PHARMACIE CENTRALE</v>
      </c>
      <c r="E58" s="45">
        <f>VLOOKUP(Tableau13[[#This Row],[Cd CIP Client]],'[1]Liste Adhérents Mediprix'!$A$12:$N$140,8,FALSE)</f>
        <v>13380</v>
      </c>
      <c r="F58" s="45" t="str">
        <f>VLOOKUP(Tableau13[[#This Row],[Cd CIP Client]],'[1]Liste Adhérents Mediprix'!$A$12:$N$140,9,FALSE)</f>
        <v>PLAN DE CUQUES</v>
      </c>
      <c r="G58" s="52">
        <v>6088.329999999999</v>
      </c>
      <c r="H58" s="53">
        <v>9617.630000000001</v>
      </c>
      <c r="I58" s="50">
        <f t="shared" si="2"/>
        <v>0.57968277015207825</v>
      </c>
    </row>
    <row r="59" spans="1:9" x14ac:dyDescent="0.35">
      <c r="A59" s="44" t="s">
        <v>25</v>
      </c>
      <c r="B59" s="45" t="s">
        <v>28</v>
      </c>
      <c r="C59" s="51">
        <v>2005365</v>
      </c>
      <c r="D59" s="45" t="str">
        <f>VLOOKUP(Tableau13[[#This Row],[Cd CIP Client]],'[1]Liste Adhérents Mediprix'!$A$12:$N$140,2,FALSE)</f>
        <v>PHARMACIE CENTRALE</v>
      </c>
      <c r="E59" s="45">
        <f>VLOOKUP(Tableau13[[#This Row],[Cd CIP Client]],'[1]Liste Adhérents Mediprix'!$A$12:$N$140,8,FALSE)</f>
        <v>13380</v>
      </c>
      <c r="F59" s="45" t="str">
        <f>VLOOKUP(Tableau13[[#This Row],[Cd CIP Client]],'[1]Liste Adhérents Mediprix'!$A$12:$N$140,9,FALSE)</f>
        <v>PLAN DE CUQUES</v>
      </c>
      <c r="G59" s="52">
        <v>975.33</v>
      </c>
      <c r="H59" s="53">
        <v>629.38</v>
      </c>
      <c r="I59" s="50">
        <f t="shared" si="2"/>
        <v>-0.35470046035700742</v>
      </c>
    </row>
    <row r="60" spans="1:9" x14ac:dyDescent="0.35">
      <c r="A60" s="44" t="s">
        <v>25</v>
      </c>
      <c r="B60" s="45" t="s">
        <v>26</v>
      </c>
      <c r="C60" s="51">
        <v>2005669</v>
      </c>
      <c r="D60" s="45" t="str">
        <f>VLOOKUP(Tableau13[[#This Row],[Cd CIP Client]],'[1]Liste Adhérents Mediprix'!$A$12:$N$140,2,FALSE)</f>
        <v>PHARMACIE DU CLOS</v>
      </c>
      <c r="E60" s="45">
        <f>VLOOKUP(Tableau13[[#This Row],[Cd CIP Client]],'[1]Liste Adhérents Mediprix'!$A$12:$N$140,8,FALSE)</f>
        <v>13220</v>
      </c>
      <c r="F60" s="45" t="str">
        <f>VLOOKUP(Tableau13[[#This Row],[Cd CIP Client]],'[1]Liste Adhérents Mediprix'!$A$12:$N$140,9,FALSE)</f>
        <v xml:space="preserve"> CHATEAUNEUF LES MARTIGUES</v>
      </c>
      <c r="G60" s="52">
        <v>6467.9800000000014</v>
      </c>
      <c r="H60" s="53">
        <v>7665.5700000000015</v>
      </c>
      <c r="I60" s="50">
        <f t="shared" si="2"/>
        <v>0.18515672590205906</v>
      </c>
    </row>
    <row r="61" spans="1:9" x14ac:dyDescent="0.35">
      <c r="A61" s="44" t="s">
        <v>25</v>
      </c>
      <c r="B61" s="45" t="s">
        <v>27</v>
      </c>
      <c r="C61" s="51">
        <v>2005669</v>
      </c>
      <c r="D61" s="45" t="str">
        <f>VLOOKUP(Tableau13[[#This Row],[Cd CIP Client]],'[1]Liste Adhérents Mediprix'!$A$12:$N$140,2,FALSE)</f>
        <v>PHARMACIE DU CLOS</v>
      </c>
      <c r="E61" s="45">
        <f>VLOOKUP(Tableau13[[#This Row],[Cd CIP Client]],'[1]Liste Adhérents Mediprix'!$A$12:$N$140,8,FALSE)</f>
        <v>13220</v>
      </c>
      <c r="F61" s="45" t="str">
        <f>VLOOKUP(Tableau13[[#This Row],[Cd CIP Client]],'[1]Liste Adhérents Mediprix'!$A$12:$N$140,9,FALSE)</f>
        <v xml:space="preserve"> CHATEAUNEUF LES MARTIGUES</v>
      </c>
      <c r="G61" s="52"/>
      <c r="H61" s="53">
        <v>98.45999999999998</v>
      </c>
      <c r="I61" s="50">
        <f t="shared" si="2"/>
        <v>0</v>
      </c>
    </row>
    <row r="62" spans="1:9" x14ac:dyDescent="0.35">
      <c r="A62" s="44" t="s">
        <v>25</v>
      </c>
      <c r="B62" s="45" t="s">
        <v>28</v>
      </c>
      <c r="C62" s="51">
        <v>2005669</v>
      </c>
      <c r="D62" s="45" t="str">
        <f>VLOOKUP(Tableau13[[#This Row],[Cd CIP Client]],'[1]Liste Adhérents Mediprix'!$A$12:$N$140,2,FALSE)</f>
        <v>PHARMACIE DU CLOS</v>
      </c>
      <c r="E62" s="45">
        <f>VLOOKUP(Tableau13[[#This Row],[Cd CIP Client]],'[1]Liste Adhérents Mediprix'!$A$12:$N$140,8,FALSE)</f>
        <v>13220</v>
      </c>
      <c r="F62" s="45" t="str">
        <f>VLOOKUP(Tableau13[[#This Row],[Cd CIP Client]],'[1]Liste Adhérents Mediprix'!$A$12:$N$140,9,FALSE)</f>
        <v xml:space="preserve"> CHATEAUNEUF LES MARTIGUES</v>
      </c>
      <c r="G62" s="52">
        <v>296.04999999999995</v>
      </c>
      <c r="H62" s="53">
        <v>36.54</v>
      </c>
      <c r="I62" s="50">
        <f t="shared" si="2"/>
        <v>-0.87657490288802553</v>
      </c>
    </row>
    <row r="63" spans="1:9" x14ac:dyDescent="0.35">
      <c r="A63" s="44" t="s">
        <v>25</v>
      </c>
      <c r="B63" s="45" t="s">
        <v>26</v>
      </c>
      <c r="C63" s="51">
        <v>2006217</v>
      </c>
      <c r="D63" s="45" t="str">
        <f>VLOOKUP(Tableau13[[#This Row],[Cd CIP Client]],'[1]Liste Adhérents Mediprix'!$A$12:$N$140,2,FALSE)</f>
        <v xml:space="preserve">PHARMACIE DE LA MONTAGNETTE </v>
      </c>
      <c r="E63" s="45">
        <f>VLOOKUP(Tableau13[[#This Row],[Cd CIP Client]],'[1]Liste Adhérents Mediprix'!$A$12:$N$140,8,FALSE)</f>
        <v>13150</v>
      </c>
      <c r="F63" s="45" t="str">
        <f>VLOOKUP(Tableau13[[#This Row],[Cd CIP Client]],'[1]Liste Adhérents Mediprix'!$A$12:$N$140,9,FALSE)</f>
        <v>TARASCON</v>
      </c>
      <c r="G63" s="63"/>
      <c r="H63" s="53">
        <v>715.31999999999994</v>
      </c>
      <c r="I63" s="50">
        <f t="shared" si="2"/>
        <v>0</v>
      </c>
    </row>
    <row r="64" spans="1:9" x14ac:dyDescent="0.35">
      <c r="A64" s="44" t="s">
        <v>25</v>
      </c>
      <c r="B64" s="45" t="s">
        <v>27</v>
      </c>
      <c r="C64" s="51">
        <v>2006217</v>
      </c>
      <c r="D64" s="45" t="str">
        <f>VLOOKUP(Tableau13[[#This Row],[Cd CIP Client]],'[1]Liste Adhérents Mediprix'!$A$12:$N$140,2,FALSE)</f>
        <v xml:space="preserve">PHARMACIE DE LA MONTAGNETTE </v>
      </c>
      <c r="E64" s="45">
        <f>VLOOKUP(Tableau13[[#This Row],[Cd CIP Client]],'[1]Liste Adhérents Mediprix'!$A$12:$N$140,8,FALSE)</f>
        <v>13150</v>
      </c>
      <c r="F64" s="45" t="str">
        <f>VLOOKUP(Tableau13[[#This Row],[Cd CIP Client]],'[1]Liste Adhérents Mediprix'!$A$12:$N$140,9,FALSE)</f>
        <v>TARASCON</v>
      </c>
      <c r="G64" s="63"/>
      <c r="H64" s="53"/>
      <c r="I64" s="50">
        <f t="shared" si="2"/>
        <v>0</v>
      </c>
    </row>
    <row r="65" spans="1:9" x14ac:dyDescent="0.35">
      <c r="A65" s="44" t="s">
        <v>25</v>
      </c>
      <c r="B65" s="45" t="s">
        <v>28</v>
      </c>
      <c r="C65" s="51">
        <v>2006217</v>
      </c>
      <c r="D65" s="45" t="str">
        <f>VLOOKUP(Tableau13[[#This Row],[Cd CIP Client]],'[1]Liste Adhérents Mediprix'!$A$12:$N$140,2,FALSE)</f>
        <v xml:space="preserve">PHARMACIE DE LA MONTAGNETTE </v>
      </c>
      <c r="E65" s="45">
        <f>VLOOKUP(Tableau13[[#This Row],[Cd CIP Client]],'[1]Liste Adhérents Mediprix'!$A$12:$N$140,8,FALSE)</f>
        <v>13150</v>
      </c>
      <c r="F65" s="45" t="str">
        <f>VLOOKUP(Tableau13[[#This Row],[Cd CIP Client]],'[1]Liste Adhérents Mediprix'!$A$12:$N$140,9,FALSE)</f>
        <v>TARASCON</v>
      </c>
      <c r="G65" s="63"/>
      <c r="H65" s="53"/>
      <c r="I65" s="50">
        <f t="shared" si="2"/>
        <v>0</v>
      </c>
    </row>
    <row r="66" spans="1:9" x14ac:dyDescent="0.35">
      <c r="A66" s="44" t="s">
        <v>25</v>
      </c>
      <c r="B66" s="45" t="s">
        <v>26</v>
      </c>
      <c r="C66" s="51">
        <v>2007315</v>
      </c>
      <c r="D66" s="45" t="str">
        <f>VLOOKUP(Tableau13[[#This Row],[Cd CIP Client]],'[1]Liste Adhérents Mediprix'!$A$12:$N$140,2,FALSE)</f>
        <v>PHARMACIE PARC BONNEVEINE</v>
      </c>
      <c r="E66" s="45">
        <f>VLOOKUP(Tableau13[[#This Row],[Cd CIP Client]],'[1]Liste Adhérents Mediprix'!$A$12:$N$140,8,FALSE)</f>
        <v>13008</v>
      </c>
      <c r="F66" s="45" t="str">
        <f>VLOOKUP(Tableau13[[#This Row],[Cd CIP Client]],'[1]Liste Adhérents Mediprix'!$A$12:$N$140,9,FALSE)</f>
        <v>MARSEILLE</v>
      </c>
      <c r="G66" s="52">
        <v>2399.06</v>
      </c>
      <c r="H66" s="53">
        <v>1617.9600000000005</v>
      </c>
      <c r="I66" s="50">
        <f t="shared" si="2"/>
        <v>-0.32558585445966315</v>
      </c>
    </row>
    <row r="67" spans="1:9" x14ac:dyDescent="0.35">
      <c r="A67" s="44" t="s">
        <v>25</v>
      </c>
      <c r="B67" s="45" t="s">
        <v>27</v>
      </c>
      <c r="C67" s="51">
        <v>2007315</v>
      </c>
      <c r="D67" s="45" t="str">
        <f>VLOOKUP(Tableau13[[#This Row],[Cd CIP Client]],'[1]Liste Adhérents Mediprix'!$A$12:$N$140,2,FALSE)</f>
        <v>PHARMACIE PARC BONNEVEINE</v>
      </c>
      <c r="E67" s="45">
        <f>VLOOKUP(Tableau13[[#This Row],[Cd CIP Client]],'[1]Liste Adhérents Mediprix'!$A$12:$N$140,8,FALSE)</f>
        <v>13008</v>
      </c>
      <c r="F67" s="45" t="str">
        <f>VLOOKUP(Tableau13[[#This Row],[Cd CIP Client]],'[1]Liste Adhérents Mediprix'!$A$12:$N$140,9,FALSE)</f>
        <v>MARSEILLE</v>
      </c>
      <c r="G67" s="52">
        <v>5596.5699999999943</v>
      </c>
      <c r="H67" s="53">
        <v>4250.7100000000019</v>
      </c>
      <c r="I67" s="50">
        <f t="shared" si="2"/>
        <v>-0.24047943651200535</v>
      </c>
    </row>
    <row r="68" spans="1:9" x14ac:dyDescent="0.35">
      <c r="A68" s="44" t="s">
        <v>25</v>
      </c>
      <c r="B68" s="45" t="s">
        <v>28</v>
      </c>
      <c r="C68" s="51">
        <v>2007315</v>
      </c>
      <c r="D68" s="45" t="str">
        <f>VLOOKUP(Tableau13[[#This Row],[Cd CIP Client]],'[1]Liste Adhérents Mediprix'!$A$12:$N$140,2,FALSE)</f>
        <v>PHARMACIE PARC BONNEVEINE</v>
      </c>
      <c r="E68" s="45">
        <f>VLOOKUP(Tableau13[[#This Row],[Cd CIP Client]],'[1]Liste Adhérents Mediprix'!$A$12:$N$140,8,FALSE)</f>
        <v>13008</v>
      </c>
      <c r="F68" s="45" t="str">
        <f>VLOOKUP(Tableau13[[#This Row],[Cd CIP Client]],'[1]Liste Adhérents Mediprix'!$A$12:$N$140,9,FALSE)</f>
        <v>MARSEILLE</v>
      </c>
      <c r="G68" s="52"/>
      <c r="H68" s="53"/>
      <c r="I68" s="50">
        <f t="shared" si="2"/>
        <v>0</v>
      </c>
    </row>
    <row r="69" spans="1:9" x14ac:dyDescent="0.35">
      <c r="A69" s="44" t="s">
        <v>25</v>
      </c>
      <c r="B69" s="45" t="s">
        <v>26</v>
      </c>
      <c r="C69" s="51">
        <v>2012220</v>
      </c>
      <c r="D69" s="45" t="str">
        <f>VLOOKUP(Tableau13[[#This Row],[Cd CIP Client]],'[1]Liste Adhérents Mediprix'!$A$12:$N$140,2,FALSE)</f>
        <v>PHARMACIE DES PORTES DU SOLEIL</v>
      </c>
      <c r="E69" s="45">
        <f>VLOOKUP(Tableau13[[#This Row],[Cd CIP Client]],'[1]Liste Adhérents Mediprix'!$A$12:$N$140,8,FALSE)</f>
        <v>26270</v>
      </c>
      <c r="F69" s="45" t="str">
        <f>VLOOKUP(Tableau13[[#This Row],[Cd CIP Client]],'[1]Liste Adhérents Mediprix'!$A$12:$N$140,9,FALSE)</f>
        <v>LORIOL SUR DROME</v>
      </c>
      <c r="G69" s="52"/>
      <c r="H69" s="53"/>
      <c r="I69" s="50">
        <f t="shared" si="2"/>
        <v>0</v>
      </c>
    </row>
    <row r="70" spans="1:9" x14ac:dyDescent="0.35">
      <c r="A70" s="44" t="s">
        <v>25</v>
      </c>
      <c r="B70" s="45" t="s">
        <v>27</v>
      </c>
      <c r="C70" s="51">
        <v>2012220</v>
      </c>
      <c r="D70" s="45" t="str">
        <f>VLOOKUP(Tableau13[[#This Row],[Cd CIP Client]],'[1]Liste Adhérents Mediprix'!$A$12:$N$140,2,FALSE)</f>
        <v>PHARMACIE DES PORTES DU SOLEIL</v>
      </c>
      <c r="E70" s="45">
        <f>VLOOKUP(Tableau13[[#This Row],[Cd CIP Client]],'[1]Liste Adhérents Mediprix'!$A$12:$N$140,8,FALSE)</f>
        <v>26270</v>
      </c>
      <c r="F70" s="45" t="str">
        <f>VLOOKUP(Tableau13[[#This Row],[Cd CIP Client]],'[1]Liste Adhérents Mediprix'!$A$12:$N$140,9,FALSE)</f>
        <v>LORIOL SUR DROME</v>
      </c>
      <c r="G70" s="52">
        <v>132.46</v>
      </c>
      <c r="H70" s="53">
        <v>162.42000000000002</v>
      </c>
      <c r="I70" s="50">
        <f t="shared" si="2"/>
        <v>0.22618148875132121</v>
      </c>
    </row>
    <row r="71" spans="1:9" x14ac:dyDescent="0.35">
      <c r="A71" s="44" t="s">
        <v>25</v>
      </c>
      <c r="B71" s="45" t="s">
        <v>28</v>
      </c>
      <c r="C71" s="51">
        <v>2012220</v>
      </c>
      <c r="D71" s="45" t="str">
        <f>VLOOKUP(Tableau13[[#This Row],[Cd CIP Client]],'[1]Liste Adhérents Mediprix'!$A$12:$N$140,2,FALSE)</f>
        <v>PHARMACIE DES PORTES DU SOLEIL</v>
      </c>
      <c r="E71" s="45">
        <f>VLOOKUP(Tableau13[[#This Row],[Cd CIP Client]],'[1]Liste Adhérents Mediprix'!$A$12:$N$140,8,FALSE)</f>
        <v>26270</v>
      </c>
      <c r="F71" s="45" t="str">
        <f>VLOOKUP(Tableau13[[#This Row],[Cd CIP Client]],'[1]Liste Adhérents Mediprix'!$A$12:$N$140,9,FALSE)</f>
        <v>LORIOL SUR DROME</v>
      </c>
      <c r="G71" s="52"/>
      <c r="H71" s="53"/>
      <c r="I71" s="50">
        <f t="shared" si="2"/>
        <v>0</v>
      </c>
    </row>
    <row r="72" spans="1:9" x14ac:dyDescent="0.35">
      <c r="A72" s="44" t="s">
        <v>25</v>
      </c>
      <c r="B72" s="45" t="s">
        <v>26</v>
      </c>
      <c r="C72" s="51">
        <v>2014029</v>
      </c>
      <c r="D72" s="45" t="str">
        <f>VLOOKUP(Tableau13[[#This Row],[Cd CIP Client]],'[1]Liste Adhérents Mediprix'!$A$12:$N$140,2,FALSE)</f>
        <v>PHARMACIE DE PORT CAMARGUE</v>
      </c>
      <c r="E72" s="45">
        <f>VLOOKUP(Tableau13[[#This Row],[Cd CIP Client]],'[1]Liste Adhérents Mediprix'!$A$12:$N$140,8,FALSE)</f>
        <v>30240</v>
      </c>
      <c r="F72" s="45" t="str">
        <f>VLOOKUP(Tableau13[[#This Row],[Cd CIP Client]],'[1]Liste Adhérents Mediprix'!$A$12:$N$140,9,FALSE)</f>
        <v>PORT CAMARGUE</v>
      </c>
      <c r="G72" s="52"/>
      <c r="H72" s="53"/>
      <c r="I72" s="50">
        <f t="shared" si="2"/>
        <v>0</v>
      </c>
    </row>
    <row r="73" spans="1:9" x14ac:dyDescent="0.35">
      <c r="A73" s="44" t="s">
        <v>25</v>
      </c>
      <c r="B73" s="45" t="s">
        <v>27</v>
      </c>
      <c r="C73" s="51">
        <v>2014029</v>
      </c>
      <c r="D73" s="45" t="str">
        <f>VLOOKUP(Tableau13[[#This Row],[Cd CIP Client]],'[1]Liste Adhérents Mediprix'!$A$12:$N$140,2,FALSE)</f>
        <v>PHARMACIE DE PORT CAMARGUE</v>
      </c>
      <c r="E73" s="45">
        <f>VLOOKUP(Tableau13[[#This Row],[Cd CIP Client]],'[1]Liste Adhérents Mediprix'!$A$12:$N$140,8,FALSE)</f>
        <v>30240</v>
      </c>
      <c r="F73" s="45" t="str">
        <f>VLOOKUP(Tableau13[[#This Row],[Cd CIP Client]],'[1]Liste Adhérents Mediprix'!$A$12:$N$140,9,FALSE)</f>
        <v>PORT CAMARGUE</v>
      </c>
      <c r="G73" s="52">
        <v>1482.25</v>
      </c>
      <c r="H73" s="53">
        <v>1622.7900000000013</v>
      </c>
      <c r="I73" s="50">
        <f t="shared" si="2"/>
        <v>9.4815314555575195E-2</v>
      </c>
    </row>
    <row r="74" spans="1:9" x14ac:dyDescent="0.35">
      <c r="A74" s="44" t="s">
        <v>25</v>
      </c>
      <c r="B74" s="45" t="s">
        <v>28</v>
      </c>
      <c r="C74" s="51">
        <v>2014029</v>
      </c>
      <c r="D74" s="45" t="str">
        <f>VLOOKUP(Tableau13[[#This Row],[Cd CIP Client]],'[1]Liste Adhérents Mediprix'!$A$12:$N$140,2,FALSE)</f>
        <v>PHARMACIE DE PORT CAMARGUE</v>
      </c>
      <c r="E74" s="45">
        <f>VLOOKUP(Tableau13[[#This Row],[Cd CIP Client]],'[1]Liste Adhérents Mediprix'!$A$12:$N$140,8,FALSE)</f>
        <v>30240</v>
      </c>
      <c r="F74" s="45" t="str">
        <f>VLOOKUP(Tableau13[[#This Row],[Cd CIP Client]],'[1]Liste Adhérents Mediprix'!$A$12:$N$140,9,FALSE)</f>
        <v>PORT CAMARGUE</v>
      </c>
      <c r="G74" s="52"/>
      <c r="H74" s="53"/>
      <c r="I74" s="50">
        <f t="shared" si="2"/>
        <v>0</v>
      </c>
    </row>
    <row r="75" spans="1:9" x14ac:dyDescent="0.35">
      <c r="A75" s="44" t="s">
        <v>25</v>
      </c>
      <c r="B75" s="45" t="s">
        <v>26</v>
      </c>
      <c r="C75" s="51">
        <v>2014207</v>
      </c>
      <c r="D75" s="45" t="str">
        <f>VLOOKUP(Tableau13[[#This Row],[Cd CIP Client]],'[1]Liste Adhérents Mediprix'!$A$12:$N$140,2,FALSE)</f>
        <v xml:space="preserve">PHARMACIE DES SABLAS </v>
      </c>
      <c r="E75" s="45">
        <f>VLOOKUP(Tableau13[[#This Row],[Cd CIP Client]],'[1]Liste Adhérents Mediprix'!$A$12:$N$140,8,FALSE)</f>
        <v>30700</v>
      </c>
      <c r="F75" s="45" t="str">
        <f>VLOOKUP(Tableau13[[#This Row],[Cd CIP Client]],'[1]Liste Adhérents Mediprix'!$A$12:$N$140,9,FALSE)</f>
        <v>MONTAREN SAINT MEDIERS</v>
      </c>
      <c r="G75" s="52">
        <v>5440.7199999999993</v>
      </c>
      <c r="H75" s="53">
        <v>6742.1700000000037</v>
      </c>
      <c r="I75" s="50">
        <f t="shared" si="2"/>
        <v>0.23920547280507073</v>
      </c>
    </row>
    <row r="76" spans="1:9" x14ac:dyDescent="0.35">
      <c r="A76" s="44" t="s">
        <v>25</v>
      </c>
      <c r="B76" s="45" t="s">
        <v>27</v>
      </c>
      <c r="C76" s="51">
        <v>2014207</v>
      </c>
      <c r="D76" s="45" t="str">
        <f>VLOOKUP(Tableau13[[#This Row],[Cd CIP Client]],'[1]Liste Adhérents Mediprix'!$A$12:$N$140,2,FALSE)</f>
        <v xml:space="preserve">PHARMACIE DES SABLAS </v>
      </c>
      <c r="E76" s="45">
        <f>VLOOKUP(Tableau13[[#This Row],[Cd CIP Client]],'[1]Liste Adhérents Mediprix'!$A$12:$N$140,8,FALSE)</f>
        <v>30700</v>
      </c>
      <c r="F76" s="45" t="str">
        <f>VLOOKUP(Tableau13[[#This Row],[Cd CIP Client]],'[1]Liste Adhérents Mediprix'!$A$12:$N$140,9,FALSE)</f>
        <v>MONTAREN SAINT MEDIERS</v>
      </c>
      <c r="G76" s="52">
        <v>10977.440000000021</v>
      </c>
      <c r="H76" s="53">
        <v>8236.5400000000009</v>
      </c>
      <c r="I76" s="50">
        <f t="shared" si="2"/>
        <v>-0.24968480811555469</v>
      </c>
    </row>
    <row r="77" spans="1:9" x14ac:dyDescent="0.35">
      <c r="A77" s="44" t="s">
        <v>25</v>
      </c>
      <c r="B77" s="45" t="s">
        <v>28</v>
      </c>
      <c r="C77" s="51">
        <v>2014207</v>
      </c>
      <c r="D77" s="45" t="str">
        <f>VLOOKUP(Tableau13[[#This Row],[Cd CIP Client]],'[1]Liste Adhérents Mediprix'!$A$12:$N$140,2,FALSE)</f>
        <v xml:space="preserve">PHARMACIE DES SABLAS </v>
      </c>
      <c r="E77" s="45">
        <f>VLOOKUP(Tableau13[[#This Row],[Cd CIP Client]],'[1]Liste Adhérents Mediprix'!$A$12:$N$140,8,FALSE)</f>
        <v>30700</v>
      </c>
      <c r="F77" s="45" t="str">
        <f>VLOOKUP(Tableau13[[#This Row],[Cd CIP Client]],'[1]Liste Adhérents Mediprix'!$A$12:$N$140,9,FALSE)</f>
        <v>MONTAREN SAINT MEDIERS</v>
      </c>
      <c r="G77" s="52">
        <v>892.28</v>
      </c>
      <c r="H77" s="53">
        <v>252.09</v>
      </c>
      <c r="I77" s="50">
        <f t="shared" si="2"/>
        <v>-0.71747657685928179</v>
      </c>
    </row>
    <row r="78" spans="1:9" x14ac:dyDescent="0.35">
      <c r="A78" s="44" t="s">
        <v>25</v>
      </c>
      <c r="B78" s="45" t="s">
        <v>26</v>
      </c>
      <c r="C78" s="51">
        <v>2018065</v>
      </c>
      <c r="D78" s="45" t="str">
        <f>VLOOKUP(Tableau13[[#This Row],[Cd CIP Client]],'[1]Liste Adhérents Mediprix'!$A$12:$N$140,2,FALSE)</f>
        <v>PHARMACIE DE CAPESTANG</v>
      </c>
      <c r="E78" s="45">
        <f>VLOOKUP(Tableau13[[#This Row],[Cd CIP Client]],'[1]Liste Adhérents Mediprix'!$A$12:$N$140,8,FALSE)</f>
        <v>34310</v>
      </c>
      <c r="F78" s="45" t="str">
        <f>VLOOKUP(Tableau13[[#This Row],[Cd CIP Client]],'[1]Liste Adhérents Mediprix'!$A$12:$N$140,9,FALSE)</f>
        <v>CAPESTANG</v>
      </c>
      <c r="G78" s="52">
        <v>187.32</v>
      </c>
      <c r="H78" s="53">
        <v>314.23</v>
      </c>
      <c r="I78" s="50">
        <f t="shared" si="2"/>
        <v>0.67750373692077748</v>
      </c>
    </row>
    <row r="79" spans="1:9" x14ac:dyDescent="0.35">
      <c r="A79" s="44" t="s">
        <v>25</v>
      </c>
      <c r="B79" s="45" t="s">
        <v>27</v>
      </c>
      <c r="C79" s="51">
        <v>2018065</v>
      </c>
      <c r="D79" s="45" t="str">
        <f>VLOOKUP(Tableau13[[#This Row],[Cd CIP Client]],'[1]Liste Adhérents Mediprix'!$A$12:$N$140,2,FALSE)</f>
        <v>PHARMACIE DE CAPESTANG</v>
      </c>
      <c r="E79" s="45">
        <f>VLOOKUP(Tableau13[[#This Row],[Cd CIP Client]],'[1]Liste Adhérents Mediprix'!$A$12:$N$140,8,FALSE)</f>
        <v>34310</v>
      </c>
      <c r="F79" s="45" t="str">
        <f>VLOOKUP(Tableau13[[#This Row],[Cd CIP Client]],'[1]Liste Adhérents Mediprix'!$A$12:$N$140,9,FALSE)</f>
        <v>CAPESTANG</v>
      </c>
      <c r="G79" s="52"/>
      <c r="H79" s="53">
        <v>5510.2499999999973</v>
      </c>
      <c r="I79" s="50">
        <f t="shared" si="2"/>
        <v>0</v>
      </c>
    </row>
    <row r="80" spans="1:9" x14ac:dyDescent="0.35">
      <c r="A80" s="44" t="s">
        <v>25</v>
      </c>
      <c r="B80" s="45" t="s">
        <v>28</v>
      </c>
      <c r="C80" s="51">
        <v>2018065</v>
      </c>
      <c r="D80" s="45" t="str">
        <f>VLOOKUP(Tableau13[[#This Row],[Cd CIP Client]],'[1]Liste Adhérents Mediprix'!$A$12:$N$140,2,FALSE)</f>
        <v>PHARMACIE DE CAPESTANG</v>
      </c>
      <c r="E80" s="45">
        <f>VLOOKUP(Tableau13[[#This Row],[Cd CIP Client]],'[1]Liste Adhérents Mediprix'!$A$12:$N$140,8,FALSE)</f>
        <v>34310</v>
      </c>
      <c r="F80" s="45" t="str">
        <f>VLOOKUP(Tableau13[[#This Row],[Cd CIP Client]],'[1]Liste Adhérents Mediprix'!$A$12:$N$140,9,FALSE)</f>
        <v>CAPESTANG</v>
      </c>
      <c r="G80" s="52"/>
      <c r="H80" s="53"/>
      <c r="I80" s="50">
        <f t="shared" si="2"/>
        <v>0</v>
      </c>
    </row>
    <row r="81" spans="1:9" x14ac:dyDescent="0.35">
      <c r="A81" s="44" t="s">
        <v>25</v>
      </c>
      <c r="B81" s="45" t="s">
        <v>26</v>
      </c>
      <c r="C81" s="51">
        <v>2018259</v>
      </c>
      <c r="D81" s="45" t="str">
        <f>VLOOKUP(Tableau13[[#This Row],[Cd CIP Client]],'[1]Liste Adhérents Mediprix'!$A$12:$N$140,2,FALSE)</f>
        <v>PHARMACIE DE L EUROPE</v>
      </c>
      <c r="E81" s="45">
        <f>VLOOKUP(Tableau13[[#This Row],[Cd CIP Client]],'[1]Liste Adhérents Mediprix'!$A$12:$N$140,8,FALSE)</f>
        <v>34280</v>
      </c>
      <c r="F81" s="45" t="str">
        <f>VLOOKUP(Tableau13[[#This Row],[Cd CIP Client]],'[1]Liste Adhérents Mediprix'!$A$12:$N$140,9,FALSE)</f>
        <v>LA GRANDE MOTTE</v>
      </c>
      <c r="G81" s="52"/>
      <c r="H81" s="53"/>
      <c r="I81" s="50">
        <f t="shared" si="2"/>
        <v>0</v>
      </c>
    </row>
    <row r="82" spans="1:9" x14ac:dyDescent="0.35">
      <c r="A82" s="44" t="s">
        <v>25</v>
      </c>
      <c r="B82" s="45" t="s">
        <v>27</v>
      </c>
      <c r="C82" s="51">
        <v>2018259</v>
      </c>
      <c r="D82" s="45" t="str">
        <f>VLOOKUP(Tableau13[[#This Row],[Cd CIP Client]],'[1]Liste Adhérents Mediprix'!$A$12:$N$140,2,FALSE)</f>
        <v>PHARMACIE DE L EUROPE</v>
      </c>
      <c r="E82" s="45">
        <f>VLOOKUP(Tableau13[[#This Row],[Cd CIP Client]],'[1]Liste Adhérents Mediprix'!$A$12:$N$140,8,FALSE)</f>
        <v>34280</v>
      </c>
      <c r="F82" s="45" t="str">
        <f>VLOOKUP(Tableau13[[#This Row],[Cd CIP Client]],'[1]Liste Adhérents Mediprix'!$A$12:$N$140,9,FALSE)</f>
        <v>LA GRANDE MOTTE</v>
      </c>
      <c r="G82" s="52">
        <v>322.89999999999998</v>
      </c>
      <c r="H82" s="53">
        <v>1325.6600000000003</v>
      </c>
      <c r="I82" s="50">
        <f t="shared" ref="I82:I145" si="3">IFERROR((H82-G82)/G82,0)</f>
        <v>3.105481573242491</v>
      </c>
    </row>
    <row r="83" spans="1:9" x14ac:dyDescent="0.35">
      <c r="A83" s="44" t="s">
        <v>25</v>
      </c>
      <c r="B83" s="45" t="s">
        <v>28</v>
      </c>
      <c r="C83" s="51">
        <v>2018259</v>
      </c>
      <c r="D83" s="45" t="str">
        <f>VLOOKUP(Tableau13[[#This Row],[Cd CIP Client]],'[1]Liste Adhérents Mediprix'!$A$12:$N$140,2,FALSE)</f>
        <v>PHARMACIE DE L EUROPE</v>
      </c>
      <c r="E83" s="45">
        <f>VLOOKUP(Tableau13[[#This Row],[Cd CIP Client]],'[1]Liste Adhérents Mediprix'!$A$12:$N$140,8,FALSE)</f>
        <v>34280</v>
      </c>
      <c r="F83" s="45" t="str">
        <f>VLOOKUP(Tableau13[[#This Row],[Cd CIP Client]],'[1]Liste Adhérents Mediprix'!$A$12:$N$140,9,FALSE)</f>
        <v>LA GRANDE MOTTE</v>
      </c>
      <c r="G83" s="52">
        <v>0</v>
      </c>
      <c r="H83" s="53"/>
      <c r="I83" s="50">
        <f t="shared" si="3"/>
        <v>0</v>
      </c>
    </row>
    <row r="84" spans="1:9" x14ac:dyDescent="0.35">
      <c r="A84" s="44" t="s">
        <v>25</v>
      </c>
      <c r="B84" s="45" t="s">
        <v>26</v>
      </c>
      <c r="C84" s="51">
        <v>2020666</v>
      </c>
      <c r="D84" s="45" t="str">
        <f>VLOOKUP(Tableau13[[#This Row],[Cd CIP Client]],'[1]Liste Adhérents Mediprix'!$A$12:$N$140,2,FALSE)</f>
        <v>PHARMACIE DU BOURG</v>
      </c>
      <c r="E84" s="45">
        <f>VLOOKUP(Tableau13[[#This Row],[Cd CIP Client]],'[1]Liste Adhérents Mediprix'!$A$12:$N$140,8,FALSE)</f>
        <v>38080</v>
      </c>
      <c r="F84" s="45" t="str">
        <f>VLOOKUP(Tableau13[[#This Row],[Cd CIP Client]],'[1]Liste Adhérents Mediprix'!$A$12:$N$140,9,FALSE)</f>
        <v>L'ISLE D'ABEAU</v>
      </c>
      <c r="G84" s="63"/>
      <c r="H84" s="53">
        <v>2519.8099999999995</v>
      </c>
      <c r="I84" s="50">
        <f t="shared" si="3"/>
        <v>0</v>
      </c>
    </row>
    <row r="85" spans="1:9" x14ac:dyDescent="0.35">
      <c r="A85" s="44" t="s">
        <v>25</v>
      </c>
      <c r="B85" s="45" t="s">
        <v>27</v>
      </c>
      <c r="C85" s="51">
        <v>2020666</v>
      </c>
      <c r="D85" s="45" t="str">
        <f>VLOOKUP(Tableau13[[#This Row],[Cd CIP Client]],'[1]Liste Adhérents Mediprix'!$A$12:$N$140,2,FALSE)</f>
        <v>PHARMACIE DU BOURG</v>
      </c>
      <c r="E85" s="45">
        <f>VLOOKUP(Tableau13[[#This Row],[Cd CIP Client]],'[1]Liste Adhérents Mediprix'!$A$12:$N$140,8,FALSE)</f>
        <v>38080</v>
      </c>
      <c r="F85" s="45" t="str">
        <f>VLOOKUP(Tableau13[[#This Row],[Cd CIP Client]],'[1]Liste Adhérents Mediprix'!$A$12:$N$140,9,FALSE)</f>
        <v>L'ISLE D'ABEAU</v>
      </c>
      <c r="G85" s="63"/>
      <c r="H85" s="53"/>
      <c r="I85" s="50">
        <f t="shared" si="3"/>
        <v>0</v>
      </c>
    </row>
    <row r="86" spans="1:9" x14ac:dyDescent="0.35">
      <c r="A86" s="44" t="s">
        <v>25</v>
      </c>
      <c r="B86" s="45" t="s">
        <v>28</v>
      </c>
      <c r="C86" s="51">
        <v>2020666</v>
      </c>
      <c r="D86" s="45" t="str">
        <f>VLOOKUP(Tableau13[[#This Row],[Cd CIP Client]],'[1]Liste Adhérents Mediprix'!$A$12:$N$140,2,FALSE)</f>
        <v>PHARMACIE DU BOURG</v>
      </c>
      <c r="E86" s="45">
        <f>VLOOKUP(Tableau13[[#This Row],[Cd CIP Client]],'[1]Liste Adhérents Mediprix'!$A$12:$N$140,8,FALSE)</f>
        <v>38080</v>
      </c>
      <c r="F86" s="45" t="str">
        <f>VLOOKUP(Tableau13[[#This Row],[Cd CIP Client]],'[1]Liste Adhérents Mediprix'!$A$12:$N$140,9,FALSE)</f>
        <v>L'ISLE D'ABEAU</v>
      </c>
      <c r="G86" s="63"/>
      <c r="H86" s="53"/>
      <c r="I86" s="50">
        <f t="shared" si="3"/>
        <v>0</v>
      </c>
    </row>
    <row r="87" spans="1:9" x14ac:dyDescent="0.35">
      <c r="A87" s="44" t="s">
        <v>25</v>
      </c>
      <c r="B87" s="45" t="s">
        <v>26</v>
      </c>
      <c r="C87" s="51">
        <v>2021167</v>
      </c>
      <c r="D87" s="45" t="str">
        <f>VLOOKUP(Tableau13[[#This Row],[Cd CIP Client]],'[1]Liste Adhérents Mediprix'!$A$12:$N$140,2,FALSE)</f>
        <v>PHARMACIE DE DAMPARIS</v>
      </c>
      <c r="E87" s="45">
        <f>VLOOKUP(Tableau13[[#This Row],[Cd CIP Client]],'[1]Liste Adhérents Mediprix'!$A$12:$N$140,8,FALSE)</f>
        <v>39500</v>
      </c>
      <c r="F87" s="45" t="str">
        <f>VLOOKUP(Tableau13[[#This Row],[Cd CIP Client]],'[1]Liste Adhérents Mediprix'!$A$12:$N$140,9,FALSE)</f>
        <v>DAMPARIS</v>
      </c>
      <c r="G87" s="52">
        <v>201.86</v>
      </c>
      <c r="H87" s="53">
        <v>29.57</v>
      </c>
      <c r="I87" s="50">
        <f t="shared" si="3"/>
        <v>-0.85351233528187853</v>
      </c>
    </row>
    <row r="88" spans="1:9" x14ac:dyDescent="0.35">
      <c r="A88" s="44" t="s">
        <v>25</v>
      </c>
      <c r="B88" s="45" t="s">
        <v>27</v>
      </c>
      <c r="C88" s="51">
        <v>2021167</v>
      </c>
      <c r="D88" s="45" t="str">
        <f>VLOOKUP(Tableau13[[#This Row],[Cd CIP Client]],'[1]Liste Adhérents Mediprix'!$A$12:$N$140,2,FALSE)</f>
        <v>PHARMACIE DE DAMPARIS</v>
      </c>
      <c r="E88" s="45">
        <f>VLOOKUP(Tableau13[[#This Row],[Cd CIP Client]],'[1]Liste Adhérents Mediprix'!$A$12:$N$140,8,FALSE)</f>
        <v>39500</v>
      </c>
      <c r="F88" s="45" t="str">
        <f>VLOOKUP(Tableau13[[#This Row],[Cd CIP Client]],'[1]Liste Adhérents Mediprix'!$A$12:$N$140,9,FALSE)</f>
        <v>DAMPARIS</v>
      </c>
      <c r="G88" s="52">
        <v>62.95</v>
      </c>
      <c r="H88" s="53">
        <v>125.9</v>
      </c>
      <c r="I88" s="50">
        <f t="shared" si="3"/>
        <v>1</v>
      </c>
    </row>
    <row r="89" spans="1:9" x14ac:dyDescent="0.35">
      <c r="A89" s="44" t="s">
        <v>25</v>
      </c>
      <c r="B89" s="45" t="s">
        <v>28</v>
      </c>
      <c r="C89" s="51">
        <v>2021167</v>
      </c>
      <c r="D89" s="45" t="str">
        <f>VLOOKUP(Tableau13[[#This Row],[Cd CIP Client]],'[1]Liste Adhérents Mediprix'!$A$12:$N$140,2,FALSE)</f>
        <v>PHARMACIE DE DAMPARIS</v>
      </c>
      <c r="E89" s="45">
        <f>VLOOKUP(Tableau13[[#This Row],[Cd CIP Client]],'[1]Liste Adhérents Mediprix'!$A$12:$N$140,8,FALSE)</f>
        <v>39500</v>
      </c>
      <c r="F89" s="45" t="str">
        <f>VLOOKUP(Tableau13[[#This Row],[Cd CIP Client]],'[1]Liste Adhérents Mediprix'!$A$12:$N$140,9,FALSE)</f>
        <v>DAMPARIS</v>
      </c>
      <c r="G89" s="52"/>
      <c r="H89" s="53"/>
      <c r="I89" s="50">
        <f t="shared" si="3"/>
        <v>0</v>
      </c>
    </row>
    <row r="90" spans="1:9" x14ac:dyDescent="0.35">
      <c r="A90" s="44" t="s">
        <v>25</v>
      </c>
      <c r="B90" s="45" t="s">
        <v>26</v>
      </c>
      <c r="C90" s="51">
        <v>2032289</v>
      </c>
      <c r="D90" s="45" t="str">
        <f>VLOOKUP(Tableau13[[#This Row],[Cd CIP Client]],'[1]Liste Adhérents Mediprix'!$A$12:$N$140,2,FALSE)</f>
        <v>PHARMACIE DU CHATEAU</v>
      </c>
      <c r="E90" s="45">
        <f>VLOOKUP(Tableau13[[#This Row],[Cd CIP Client]],'[1]Liste Adhérents Mediprix'!$A$12:$N$140,8,FALSE)</f>
        <v>66600</v>
      </c>
      <c r="F90" s="45" t="str">
        <f>VLOOKUP(Tableau13[[#This Row],[Cd CIP Client]],'[1]Liste Adhérents Mediprix'!$A$12:$N$140,9,FALSE)</f>
        <v>SALSES LE CHÂTEAU</v>
      </c>
      <c r="G90" s="52">
        <v>2493.09</v>
      </c>
      <c r="H90" s="53">
        <v>1073.7599999999998</v>
      </c>
      <c r="I90" s="50">
        <f t="shared" si="3"/>
        <v>-0.56930556056941395</v>
      </c>
    </row>
    <row r="91" spans="1:9" x14ac:dyDescent="0.35">
      <c r="A91" s="44" t="s">
        <v>25</v>
      </c>
      <c r="B91" s="45" t="s">
        <v>27</v>
      </c>
      <c r="C91" s="51">
        <v>2032289</v>
      </c>
      <c r="D91" s="45" t="str">
        <f>VLOOKUP(Tableau13[[#This Row],[Cd CIP Client]],'[1]Liste Adhérents Mediprix'!$A$12:$N$140,2,FALSE)</f>
        <v>PHARMACIE DU CHATEAU</v>
      </c>
      <c r="E91" s="45">
        <f>VLOOKUP(Tableau13[[#This Row],[Cd CIP Client]],'[1]Liste Adhérents Mediprix'!$A$12:$N$140,8,FALSE)</f>
        <v>66600</v>
      </c>
      <c r="F91" s="45" t="str">
        <f>VLOOKUP(Tableau13[[#This Row],[Cd CIP Client]],'[1]Liste Adhérents Mediprix'!$A$12:$N$140,9,FALSE)</f>
        <v>SALSES LE CHÂTEAU</v>
      </c>
      <c r="G91" s="52">
        <v>7811.8199999999979</v>
      </c>
      <c r="H91" s="53">
        <v>8460.6999999999971</v>
      </c>
      <c r="I91" s="50">
        <f t="shared" si="3"/>
        <v>8.3063869879234212E-2</v>
      </c>
    </row>
    <row r="92" spans="1:9" x14ac:dyDescent="0.35">
      <c r="A92" s="44" t="s">
        <v>25</v>
      </c>
      <c r="B92" s="45" t="s">
        <v>28</v>
      </c>
      <c r="C92" s="51">
        <v>2032289</v>
      </c>
      <c r="D92" s="45" t="str">
        <f>VLOOKUP(Tableau13[[#This Row],[Cd CIP Client]],'[1]Liste Adhérents Mediprix'!$A$12:$N$140,2,FALSE)</f>
        <v>PHARMACIE DU CHATEAU</v>
      </c>
      <c r="E92" s="45">
        <f>VLOOKUP(Tableau13[[#This Row],[Cd CIP Client]],'[1]Liste Adhérents Mediprix'!$A$12:$N$140,8,FALSE)</f>
        <v>66600</v>
      </c>
      <c r="F92" s="45" t="str">
        <f>VLOOKUP(Tableau13[[#This Row],[Cd CIP Client]],'[1]Liste Adhérents Mediprix'!$A$12:$N$140,9,FALSE)</f>
        <v>SALSES LE CHÂTEAU</v>
      </c>
      <c r="G92" s="52">
        <v>1289</v>
      </c>
      <c r="H92" s="53">
        <v>1128.71</v>
      </c>
      <c r="I92" s="50">
        <f t="shared" si="3"/>
        <v>-0.12435221101629167</v>
      </c>
    </row>
    <row r="93" spans="1:9" x14ac:dyDescent="0.35">
      <c r="A93" s="44" t="s">
        <v>25</v>
      </c>
      <c r="B93" s="45" t="s">
        <v>26</v>
      </c>
      <c r="C93" s="51">
        <v>2034134</v>
      </c>
      <c r="D93" s="45" t="str">
        <f>VLOOKUP(Tableau13[[#This Row],[Cd CIP Client]],'[1]Liste Adhérents Mediprix'!$A$12:$N$140,2,FALSE)</f>
        <v>PHARMACIE DES BALMES (GRANDE)</v>
      </c>
      <c r="E93" s="45">
        <f>VLOOKUP(Tableau13[[#This Row],[Cd CIP Client]],'[1]Liste Adhérents Mediprix'!$A$12:$N$140,8,FALSE)</f>
        <v>69960</v>
      </c>
      <c r="F93" s="45" t="str">
        <f>VLOOKUP(Tableau13[[#This Row],[Cd CIP Client]],'[1]Liste Adhérents Mediprix'!$A$12:$N$140,9,FALSE)</f>
        <v>CORBAS</v>
      </c>
      <c r="G93" s="52">
        <v>1990.6</v>
      </c>
      <c r="H93" s="53">
        <v>2661.2200000000007</v>
      </c>
      <c r="I93" s="50">
        <f t="shared" si="3"/>
        <v>0.33689339897518378</v>
      </c>
    </row>
    <row r="94" spans="1:9" x14ac:dyDescent="0.35">
      <c r="A94" s="44" t="s">
        <v>25</v>
      </c>
      <c r="B94" s="45" t="s">
        <v>27</v>
      </c>
      <c r="C94" s="51">
        <v>2034134</v>
      </c>
      <c r="D94" s="45" t="str">
        <f>VLOOKUP(Tableau13[[#This Row],[Cd CIP Client]],'[1]Liste Adhérents Mediprix'!$A$12:$N$140,2,FALSE)</f>
        <v>PHARMACIE DES BALMES (GRANDE)</v>
      </c>
      <c r="E94" s="45">
        <f>VLOOKUP(Tableau13[[#This Row],[Cd CIP Client]],'[1]Liste Adhérents Mediprix'!$A$12:$N$140,8,FALSE)</f>
        <v>69960</v>
      </c>
      <c r="F94" s="45" t="str">
        <f>VLOOKUP(Tableau13[[#This Row],[Cd CIP Client]],'[1]Liste Adhérents Mediprix'!$A$12:$N$140,9,FALSE)</f>
        <v>CORBAS</v>
      </c>
      <c r="G94" s="52">
        <v>4492.4299999999948</v>
      </c>
      <c r="H94" s="53">
        <v>3568.9599999999982</v>
      </c>
      <c r="I94" s="50">
        <f t="shared" si="3"/>
        <v>-0.20556135543569909</v>
      </c>
    </row>
    <row r="95" spans="1:9" x14ac:dyDescent="0.35">
      <c r="A95" s="44" t="s">
        <v>25</v>
      </c>
      <c r="B95" s="45" t="s">
        <v>28</v>
      </c>
      <c r="C95" s="51">
        <v>2034134</v>
      </c>
      <c r="D95" s="45" t="str">
        <f>VLOOKUP(Tableau13[[#This Row],[Cd CIP Client]],'[1]Liste Adhérents Mediprix'!$A$12:$N$140,2,FALSE)</f>
        <v>PHARMACIE DES BALMES (GRANDE)</v>
      </c>
      <c r="E95" s="45">
        <f>VLOOKUP(Tableau13[[#This Row],[Cd CIP Client]],'[1]Liste Adhérents Mediprix'!$A$12:$N$140,8,FALSE)</f>
        <v>69960</v>
      </c>
      <c r="F95" s="45" t="str">
        <f>VLOOKUP(Tableau13[[#This Row],[Cd CIP Client]],'[1]Liste Adhérents Mediprix'!$A$12:$N$140,9,FALSE)</f>
        <v>CORBAS</v>
      </c>
      <c r="G95" s="52">
        <v>263.57</v>
      </c>
      <c r="H95" s="53">
        <v>63.02</v>
      </c>
      <c r="I95" s="50">
        <f t="shared" si="3"/>
        <v>-0.76089843305383764</v>
      </c>
    </row>
    <row r="96" spans="1:9" x14ac:dyDescent="0.35">
      <c r="A96" s="44" t="s">
        <v>25</v>
      </c>
      <c r="B96" s="45" t="s">
        <v>26</v>
      </c>
      <c r="C96" s="51">
        <v>2034768</v>
      </c>
      <c r="D96" s="45" t="str">
        <f>VLOOKUP(Tableau13[[#This Row],[Cd CIP Client]],'[1]Liste Adhérents Mediprix'!$A$12:$N$140,2,FALSE)</f>
        <v>PHARMACIE CALUIRE II</v>
      </c>
      <c r="E96" s="45">
        <f>VLOOKUP(Tableau13[[#This Row],[Cd CIP Client]],'[1]Liste Adhérents Mediprix'!$A$12:$N$140,8,FALSE)</f>
        <v>69300</v>
      </c>
      <c r="F96" s="45" t="str">
        <f>VLOOKUP(Tableau13[[#This Row],[Cd CIP Client]],'[1]Liste Adhérents Mediprix'!$A$12:$N$140,9,FALSE)</f>
        <v>CALUIRE ET CUIRE</v>
      </c>
      <c r="G96" s="52">
        <v>12715.969999999994</v>
      </c>
      <c r="H96" s="53">
        <v>17161.43</v>
      </c>
      <c r="I96" s="50">
        <f t="shared" si="3"/>
        <v>0.34959660961767042</v>
      </c>
    </row>
    <row r="97" spans="1:9" x14ac:dyDescent="0.35">
      <c r="A97" s="44" t="s">
        <v>25</v>
      </c>
      <c r="B97" s="45" t="s">
        <v>27</v>
      </c>
      <c r="C97" s="51">
        <v>2034768</v>
      </c>
      <c r="D97" s="45" t="str">
        <f>VLOOKUP(Tableau13[[#This Row],[Cd CIP Client]],'[1]Liste Adhérents Mediprix'!$A$12:$N$140,2,FALSE)</f>
        <v>PHARMACIE CALUIRE II</v>
      </c>
      <c r="E97" s="45">
        <f>VLOOKUP(Tableau13[[#This Row],[Cd CIP Client]],'[1]Liste Adhérents Mediprix'!$A$12:$N$140,8,FALSE)</f>
        <v>69300</v>
      </c>
      <c r="F97" s="45" t="str">
        <f>VLOOKUP(Tableau13[[#This Row],[Cd CIP Client]],'[1]Liste Adhérents Mediprix'!$A$12:$N$140,9,FALSE)</f>
        <v>CALUIRE ET CUIRE</v>
      </c>
      <c r="G97" s="52">
        <v>8457.5300000000043</v>
      </c>
      <c r="H97" s="53">
        <v>12149.840000000031</v>
      </c>
      <c r="I97" s="50">
        <f t="shared" si="3"/>
        <v>0.43657072454960549</v>
      </c>
    </row>
    <row r="98" spans="1:9" x14ac:dyDescent="0.35">
      <c r="A98" s="44" t="s">
        <v>25</v>
      </c>
      <c r="B98" s="45" t="s">
        <v>28</v>
      </c>
      <c r="C98" s="51">
        <v>2034768</v>
      </c>
      <c r="D98" s="45" t="str">
        <f>VLOOKUP(Tableau13[[#This Row],[Cd CIP Client]],'[1]Liste Adhérents Mediprix'!$A$12:$N$140,2,FALSE)</f>
        <v>PHARMACIE CALUIRE II</v>
      </c>
      <c r="E98" s="45">
        <f>VLOOKUP(Tableau13[[#This Row],[Cd CIP Client]],'[1]Liste Adhérents Mediprix'!$A$12:$N$140,8,FALSE)</f>
        <v>69300</v>
      </c>
      <c r="F98" s="45" t="str">
        <f>VLOOKUP(Tableau13[[#This Row],[Cd CIP Client]],'[1]Liste Adhérents Mediprix'!$A$12:$N$140,9,FALSE)</f>
        <v>CALUIRE ET CUIRE</v>
      </c>
      <c r="G98" s="52">
        <v>878.14</v>
      </c>
      <c r="H98" s="53">
        <v>304.58</v>
      </c>
      <c r="I98" s="50">
        <f t="shared" si="3"/>
        <v>-0.65315325574509753</v>
      </c>
    </row>
    <row r="99" spans="1:9" x14ac:dyDescent="0.35">
      <c r="A99" s="44" t="s">
        <v>25</v>
      </c>
      <c r="B99" s="45" t="s">
        <v>26</v>
      </c>
      <c r="C99" s="55">
        <v>2041995</v>
      </c>
      <c r="D99" s="45" t="str">
        <f>VLOOKUP(Tableau13[[#This Row],[Cd CIP Client]],'[1]Liste Adhérents Mediprix'!$A$12:$N$140,2,FALSE)</f>
        <v xml:space="preserve">PHARMACIE CLOT MONINO </v>
      </c>
      <c r="E99" s="45">
        <f>VLOOKUP(Tableau13[[#This Row],[Cd CIP Client]],'[1]Liste Adhérents Mediprix'!$A$12:$N$140,8,FALSE)</f>
        <v>81100</v>
      </c>
      <c r="F99" s="45" t="str">
        <f>VLOOKUP(Tableau13[[#This Row],[Cd CIP Client]],'[1]Liste Adhérents Mediprix'!$A$12:$N$140,9,FALSE)</f>
        <v>CASTRES</v>
      </c>
      <c r="G99" s="52">
        <v>1288.67</v>
      </c>
      <c r="H99" s="53">
        <v>4305.9600000000009</v>
      </c>
      <c r="I99" s="50">
        <f t="shared" si="3"/>
        <v>2.3413984961239112</v>
      </c>
    </row>
    <row r="100" spans="1:9" x14ac:dyDescent="0.35">
      <c r="A100" s="44" t="s">
        <v>25</v>
      </c>
      <c r="B100" s="45" t="s">
        <v>27</v>
      </c>
      <c r="C100" s="55">
        <v>2041995</v>
      </c>
      <c r="D100" s="45" t="str">
        <f>VLOOKUP(Tableau13[[#This Row],[Cd CIP Client]],'[1]Liste Adhérents Mediprix'!$A$12:$N$140,2,FALSE)</f>
        <v xml:space="preserve">PHARMACIE CLOT MONINO </v>
      </c>
      <c r="E100" s="45">
        <f>VLOOKUP(Tableau13[[#This Row],[Cd CIP Client]],'[1]Liste Adhérents Mediprix'!$A$12:$N$140,8,FALSE)</f>
        <v>81100</v>
      </c>
      <c r="F100" s="45" t="str">
        <f>VLOOKUP(Tableau13[[#This Row],[Cd CIP Client]],'[1]Liste Adhérents Mediprix'!$A$12:$N$140,9,FALSE)</f>
        <v>CASTRES</v>
      </c>
      <c r="G100" s="52">
        <v>1209.1800000000005</v>
      </c>
      <c r="H100" s="53">
        <v>2044.3000000000009</v>
      </c>
      <c r="I100" s="50">
        <f t="shared" si="3"/>
        <v>0.69064986188987576</v>
      </c>
    </row>
    <row r="101" spans="1:9" x14ac:dyDescent="0.35">
      <c r="A101" s="44" t="s">
        <v>25</v>
      </c>
      <c r="B101" s="45" t="s">
        <v>28</v>
      </c>
      <c r="C101" s="55">
        <v>2041995</v>
      </c>
      <c r="D101" s="45" t="str">
        <f>VLOOKUP(Tableau13[[#This Row],[Cd CIP Client]],'[1]Liste Adhérents Mediprix'!$A$12:$N$140,2,FALSE)</f>
        <v xml:space="preserve">PHARMACIE CLOT MONINO </v>
      </c>
      <c r="E101" s="45">
        <f>VLOOKUP(Tableau13[[#This Row],[Cd CIP Client]],'[1]Liste Adhérents Mediprix'!$A$12:$N$140,8,FALSE)</f>
        <v>81100</v>
      </c>
      <c r="F101" s="45" t="str">
        <f>VLOOKUP(Tableau13[[#This Row],[Cd CIP Client]],'[1]Liste Adhérents Mediprix'!$A$12:$N$140,9,FALSE)</f>
        <v>CASTRES</v>
      </c>
      <c r="G101" s="52">
        <v>209.19</v>
      </c>
      <c r="H101" s="53">
        <v>159.37</v>
      </c>
      <c r="I101" s="50">
        <f t="shared" si="3"/>
        <v>-0.23815669965103492</v>
      </c>
    </row>
    <row r="102" spans="1:9" x14ac:dyDescent="0.35">
      <c r="A102" s="44" t="s">
        <v>25</v>
      </c>
      <c r="B102" s="45" t="s">
        <v>26</v>
      </c>
      <c r="C102" s="51">
        <v>2043149</v>
      </c>
      <c r="D102" s="45" t="str">
        <f>VLOOKUP(Tableau13[[#This Row],[Cd CIP Client]],'[1]Liste Adhérents Mediprix'!$A$12:$N$140,2,FALSE)</f>
        <v>PHARMACIE DIBO TROIN</v>
      </c>
      <c r="E102" s="45">
        <f>VLOOKUP(Tableau13[[#This Row],[Cd CIP Client]],'[1]Liste Adhérents Mediprix'!$A$12:$N$140,8,FALSE)</f>
        <v>83600</v>
      </c>
      <c r="F102" s="45" t="str">
        <f>VLOOKUP(Tableau13[[#This Row],[Cd CIP Client]],'[1]Liste Adhérents Mediprix'!$A$12:$N$140,9,FALSE)</f>
        <v>FREJUS</v>
      </c>
      <c r="G102" s="52">
        <v>422.04</v>
      </c>
      <c r="H102" s="53">
        <v>444.57000000000005</v>
      </c>
      <c r="I102" s="50">
        <f t="shared" si="3"/>
        <v>5.3383565538811552E-2</v>
      </c>
    </row>
    <row r="103" spans="1:9" x14ac:dyDescent="0.35">
      <c r="A103" s="44" t="s">
        <v>25</v>
      </c>
      <c r="B103" s="45" t="s">
        <v>27</v>
      </c>
      <c r="C103" s="51">
        <v>2043149</v>
      </c>
      <c r="D103" s="45" t="str">
        <f>VLOOKUP(Tableau13[[#This Row],[Cd CIP Client]],'[1]Liste Adhérents Mediprix'!$A$12:$N$140,2,FALSE)</f>
        <v>PHARMACIE DIBO TROIN</v>
      </c>
      <c r="E103" s="45">
        <f>VLOOKUP(Tableau13[[#This Row],[Cd CIP Client]],'[1]Liste Adhérents Mediprix'!$A$12:$N$140,8,FALSE)</f>
        <v>83600</v>
      </c>
      <c r="F103" s="45" t="str">
        <f>VLOOKUP(Tableau13[[#This Row],[Cd CIP Client]],'[1]Liste Adhérents Mediprix'!$A$12:$N$140,9,FALSE)</f>
        <v>FREJUS</v>
      </c>
      <c r="G103" s="52">
        <v>3966.9100000000003</v>
      </c>
      <c r="H103" s="53">
        <v>5884.0000000000027</v>
      </c>
      <c r="I103" s="50">
        <f t="shared" si="3"/>
        <v>0.4832703540034945</v>
      </c>
    </row>
    <row r="104" spans="1:9" x14ac:dyDescent="0.35">
      <c r="A104" s="44" t="s">
        <v>25</v>
      </c>
      <c r="B104" s="45" t="s">
        <v>28</v>
      </c>
      <c r="C104" s="51">
        <v>2043149</v>
      </c>
      <c r="D104" s="45" t="str">
        <f>VLOOKUP(Tableau13[[#This Row],[Cd CIP Client]],'[1]Liste Adhérents Mediprix'!$A$12:$N$140,2,FALSE)</f>
        <v>PHARMACIE DIBO TROIN</v>
      </c>
      <c r="E104" s="45">
        <f>VLOOKUP(Tableau13[[#This Row],[Cd CIP Client]],'[1]Liste Adhérents Mediprix'!$A$12:$N$140,8,FALSE)</f>
        <v>83600</v>
      </c>
      <c r="F104" s="45" t="str">
        <f>VLOOKUP(Tableau13[[#This Row],[Cd CIP Client]],'[1]Liste Adhérents Mediprix'!$A$12:$N$140,9,FALSE)</f>
        <v>FREJUS</v>
      </c>
      <c r="G104" s="52"/>
      <c r="H104" s="53"/>
      <c r="I104" s="50">
        <f t="shared" si="3"/>
        <v>0</v>
      </c>
    </row>
    <row r="105" spans="1:9" x14ac:dyDescent="0.35">
      <c r="A105" s="44" t="s">
        <v>25</v>
      </c>
      <c r="B105" s="45" t="s">
        <v>26</v>
      </c>
      <c r="C105" s="51">
        <v>2043657</v>
      </c>
      <c r="D105" s="45" t="str">
        <f>VLOOKUP(Tableau13[[#This Row],[Cd CIP Client]],'[1]Liste Adhérents Mediprix'!$A$12:$N$140,2,FALSE)</f>
        <v>PHARMACIE DE LA LIBERTE</v>
      </c>
      <c r="E105" s="45">
        <f>VLOOKUP(Tableau13[[#This Row],[Cd CIP Client]],'[1]Liste Adhérents Mediprix'!$A$12:$N$140,8,FALSE)</f>
        <v>83000</v>
      </c>
      <c r="F105" s="45" t="str">
        <f>VLOOKUP(Tableau13[[#This Row],[Cd CIP Client]],'[1]Liste Adhérents Mediprix'!$A$12:$N$140,9,FALSE)</f>
        <v>TOULON</v>
      </c>
      <c r="G105" s="52">
        <v>3524.88</v>
      </c>
      <c r="H105" s="53">
        <v>2782.2400000000007</v>
      </c>
      <c r="I105" s="50">
        <f t="shared" si="3"/>
        <v>-0.21068518644606324</v>
      </c>
    </row>
    <row r="106" spans="1:9" x14ac:dyDescent="0.35">
      <c r="A106" s="44" t="s">
        <v>25</v>
      </c>
      <c r="B106" s="45" t="s">
        <v>27</v>
      </c>
      <c r="C106" s="51">
        <v>2043657</v>
      </c>
      <c r="D106" s="45" t="str">
        <f>VLOOKUP(Tableau13[[#This Row],[Cd CIP Client]],'[1]Liste Adhérents Mediprix'!$A$12:$N$140,2,FALSE)</f>
        <v>PHARMACIE DE LA LIBERTE</v>
      </c>
      <c r="E106" s="45">
        <f>VLOOKUP(Tableau13[[#This Row],[Cd CIP Client]],'[1]Liste Adhérents Mediprix'!$A$12:$N$140,8,FALSE)</f>
        <v>83000</v>
      </c>
      <c r="F106" s="45" t="str">
        <f>VLOOKUP(Tableau13[[#This Row],[Cd CIP Client]],'[1]Liste Adhérents Mediprix'!$A$12:$N$140,9,FALSE)</f>
        <v>TOULON</v>
      </c>
      <c r="G106" s="52"/>
      <c r="H106" s="53">
        <v>4167.3599999999988</v>
      </c>
      <c r="I106" s="50">
        <f t="shared" si="3"/>
        <v>0</v>
      </c>
    </row>
    <row r="107" spans="1:9" x14ac:dyDescent="0.35">
      <c r="A107" s="44" t="s">
        <v>25</v>
      </c>
      <c r="B107" s="45" t="s">
        <v>28</v>
      </c>
      <c r="C107" s="51">
        <v>2043657</v>
      </c>
      <c r="D107" s="45" t="str">
        <f>VLOOKUP(Tableau13[[#This Row],[Cd CIP Client]],'[1]Liste Adhérents Mediprix'!$A$12:$N$140,2,FALSE)</f>
        <v>PHARMACIE DE LA LIBERTE</v>
      </c>
      <c r="E107" s="45">
        <f>VLOOKUP(Tableau13[[#This Row],[Cd CIP Client]],'[1]Liste Adhérents Mediprix'!$A$12:$N$140,8,FALSE)</f>
        <v>83000</v>
      </c>
      <c r="F107" s="45" t="str">
        <f>VLOOKUP(Tableau13[[#This Row],[Cd CIP Client]],'[1]Liste Adhérents Mediprix'!$A$12:$N$140,9,FALSE)</f>
        <v>TOULON</v>
      </c>
      <c r="G107" s="52">
        <v>499.26</v>
      </c>
      <c r="H107" s="53">
        <v>99.56</v>
      </c>
      <c r="I107" s="50">
        <f t="shared" si="3"/>
        <v>-0.80058486560108966</v>
      </c>
    </row>
    <row r="108" spans="1:9" x14ac:dyDescent="0.35">
      <c r="A108" s="44" t="s">
        <v>25</v>
      </c>
      <c r="B108" s="45" t="s">
        <v>26</v>
      </c>
      <c r="C108" s="51">
        <v>2046438</v>
      </c>
      <c r="D108" s="45" t="str">
        <f>VLOOKUP(Tableau13[[#This Row],[Cd CIP Client]],'[1]Liste Adhérents Mediprix'!$A$12:$N$140,2,FALSE)</f>
        <v xml:space="preserve">PHARMACIE DES RESIDENCES MADRID
</v>
      </c>
      <c r="E108" s="45">
        <f>VLOOKUP(Tableau13[[#This Row],[Cd CIP Client]],'[1]Liste Adhérents Mediprix'!$A$12:$N$140,8,FALSE)</f>
        <v>90000</v>
      </c>
      <c r="F108" s="45" t="str">
        <f>VLOOKUP(Tableau13[[#This Row],[Cd CIP Client]],'[1]Liste Adhérents Mediprix'!$A$12:$N$140,9,FALSE)</f>
        <v>BELFORT</v>
      </c>
      <c r="G108" s="52">
        <v>7152.55</v>
      </c>
      <c r="H108" s="53">
        <v>7476.8099999999995</v>
      </c>
      <c r="I108" s="50">
        <f t="shared" si="3"/>
        <v>4.5334880567070385E-2</v>
      </c>
    </row>
    <row r="109" spans="1:9" x14ac:dyDescent="0.35">
      <c r="A109" s="44" t="s">
        <v>25</v>
      </c>
      <c r="B109" s="45" t="s">
        <v>27</v>
      </c>
      <c r="C109" s="51">
        <v>2046438</v>
      </c>
      <c r="D109" s="45" t="str">
        <f>VLOOKUP(Tableau13[[#This Row],[Cd CIP Client]],'[1]Liste Adhérents Mediprix'!$A$12:$N$140,2,FALSE)</f>
        <v xml:space="preserve">PHARMACIE DES RESIDENCES MADRID
</v>
      </c>
      <c r="E109" s="45">
        <f>VLOOKUP(Tableau13[[#This Row],[Cd CIP Client]],'[1]Liste Adhérents Mediprix'!$A$12:$N$140,8,FALSE)</f>
        <v>90000</v>
      </c>
      <c r="F109" s="45" t="str">
        <f>VLOOKUP(Tableau13[[#This Row],[Cd CIP Client]],'[1]Liste Adhérents Mediprix'!$A$12:$N$140,9,FALSE)</f>
        <v>BELFORT</v>
      </c>
      <c r="G109" s="52">
        <v>465.88000000000005</v>
      </c>
      <c r="H109" s="53">
        <v>115.95</v>
      </c>
      <c r="I109" s="50">
        <f t="shared" si="3"/>
        <v>-0.75111616725337005</v>
      </c>
    </row>
    <row r="110" spans="1:9" x14ac:dyDescent="0.35">
      <c r="A110" s="44" t="s">
        <v>25</v>
      </c>
      <c r="B110" s="45" t="s">
        <v>28</v>
      </c>
      <c r="C110" s="51">
        <v>2046438</v>
      </c>
      <c r="D110" s="45" t="str">
        <f>VLOOKUP(Tableau13[[#This Row],[Cd CIP Client]],'[1]Liste Adhérents Mediprix'!$A$12:$N$140,2,FALSE)</f>
        <v xml:space="preserve">PHARMACIE DES RESIDENCES MADRID
</v>
      </c>
      <c r="E110" s="45">
        <f>VLOOKUP(Tableau13[[#This Row],[Cd CIP Client]],'[1]Liste Adhérents Mediprix'!$A$12:$N$140,8,FALSE)</f>
        <v>90000</v>
      </c>
      <c r="F110" s="45" t="str">
        <f>VLOOKUP(Tableau13[[#This Row],[Cd CIP Client]],'[1]Liste Adhérents Mediprix'!$A$12:$N$140,9,FALSE)</f>
        <v>BELFORT</v>
      </c>
      <c r="G110" s="52">
        <v>952.11</v>
      </c>
      <c r="H110" s="53">
        <v>236.81</v>
      </c>
      <c r="I110" s="50">
        <f t="shared" si="3"/>
        <v>-0.75127873880118889</v>
      </c>
    </row>
    <row r="111" spans="1:9" x14ac:dyDescent="0.35">
      <c r="A111" s="44" t="s">
        <v>25</v>
      </c>
      <c r="B111" s="45" t="s">
        <v>26</v>
      </c>
      <c r="C111" s="51">
        <v>2058684</v>
      </c>
      <c r="D111" s="45" t="str">
        <f>VLOOKUP(Tableau13[[#This Row],[Cd CIP Client]],'[1]Liste Adhérents Mediprix'!$A$12:$N$140,2,FALSE)</f>
        <v>PHARMACIE DU PROGRES</v>
      </c>
      <c r="E111" s="45" t="str">
        <f>VLOOKUP(Tableau13[[#This Row],[Cd CIP Client]],'[1]Liste Adhérents Mediprix'!$A$12:$N$140,8,FALSE)</f>
        <v>03000</v>
      </c>
      <c r="F111" s="45" t="str">
        <f>VLOOKUP(Tableau13[[#This Row],[Cd CIP Client]],'[1]Liste Adhérents Mediprix'!$A$12:$N$140,9,FALSE)</f>
        <v>MOULINS</v>
      </c>
      <c r="G111" s="52">
        <v>81.98</v>
      </c>
      <c r="H111" s="53">
        <v>44.91</v>
      </c>
      <c r="I111" s="50">
        <f t="shared" si="3"/>
        <v>-0.45218345938033672</v>
      </c>
    </row>
    <row r="112" spans="1:9" x14ac:dyDescent="0.35">
      <c r="A112" s="44" t="s">
        <v>25</v>
      </c>
      <c r="B112" s="45" t="s">
        <v>27</v>
      </c>
      <c r="C112" s="51">
        <v>2058684</v>
      </c>
      <c r="D112" s="45" t="str">
        <f>VLOOKUP(Tableau13[[#This Row],[Cd CIP Client]],'[1]Liste Adhérents Mediprix'!$A$12:$N$140,2,FALSE)</f>
        <v>PHARMACIE DU PROGRES</v>
      </c>
      <c r="E112" s="45" t="str">
        <f>VLOOKUP(Tableau13[[#This Row],[Cd CIP Client]],'[1]Liste Adhérents Mediprix'!$A$12:$N$140,8,FALSE)</f>
        <v>03000</v>
      </c>
      <c r="F112" s="45" t="str">
        <f>VLOOKUP(Tableau13[[#This Row],[Cd CIP Client]],'[1]Liste Adhérents Mediprix'!$A$12:$N$140,9,FALSE)</f>
        <v>MOULINS</v>
      </c>
      <c r="G112" s="52">
        <v>723.05000000000007</v>
      </c>
      <c r="H112" s="53">
        <v>884.76</v>
      </c>
      <c r="I112" s="50">
        <f t="shared" si="3"/>
        <v>0.22364981674849582</v>
      </c>
    </row>
    <row r="113" spans="1:9" x14ac:dyDescent="0.35">
      <c r="A113" s="44" t="s">
        <v>25</v>
      </c>
      <c r="B113" s="45" t="s">
        <v>28</v>
      </c>
      <c r="C113" s="51">
        <v>2058684</v>
      </c>
      <c r="D113" s="45" t="str">
        <f>VLOOKUP(Tableau13[[#This Row],[Cd CIP Client]],'[1]Liste Adhérents Mediprix'!$A$12:$N$140,2,FALSE)</f>
        <v>PHARMACIE DU PROGRES</v>
      </c>
      <c r="E113" s="45" t="str">
        <f>VLOOKUP(Tableau13[[#This Row],[Cd CIP Client]],'[1]Liste Adhérents Mediprix'!$A$12:$N$140,8,FALSE)</f>
        <v>03000</v>
      </c>
      <c r="F113" s="45" t="str">
        <f>VLOOKUP(Tableau13[[#This Row],[Cd CIP Client]],'[1]Liste Adhérents Mediprix'!$A$12:$N$140,9,FALSE)</f>
        <v>MOULINS</v>
      </c>
      <c r="G113" s="52">
        <v>597.39</v>
      </c>
      <c r="H113" s="53">
        <v>235.68</v>
      </c>
      <c r="I113" s="50">
        <f t="shared" si="3"/>
        <v>-0.60548385476824185</v>
      </c>
    </row>
    <row r="114" spans="1:9" x14ac:dyDescent="0.35">
      <c r="A114" s="44" t="s">
        <v>25</v>
      </c>
      <c r="B114" s="45" t="s">
        <v>26</v>
      </c>
      <c r="C114" s="55">
        <v>2061631</v>
      </c>
      <c r="D114" s="45" t="str">
        <f>VLOOKUP(Tableau13[[#This Row],[Cd CIP Client]],'[1]Liste Adhérents Mediprix'!$A$12:$N$140,2,FALSE)</f>
        <v>PHARMACIE LES CHAMPS</v>
      </c>
      <c r="E114" s="45" t="str">
        <f>VLOOKUP(Tableau13[[#This Row],[Cd CIP Client]],'[1]Liste Adhérents Mediprix'!$A$12:$N$140,8,FALSE)</f>
        <v>07200</v>
      </c>
      <c r="F114" s="45" t="str">
        <f>VLOOKUP(Tableau13[[#This Row],[Cd CIP Client]],'[1]Liste Adhérents Mediprix'!$A$12:$N$140,9,FALSE)</f>
        <v>ST ETIENNE DE FONTBELLON</v>
      </c>
      <c r="G114" s="52">
        <v>4919.79</v>
      </c>
      <c r="H114" s="53">
        <v>6611.1100000000024</v>
      </c>
      <c r="I114" s="50">
        <f t="shared" si="3"/>
        <v>0.34377890113195936</v>
      </c>
    </row>
    <row r="115" spans="1:9" x14ac:dyDescent="0.35">
      <c r="A115" s="44" t="s">
        <v>25</v>
      </c>
      <c r="B115" s="45" t="s">
        <v>27</v>
      </c>
      <c r="C115" s="55">
        <v>2061631</v>
      </c>
      <c r="D115" s="45" t="str">
        <f>VLOOKUP(Tableau13[[#This Row],[Cd CIP Client]],'[1]Liste Adhérents Mediprix'!$A$12:$N$140,2,FALSE)</f>
        <v>PHARMACIE LES CHAMPS</v>
      </c>
      <c r="E115" s="45" t="str">
        <f>VLOOKUP(Tableau13[[#This Row],[Cd CIP Client]],'[1]Liste Adhérents Mediprix'!$A$12:$N$140,8,FALSE)</f>
        <v>07200</v>
      </c>
      <c r="F115" s="45" t="str">
        <f>VLOOKUP(Tableau13[[#This Row],[Cd CIP Client]],'[1]Liste Adhérents Mediprix'!$A$12:$N$140,9,FALSE)</f>
        <v>ST ETIENNE DE FONTBELLON</v>
      </c>
      <c r="G115" s="52">
        <v>5383.6699999999973</v>
      </c>
      <c r="H115" s="53">
        <v>8002.1599999999889</v>
      </c>
      <c r="I115" s="50">
        <f t="shared" si="3"/>
        <v>0.48637639379828124</v>
      </c>
    </row>
    <row r="116" spans="1:9" x14ac:dyDescent="0.35">
      <c r="A116" s="44" t="s">
        <v>25</v>
      </c>
      <c r="B116" s="45" t="s">
        <v>28</v>
      </c>
      <c r="C116" s="55">
        <v>2061631</v>
      </c>
      <c r="D116" s="45" t="str">
        <f>VLOOKUP(Tableau13[[#This Row],[Cd CIP Client]],'[1]Liste Adhérents Mediprix'!$A$12:$N$140,2,FALSE)</f>
        <v>PHARMACIE LES CHAMPS</v>
      </c>
      <c r="E116" s="45" t="str">
        <f>VLOOKUP(Tableau13[[#This Row],[Cd CIP Client]],'[1]Liste Adhérents Mediprix'!$A$12:$N$140,8,FALSE)</f>
        <v>07200</v>
      </c>
      <c r="F116" s="45" t="str">
        <f>VLOOKUP(Tableau13[[#This Row],[Cd CIP Client]],'[1]Liste Adhérents Mediprix'!$A$12:$N$140,9,FALSE)</f>
        <v>ST ETIENNE DE FONTBELLON</v>
      </c>
      <c r="G116" s="52">
        <v>109.62</v>
      </c>
      <c r="H116" s="53">
        <v>36.54</v>
      </c>
      <c r="I116" s="50">
        <f t="shared" si="3"/>
        <v>-0.66666666666666674</v>
      </c>
    </row>
    <row r="117" spans="1:9" x14ac:dyDescent="0.35">
      <c r="A117" s="44" t="s">
        <v>25</v>
      </c>
      <c r="B117" s="45" t="s">
        <v>26</v>
      </c>
      <c r="C117" s="51">
        <v>2068928</v>
      </c>
      <c r="D117" s="45" t="str">
        <f>VLOOKUP(Tableau13[[#This Row],[Cd CIP Client]],'[1]Liste Adhérents Mediprix'!$A$12:$N$140,2,FALSE)</f>
        <v>PHARMACIE DES ATELIERS</v>
      </c>
      <c r="E117" s="45">
        <f>VLOOKUP(Tableau13[[#This Row],[Cd CIP Client]],'[1]Liste Adhérents Mediprix'!$A$12:$N$140,8,FALSE)</f>
        <v>13200</v>
      </c>
      <c r="F117" s="45" t="str">
        <f>VLOOKUP(Tableau13[[#This Row],[Cd CIP Client]],'[1]Liste Adhérents Mediprix'!$A$12:$N$140,9,FALSE)</f>
        <v>ARLES</v>
      </c>
      <c r="G117" s="52"/>
      <c r="H117" s="53"/>
      <c r="I117" s="50">
        <f t="shared" si="3"/>
        <v>0</v>
      </c>
    </row>
    <row r="118" spans="1:9" x14ac:dyDescent="0.35">
      <c r="A118" s="44" t="s">
        <v>25</v>
      </c>
      <c r="B118" s="45" t="s">
        <v>27</v>
      </c>
      <c r="C118" s="51">
        <v>2068928</v>
      </c>
      <c r="D118" s="45" t="str">
        <f>VLOOKUP(Tableau13[[#This Row],[Cd CIP Client]],'[1]Liste Adhérents Mediprix'!$A$12:$N$140,2,FALSE)</f>
        <v>PHARMACIE DES ATELIERS</v>
      </c>
      <c r="E118" s="45">
        <f>VLOOKUP(Tableau13[[#This Row],[Cd CIP Client]],'[1]Liste Adhérents Mediprix'!$A$12:$N$140,8,FALSE)</f>
        <v>13200</v>
      </c>
      <c r="F118" s="45" t="str">
        <f>VLOOKUP(Tableau13[[#This Row],[Cd CIP Client]],'[1]Liste Adhérents Mediprix'!$A$12:$N$140,9,FALSE)</f>
        <v>ARLES</v>
      </c>
      <c r="G118" s="52">
        <v>4413.0499999999975</v>
      </c>
      <c r="H118" s="53">
        <v>1159.3600000000004</v>
      </c>
      <c r="I118" s="50">
        <f t="shared" si="3"/>
        <v>-0.73728827001733466</v>
      </c>
    </row>
    <row r="119" spans="1:9" ht="15" thickBot="1" x14ac:dyDescent="0.4">
      <c r="A119" s="44" t="s">
        <v>25</v>
      </c>
      <c r="B119" s="45" t="s">
        <v>28</v>
      </c>
      <c r="C119" s="56">
        <v>2068928</v>
      </c>
      <c r="D119" s="45" t="str">
        <f>VLOOKUP(Tableau13[[#This Row],[Cd CIP Client]],'[1]Liste Adhérents Mediprix'!$A$12:$N$140,2,FALSE)</f>
        <v>PHARMACIE DES ATELIERS</v>
      </c>
      <c r="E119" s="45">
        <f>VLOOKUP(Tableau13[[#This Row],[Cd CIP Client]],'[1]Liste Adhérents Mediprix'!$A$12:$N$140,8,FALSE)</f>
        <v>13200</v>
      </c>
      <c r="F119" s="45" t="str">
        <f>VLOOKUP(Tableau13[[#This Row],[Cd CIP Client]],'[1]Liste Adhérents Mediprix'!$A$12:$N$140,9,FALSE)</f>
        <v>ARLES</v>
      </c>
      <c r="G119" s="57"/>
      <c r="H119" s="58"/>
      <c r="I119" s="50">
        <f t="shared" si="3"/>
        <v>0</v>
      </c>
    </row>
    <row r="120" spans="1:9" x14ac:dyDescent="0.35">
      <c r="A120" s="44" t="s">
        <v>25</v>
      </c>
      <c r="B120" s="45" t="s">
        <v>26</v>
      </c>
      <c r="C120" s="46">
        <v>2069099</v>
      </c>
      <c r="D120" s="45" t="str">
        <f>VLOOKUP(Tableau13[[#This Row],[Cd CIP Client]],'[1]Liste Adhérents Mediprix'!$A$12:$N$140,2,FALSE)</f>
        <v>PHARMACIE COURS VOLTAIRE</v>
      </c>
      <c r="E120" s="45">
        <f>VLOOKUP(Tableau13[[#This Row],[Cd CIP Client]],'[1]Liste Adhérents Mediprix'!$A$12:$N$140,8,FALSE)</f>
        <v>13400</v>
      </c>
      <c r="F120" s="45" t="str">
        <f>VLOOKUP(Tableau13[[#This Row],[Cd CIP Client]],'[1]Liste Adhérents Mediprix'!$A$12:$N$140,9,FALSE)</f>
        <v>AUBAGNE</v>
      </c>
      <c r="G120" s="59">
        <v>2240.8600000000006</v>
      </c>
      <c r="H120" s="49">
        <v>2027.9299999999998</v>
      </c>
      <c r="I120" s="50">
        <f t="shared" si="3"/>
        <v>-9.50215542247176E-2</v>
      </c>
    </row>
    <row r="121" spans="1:9" x14ac:dyDescent="0.35">
      <c r="A121" s="44" t="s">
        <v>25</v>
      </c>
      <c r="B121" s="45" t="s">
        <v>27</v>
      </c>
      <c r="C121" s="51">
        <v>2069099</v>
      </c>
      <c r="D121" s="45" t="str">
        <f>VLOOKUP(Tableau13[[#This Row],[Cd CIP Client]],'[1]Liste Adhérents Mediprix'!$A$12:$N$140,2,FALSE)</f>
        <v>PHARMACIE COURS VOLTAIRE</v>
      </c>
      <c r="E121" s="45">
        <f>VLOOKUP(Tableau13[[#This Row],[Cd CIP Client]],'[1]Liste Adhérents Mediprix'!$A$12:$N$140,8,FALSE)</f>
        <v>13400</v>
      </c>
      <c r="F121" s="45" t="str">
        <f>VLOOKUP(Tableau13[[#This Row],[Cd CIP Client]],'[1]Liste Adhérents Mediprix'!$A$12:$N$140,9,FALSE)</f>
        <v>AUBAGNE</v>
      </c>
      <c r="G121" s="60">
        <v>10716.66</v>
      </c>
      <c r="H121" s="53">
        <v>10667.440000000004</v>
      </c>
      <c r="I121" s="50">
        <f t="shared" si="3"/>
        <v>-4.5928488913519428E-3</v>
      </c>
    </row>
    <row r="122" spans="1:9" x14ac:dyDescent="0.35">
      <c r="A122" s="44" t="s">
        <v>25</v>
      </c>
      <c r="B122" s="45" t="s">
        <v>28</v>
      </c>
      <c r="C122" s="51">
        <v>2069099</v>
      </c>
      <c r="D122" s="45" t="str">
        <f>VLOOKUP(Tableau13[[#This Row],[Cd CIP Client]],'[1]Liste Adhérents Mediprix'!$A$12:$N$140,2,FALSE)</f>
        <v>PHARMACIE COURS VOLTAIRE</v>
      </c>
      <c r="E122" s="45">
        <f>VLOOKUP(Tableau13[[#This Row],[Cd CIP Client]],'[1]Liste Adhérents Mediprix'!$A$12:$N$140,8,FALSE)</f>
        <v>13400</v>
      </c>
      <c r="F122" s="45" t="str">
        <f>VLOOKUP(Tableau13[[#This Row],[Cd CIP Client]],'[1]Liste Adhérents Mediprix'!$A$12:$N$140,9,FALSE)</f>
        <v>AUBAGNE</v>
      </c>
      <c r="G122" s="60"/>
      <c r="H122" s="53">
        <v>63.02</v>
      </c>
      <c r="I122" s="50">
        <f t="shared" si="3"/>
        <v>0</v>
      </c>
    </row>
    <row r="123" spans="1:9" x14ac:dyDescent="0.35">
      <c r="A123" s="44" t="s">
        <v>25</v>
      </c>
      <c r="B123" s="45" t="s">
        <v>26</v>
      </c>
      <c r="C123" s="51">
        <v>2069298</v>
      </c>
      <c r="D123" s="45" t="str">
        <f>VLOOKUP(Tableau13[[#This Row],[Cd CIP Client]],'[1]Liste Adhérents Mediprix'!$A$12:$N$140,2,FALSE)</f>
        <v>PHARMACIE DU CENTRE</v>
      </c>
      <c r="E123" s="45">
        <f>VLOOKUP(Tableau13[[#This Row],[Cd CIP Client]],'[1]Liste Adhérents Mediprix'!$A$12:$N$140,8,FALSE)</f>
        <v>13620</v>
      </c>
      <c r="F123" s="45" t="str">
        <f>VLOOKUP(Tableau13[[#This Row],[Cd CIP Client]],'[1]Liste Adhérents Mediprix'!$A$12:$N$140,9,FALSE)</f>
        <v>CARRY LE ROUET</v>
      </c>
      <c r="G123" s="60">
        <v>4710.1599999999989</v>
      </c>
      <c r="H123" s="53">
        <v>5120.920000000001</v>
      </c>
      <c r="I123" s="50">
        <f t="shared" si="3"/>
        <v>8.7207228629176528E-2</v>
      </c>
    </row>
    <row r="124" spans="1:9" x14ac:dyDescent="0.35">
      <c r="A124" s="44" t="s">
        <v>25</v>
      </c>
      <c r="B124" s="45" t="s">
        <v>27</v>
      </c>
      <c r="C124" s="51">
        <v>2069298</v>
      </c>
      <c r="D124" s="45" t="str">
        <f>VLOOKUP(Tableau13[[#This Row],[Cd CIP Client]],'[1]Liste Adhérents Mediprix'!$A$12:$N$140,2,FALSE)</f>
        <v>PHARMACIE DU CENTRE</v>
      </c>
      <c r="E124" s="45">
        <f>VLOOKUP(Tableau13[[#This Row],[Cd CIP Client]],'[1]Liste Adhérents Mediprix'!$A$12:$N$140,8,FALSE)</f>
        <v>13620</v>
      </c>
      <c r="F124" s="45" t="str">
        <f>VLOOKUP(Tableau13[[#This Row],[Cd CIP Client]],'[1]Liste Adhérents Mediprix'!$A$12:$N$140,9,FALSE)</f>
        <v>CARRY LE ROUET</v>
      </c>
      <c r="G124" s="60">
        <v>2995.7700000000004</v>
      </c>
      <c r="H124" s="53">
        <v>527.74</v>
      </c>
      <c r="I124" s="50">
        <f t="shared" si="3"/>
        <v>-0.8238382786395485</v>
      </c>
    </row>
    <row r="125" spans="1:9" x14ac:dyDescent="0.35">
      <c r="A125" s="44" t="s">
        <v>25</v>
      </c>
      <c r="B125" s="45" t="s">
        <v>28</v>
      </c>
      <c r="C125" s="51">
        <v>2069298</v>
      </c>
      <c r="D125" s="45" t="str">
        <f>VLOOKUP(Tableau13[[#This Row],[Cd CIP Client]],'[1]Liste Adhérents Mediprix'!$A$12:$N$140,2,FALSE)</f>
        <v>PHARMACIE DU CENTRE</v>
      </c>
      <c r="E125" s="45">
        <f>VLOOKUP(Tableau13[[#This Row],[Cd CIP Client]],'[1]Liste Adhérents Mediprix'!$A$12:$N$140,8,FALSE)</f>
        <v>13620</v>
      </c>
      <c r="F125" s="45" t="str">
        <f>VLOOKUP(Tableau13[[#This Row],[Cd CIP Client]],'[1]Liste Adhérents Mediprix'!$A$12:$N$140,9,FALSE)</f>
        <v>CARRY LE ROUET</v>
      </c>
      <c r="G125" s="60"/>
      <c r="H125" s="53"/>
      <c r="I125" s="50">
        <f t="shared" si="3"/>
        <v>0</v>
      </c>
    </row>
    <row r="126" spans="1:9" x14ac:dyDescent="0.35">
      <c r="A126" s="44" t="s">
        <v>25</v>
      </c>
      <c r="B126" s="45" t="s">
        <v>26</v>
      </c>
      <c r="C126" s="51">
        <v>2069502</v>
      </c>
      <c r="D126" s="45" t="str">
        <f>VLOOKUP(Tableau13[[#This Row],[Cd CIP Client]],'[1]Liste Adhérents Mediprix'!$A$12:$N$140,2,FALSE)</f>
        <v>PHARMACIE BERNARD PAGES</v>
      </c>
      <c r="E126" s="45">
        <f>VLOOKUP(Tableau13[[#This Row],[Cd CIP Client]],'[1]Liste Adhérents Mediprix'!$A$12:$N$140,8,FALSE)</f>
        <v>13270</v>
      </c>
      <c r="F126" s="45" t="str">
        <f>VLOOKUP(Tableau13[[#This Row],[Cd CIP Client]],'[1]Liste Adhérents Mediprix'!$A$12:$N$140,9,FALSE)</f>
        <v>FOS SUR MER</v>
      </c>
      <c r="G126" s="64"/>
      <c r="H126" s="62"/>
      <c r="I126" s="50">
        <f t="shared" si="3"/>
        <v>0</v>
      </c>
    </row>
    <row r="127" spans="1:9" x14ac:dyDescent="0.35">
      <c r="A127" s="44" t="s">
        <v>25</v>
      </c>
      <c r="B127" s="45" t="s">
        <v>27</v>
      </c>
      <c r="C127" s="51">
        <v>2069502</v>
      </c>
      <c r="D127" s="45" t="str">
        <f>VLOOKUP(Tableau13[[#This Row],[Cd CIP Client]],'[1]Liste Adhérents Mediprix'!$A$12:$N$140,2,FALSE)</f>
        <v>PHARMACIE BERNARD PAGES</v>
      </c>
      <c r="E127" s="45">
        <f>VLOOKUP(Tableau13[[#This Row],[Cd CIP Client]],'[1]Liste Adhérents Mediprix'!$A$12:$N$140,8,FALSE)</f>
        <v>13270</v>
      </c>
      <c r="F127" s="45" t="str">
        <f>VLOOKUP(Tableau13[[#This Row],[Cd CIP Client]],'[1]Liste Adhérents Mediprix'!$A$12:$N$140,9,FALSE)</f>
        <v>FOS SUR MER</v>
      </c>
      <c r="G127" s="64"/>
      <c r="H127" s="62"/>
      <c r="I127" s="50">
        <f t="shared" si="3"/>
        <v>0</v>
      </c>
    </row>
    <row r="128" spans="1:9" x14ac:dyDescent="0.35">
      <c r="A128" s="44" t="s">
        <v>25</v>
      </c>
      <c r="B128" s="45" t="s">
        <v>28</v>
      </c>
      <c r="C128" s="54">
        <v>2069502</v>
      </c>
      <c r="D128" s="45" t="str">
        <f>VLOOKUP(Tableau13[[#This Row],[Cd CIP Client]],'[1]Liste Adhérents Mediprix'!$A$12:$N$140,2,FALSE)</f>
        <v>PHARMACIE BERNARD PAGES</v>
      </c>
      <c r="E128" s="45">
        <f>VLOOKUP(Tableau13[[#This Row],[Cd CIP Client]],'[1]Liste Adhérents Mediprix'!$A$12:$N$140,8,FALSE)</f>
        <v>13270</v>
      </c>
      <c r="F128" s="45" t="str">
        <f>VLOOKUP(Tableau13[[#This Row],[Cd CIP Client]],'[1]Liste Adhérents Mediprix'!$A$12:$N$140,9,FALSE)</f>
        <v>FOS SUR MER</v>
      </c>
      <c r="G128" s="64"/>
      <c r="H128" s="62"/>
      <c r="I128" s="50">
        <f t="shared" si="3"/>
        <v>0</v>
      </c>
    </row>
    <row r="129" spans="1:9" x14ac:dyDescent="0.35">
      <c r="A129" s="44" t="s">
        <v>25</v>
      </c>
      <c r="B129" s="45" t="s">
        <v>26</v>
      </c>
      <c r="C129" s="51">
        <v>2070041</v>
      </c>
      <c r="D129" s="45" t="str">
        <f>VLOOKUP(Tableau13[[#This Row],[Cd CIP Client]],'[1]Liste Adhérents Mediprix'!$A$12:$N$140,2,FALSE)</f>
        <v>PHARMACIE FOURNIER</v>
      </c>
      <c r="E129" s="45">
        <f>VLOOKUP(Tableau13[[#This Row],[Cd CIP Client]],'[1]Liste Adhérents Mediprix'!$A$12:$N$140,8,FALSE)</f>
        <v>13170</v>
      </c>
      <c r="F129" s="45" t="str">
        <f>VLOOKUP(Tableau13[[#This Row],[Cd CIP Client]],'[1]Liste Adhérents Mediprix'!$A$12:$N$140,9,FALSE)</f>
        <v>LES PENNES MIRABEAU</v>
      </c>
      <c r="G129" s="60">
        <v>33.06</v>
      </c>
      <c r="H129" s="53"/>
      <c r="I129" s="50">
        <f t="shared" si="3"/>
        <v>-1</v>
      </c>
    </row>
    <row r="130" spans="1:9" x14ac:dyDescent="0.35">
      <c r="A130" s="44" t="s">
        <v>25</v>
      </c>
      <c r="B130" s="45" t="s">
        <v>27</v>
      </c>
      <c r="C130" s="51">
        <v>2070041</v>
      </c>
      <c r="D130" s="45" t="str">
        <f>VLOOKUP(Tableau13[[#This Row],[Cd CIP Client]],'[1]Liste Adhérents Mediprix'!$A$12:$N$140,2,FALSE)</f>
        <v>PHARMACIE FOURNIER</v>
      </c>
      <c r="E130" s="45">
        <f>VLOOKUP(Tableau13[[#This Row],[Cd CIP Client]],'[1]Liste Adhérents Mediprix'!$A$12:$N$140,8,FALSE)</f>
        <v>13170</v>
      </c>
      <c r="F130" s="45" t="str">
        <f>VLOOKUP(Tableau13[[#This Row],[Cd CIP Client]],'[1]Liste Adhérents Mediprix'!$A$12:$N$140,9,FALSE)</f>
        <v>LES PENNES MIRABEAU</v>
      </c>
      <c r="G130" s="60"/>
      <c r="H130" s="53">
        <v>199.59</v>
      </c>
      <c r="I130" s="50">
        <f t="shared" si="3"/>
        <v>0</v>
      </c>
    </row>
    <row r="131" spans="1:9" x14ac:dyDescent="0.35">
      <c r="A131" s="44" t="s">
        <v>25</v>
      </c>
      <c r="B131" s="45" t="s">
        <v>28</v>
      </c>
      <c r="C131" s="51">
        <v>2070041</v>
      </c>
      <c r="D131" s="45" t="str">
        <f>VLOOKUP(Tableau13[[#This Row],[Cd CIP Client]],'[1]Liste Adhérents Mediprix'!$A$12:$N$140,2,FALSE)</f>
        <v>PHARMACIE FOURNIER</v>
      </c>
      <c r="E131" s="45">
        <f>VLOOKUP(Tableau13[[#This Row],[Cd CIP Client]],'[1]Liste Adhérents Mediprix'!$A$12:$N$140,8,FALSE)</f>
        <v>13170</v>
      </c>
      <c r="F131" s="45" t="str">
        <f>VLOOKUP(Tableau13[[#This Row],[Cd CIP Client]],'[1]Liste Adhérents Mediprix'!$A$12:$N$140,9,FALSE)</f>
        <v>LES PENNES MIRABEAU</v>
      </c>
      <c r="G131" s="60"/>
      <c r="H131" s="53"/>
      <c r="I131" s="50">
        <f t="shared" si="3"/>
        <v>0</v>
      </c>
    </row>
    <row r="132" spans="1:9" x14ac:dyDescent="0.35">
      <c r="A132" s="44" t="s">
        <v>25</v>
      </c>
      <c r="B132" s="45" t="s">
        <v>26</v>
      </c>
      <c r="C132" s="51">
        <v>2070371</v>
      </c>
      <c r="D132" s="45" t="str">
        <f>VLOOKUP(Tableau13[[#This Row],[Cd CIP Client]],'[1]Liste Adhérents Mediprix'!$A$12:$N$140,2,FALSE)</f>
        <v>PHARMACIE LAFAYETTE</v>
      </c>
      <c r="E132" s="45">
        <f>VLOOKUP(Tableau13[[#This Row],[Cd CIP Client]],'[1]Liste Adhérents Mediprix'!$A$12:$N$140,8,FALSE)</f>
        <v>13210</v>
      </c>
      <c r="F132" s="45" t="str">
        <f>VLOOKUP(Tableau13[[#This Row],[Cd CIP Client]],'[1]Liste Adhérents Mediprix'!$A$12:$N$140,9,FALSE)</f>
        <v>St Rémy de Provence</v>
      </c>
      <c r="G132" s="60">
        <v>699.29999999999984</v>
      </c>
      <c r="H132" s="53"/>
      <c r="I132" s="50">
        <f t="shared" si="3"/>
        <v>-1</v>
      </c>
    </row>
    <row r="133" spans="1:9" x14ac:dyDescent="0.35">
      <c r="A133" s="44" t="s">
        <v>25</v>
      </c>
      <c r="B133" s="45" t="s">
        <v>27</v>
      </c>
      <c r="C133" s="51">
        <v>2070371</v>
      </c>
      <c r="D133" s="45" t="str">
        <f>VLOOKUP(Tableau13[[#This Row],[Cd CIP Client]],'[1]Liste Adhérents Mediprix'!$A$12:$N$140,2,FALSE)</f>
        <v>PHARMACIE LAFAYETTE</v>
      </c>
      <c r="E133" s="45">
        <f>VLOOKUP(Tableau13[[#This Row],[Cd CIP Client]],'[1]Liste Adhérents Mediprix'!$A$12:$N$140,8,FALSE)</f>
        <v>13210</v>
      </c>
      <c r="F133" s="45" t="str">
        <f>VLOOKUP(Tableau13[[#This Row],[Cd CIP Client]],'[1]Liste Adhérents Mediprix'!$A$12:$N$140,9,FALSE)</f>
        <v>St Rémy de Provence</v>
      </c>
      <c r="G133" s="60">
        <v>640.80999999999995</v>
      </c>
      <c r="H133" s="53">
        <v>465.99000000000007</v>
      </c>
      <c r="I133" s="50">
        <f t="shared" si="3"/>
        <v>-0.27281097361152273</v>
      </c>
    </row>
    <row r="134" spans="1:9" x14ac:dyDescent="0.35">
      <c r="A134" s="44" t="s">
        <v>25</v>
      </c>
      <c r="B134" s="45" t="s">
        <v>28</v>
      </c>
      <c r="C134" s="51">
        <v>2070371</v>
      </c>
      <c r="D134" s="45" t="str">
        <f>VLOOKUP(Tableau13[[#This Row],[Cd CIP Client]],'[1]Liste Adhérents Mediprix'!$A$12:$N$140,2,FALSE)</f>
        <v>PHARMACIE LAFAYETTE</v>
      </c>
      <c r="E134" s="45">
        <f>VLOOKUP(Tableau13[[#This Row],[Cd CIP Client]],'[1]Liste Adhérents Mediprix'!$A$12:$N$140,8,FALSE)</f>
        <v>13210</v>
      </c>
      <c r="F134" s="45" t="str">
        <f>VLOOKUP(Tableau13[[#This Row],[Cd CIP Client]],'[1]Liste Adhérents Mediprix'!$A$12:$N$140,9,FALSE)</f>
        <v>St Rémy de Provence</v>
      </c>
      <c r="G134" s="60"/>
      <c r="H134" s="53"/>
      <c r="I134" s="50">
        <f t="shared" si="3"/>
        <v>0</v>
      </c>
    </row>
    <row r="135" spans="1:9" x14ac:dyDescent="0.35">
      <c r="A135" s="44" t="s">
        <v>25</v>
      </c>
      <c r="B135" s="45" t="s">
        <v>26</v>
      </c>
      <c r="C135" s="51">
        <v>2070544</v>
      </c>
      <c r="D135" s="45" t="str">
        <f>VLOOKUP(Tableau13[[#This Row],[Cd CIP Client]],'[1]Liste Adhérents Mediprix'!$A$12:$N$140,2,FALSE)</f>
        <v>PHARMACIE LOVISI</v>
      </c>
      <c r="E135" s="45">
        <f>VLOOKUP(Tableau13[[#This Row],[Cd CIP Client]],'[1]Liste Adhérents Mediprix'!$A$12:$N$140,8,FALSE)</f>
        <v>13960</v>
      </c>
      <c r="F135" s="45" t="str">
        <f>VLOOKUP(Tableau13[[#This Row],[Cd CIP Client]],'[1]Liste Adhérents Mediprix'!$A$12:$N$140,9,FALSE)</f>
        <v>SAUSSET LES PINS</v>
      </c>
      <c r="G135" s="60">
        <v>1940.5199999999998</v>
      </c>
      <c r="H135" s="53">
        <v>5425.2500000000045</v>
      </c>
      <c r="I135" s="50">
        <f t="shared" si="3"/>
        <v>1.7957712365757661</v>
      </c>
    </row>
    <row r="136" spans="1:9" x14ac:dyDescent="0.35">
      <c r="A136" s="44" t="s">
        <v>25</v>
      </c>
      <c r="B136" s="45" t="s">
        <v>27</v>
      </c>
      <c r="C136" s="51">
        <v>2070544</v>
      </c>
      <c r="D136" s="45" t="str">
        <f>VLOOKUP(Tableau13[[#This Row],[Cd CIP Client]],'[1]Liste Adhérents Mediprix'!$A$12:$N$140,2,FALSE)</f>
        <v>PHARMACIE LOVISI</v>
      </c>
      <c r="E136" s="45">
        <f>VLOOKUP(Tableau13[[#This Row],[Cd CIP Client]],'[1]Liste Adhérents Mediprix'!$A$12:$N$140,8,FALSE)</f>
        <v>13960</v>
      </c>
      <c r="F136" s="45" t="str">
        <f>VLOOKUP(Tableau13[[#This Row],[Cd CIP Client]],'[1]Liste Adhérents Mediprix'!$A$12:$N$140,9,FALSE)</f>
        <v>SAUSSET LES PINS</v>
      </c>
      <c r="G136" s="60"/>
      <c r="H136" s="53">
        <v>1036.5700000000002</v>
      </c>
      <c r="I136" s="50">
        <f t="shared" si="3"/>
        <v>0</v>
      </c>
    </row>
    <row r="137" spans="1:9" x14ac:dyDescent="0.35">
      <c r="A137" s="44" t="s">
        <v>25</v>
      </c>
      <c r="B137" s="45" t="s">
        <v>28</v>
      </c>
      <c r="C137" s="51">
        <v>2070544</v>
      </c>
      <c r="D137" s="45" t="str">
        <f>VLOOKUP(Tableau13[[#This Row],[Cd CIP Client]],'[1]Liste Adhérents Mediprix'!$A$12:$N$140,2,FALSE)</f>
        <v>PHARMACIE LOVISI</v>
      </c>
      <c r="E137" s="45">
        <f>VLOOKUP(Tableau13[[#This Row],[Cd CIP Client]],'[1]Liste Adhérents Mediprix'!$A$12:$N$140,8,FALSE)</f>
        <v>13960</v>
      </c>
      <c r="F137" s="45" t="str">
        <f>VLOOKUP(Tableau13[[#This Row],[Cd CIP Client]],'[1]Liste Adhérents Mediprix'!$A$12:$N$140,9,FALSE)</f>
        <v>SAUSSET LES PINS</v>
      </c>
      <c r="G137" s="60">
        <v>209.19</v>
      </c>
      <c r="H137" s="53"/>
      <c r="I137" s="50">
        <f t="shared" si="3"/>
        <v>-1</v>
      </c>
    </row>
    <row r="138" spans="1:9" x14ac:dyDescent="0.35">
      <c r="A138" s="44" t="s">
        <v>25</v>
      </c>
      <c r="B138" s="45" t="s">
        <v>26</v>
      </c>
      <c r="C138" s="51">
        <v>2070696</v>
      </c>
      <c r="D138" s="45" t="str">
        <f>VLOOKUP(Tableau13[[#This Row],[Cd CIP Client]],'[1]Liste Adhérents Mediprix'!$A$12:$N$140,2,FALSE)</f>
        <v>PHARMACIE DU CENTRE</v>
      </c>
      <c r="E138" s="45">
        <f>VLOOKUP(Tableau13[[#This Row],[Cd CIP Client]],'[1]Liste Adhérents Mediprix'!$A$12:$N$140,8,FALSE)</f>
        <v>13122</v>
      </c>
      <c r="F138" s="45" t="str">
        <f>VLOOKUP(Tableau13[[#This Row],[Cd CIP Client]],'[1]Liste Adhérents Mediprix'!$A$12:$N$140,9,FALSE)</f>
        <v>VENTABREN</v>
      </c>
      <c r="G138" s="60">
        <v>2682.52</v>
      </c>
      <c r="H138" s="53">
        <v>3576.4500000000016</v>
      </c>
      <c r="I138" s="50">
        <f t="shared" si="3"/>
        <v>0.33324262260859255</v>
      </c>
    </row>
    <row r="139" spans="1:9" x14ac:dyDescent="0.35">
      <c r="A139" s="44" t="s">
        <v>25</v>
      </c>
      <c r="B139" s="45" t="s">
        <v>27</v>
      </c>
      <c r="C139" s="51">
        <v>2070696</v>
      </c>
      <c r="D139" s="45" t="str">
        <f>VLOOKUP(Tableau13[[#This Row],[Cd CIP Client]],'[1]Liste Adhérents Mediprix'!$A$12:$N$140,2,FALSE)</f>
        <v>PHARMACIE DU CENTRE</v>
      </c>
      <c r="E139" s="45">
        <f>VLOOKUP(Tableau13[[#This Row],[Cd CIP Client]],'[1]Liste Adhérents Mediprix'!$A$12:$N$140,8,FALSE)</f>
        <v>13122</v>
      </c>
      <c r="F139" s="45" t="str">
        <f>VLOOKUP(Tableau13[[#This Row],[Cd CIP Client]],'[1]Liste Adhérents Mediprix'!$A$12:$N$140,9,FALSE)</f>
        <v>VENTABREN</v>
      </c>
      <c r="G139" s="60">
        <v>350.32000000000005</v>
      </c>
      <c r="H139" s="53">
        <v>714.2399999999999</v>
      </c>
      <c r="I139" s="50">
        <f t="shared" si="3"/>
        <v>1.0388216487782593</v>
      </c>
    </row>
    <row r="140" spans="1:9" x14ac:dyDescent="0.35">
      <c r="A140" s="44" t="s">
        <v>25</v>
      </c>
      <c r="B140" s="45" t="s">
        <v>28</v>
      </c>
      <c r="C140" s="51">
        <v>2070696</v>
      </c>
      <c r="D140" s="45" t="str">
        <f>VLOOKUP(Tableau13[[#This Row],[Cd CIP Client]],'[1]Liste Adhérents Mediprix'!$A$12:$N$140,2,FALSE)</f>
        <v>PHARMACIE DU CENTRE</v>
      </c>
      <c r="E140" s="45">
        <f>VLOOKUP(Tableau13[[#This Row],[Cd CIP Client]],'[1]Liste Adhérents Mediprix'!$A$12:$N$140,8,FALSE)</f>
        <v>13122</v>
      </c>
      <c r="F140" s="45" t="str">
        <f>VLOOKUP(Tableau13[[#This Row],[Cd CIP Client]],'[1]Liste Adhérents Mediprix'!$A$12:$N$140,9,FALSE)</f>
        <v>VENTABREN</v>
      </c>
      <c r="G140" s="60">
        <v>159.94999999999999</v>
      </c>
      <c r="H140" s="53"/>
      <c r="I140" s="50">
        <f t="shared" si="3"/>
        <v>-1</v>
      </c>
    </row>
    <row r="141" spans="1:9" x14ac:dyDescent="0.35">
      <c r="A141" s="44" t="s">
        <v>25</v>
      </c>
      <c r="B141" s="45" t="s">
        <v>26</v>
      </c>
      <c r="C141" s="55">
        <v>2070860</v>
      </c>
      <c r="D141" s="45" t="str">
        <f>VLOOKUP(Tableau13[[#This Row],[Cd CIP Client]],'[1]Liste Adhérents Mediprix'!$A$12:$N$140,2,FALSE)</f>
        <v>PHARMACIE DU SOLEIL</v>
      </c>
      <c r="E141" s="45">
        <f>VLOOKUP(Tableau13[[#This Row],[Cd CIP Client]],'[1]Liste Adhérents Mediprix'!$A$12:$N$140,8,FALSE)</f>
        <v>13770</v>
      </c>
      <c r="F141" s="45" t="str">
        <f>VLOOKUP(Tableau13[[#This Row],[Cd CIP Client]],'[1]Liste Adhérents Mediprix'!$A$12:$N$140,9,FALSE)</f>
        <v>VENELLES</v>
      </c>
      <c r="G141" s="60">
        <v>1338.5599999999997</v>
      </c>
      <c r="H141" s="53">
        <v>2519.2599999999993</v>
      </c>
      <c r="I141" s="50">
        <f t="shared" si="3"/>
        <v>0.88206729619890023</v>
      </c>
    </row>
    <row r="142" spans="1:9" x14ac:dyDescent="0.35">
      <c r="A142" s="44" t="s">
        <v>25</v>
      </c>
      <c r="B142" s="45" t="s">
        <v>27</v>
      </c>
      <c r="C142" s="55">
        <v>2070860</v>
      </c>
      <c r="D142" s="45" t="str">
        <f>VLOOKUP(Tableau13[[#This Row],[Cd CIP Client]],'[1]Liste Adhérents Mediprix'!$A$12:$N$140,2,FALSE)</f>
        <v>PHARMACIE DU SOLEIL</v>
      </c>
      <c r="E142" s="45">
        <f>VLOOKUP(Tableau13[[#This Row],[Cd CIP Client]],'[1]Liste Adhérents Mediprix'!$A$12:$N$140,8,FALSE)</f>
        <v>13770</v>
      </c>
      <c r="F142" s="45" t="str">
        <f>VLOOKUP(Tableau13[[#This Row],[Cd CIP Client]],'[1]Liste Adhérents Mediprix'!$A$12:$N$140,9,FALSE)</f>
        <v>VENELLES</v>
      </c>
      <c r="G142" s="60">
        <v>3422.4399999999996</v>
      </c>
      <c r="H142" s="53">
        <v>3354.4899999999971</v>
      </c>
      <c r="I142" s="50">
        <f t="shared" si="3"/>
        <v>-1.985425602786391E-2</v>
      </c>
    </row>
    <row r="143" spans="1:9" x14ac:dyDescent="0.35">
      <c r="A143" s="44" t="s">
        <v>25</v>
      </c>
      <c r="B143" s="45" t="s">
        <v>28</v>
      </c>
      <c r="C143" s="55">
        <v>2070860</v>
      </c>
      <c r="D143" s="45" t="str">
        <f>VLOOKUP(Tableau13[[#This Row],[Cd CIP Client]],'[1]Liste Adhérents Mediprix'!$A$12:$N$140,2,FALSE)</f>
        <v>PHARMACIE DU SOLEIL</v>
      </c>
      <c r="E143" s="45">
        <f>VLOOKUP(Tableau13[[#This Row],[Cd CIP Client]],'[1]Liste Adhérents Mediprix'!$A$12:$N$140,8,FALSE)</f>
        <v>13770</v>
      </c>
      <c r="F143" s="45" t="str">
        <f>VLOOKUP(Tableau13[[#This Row],[Cd CIP Client]],'[1]Liste Adhérents Mediprix'!$A$12:$N$140,9,FALSE)</f>
        <v>VENELLES</v>
      </c>
      <c r="G143" s="60">
        <v>182.7</v>
      </c>
      <c r="H143" s="53">
        <v>272.22000000000003</v>
      </c>
      <c r="I143" s="50">
        <f t="shared" si="3"/>
        <v>0.48998357963875228</v>
      </c>
    </row>
    <row r="144" spans="1:9" x14ac:dyDescent="0.35">
      <c r="A144" s="44" t="s">
        <v>25</v>
      </c>
      <c r="B144" s="45" t="s">
        <v>26</v>
      </c>
      <c r="C144" s="51">
        <v>2072714</v>
      </c>
      <c r="D144" s="45" t="str">
        <f>VLOOKUP(Tableau13[[#This Row],[Cd CIP Client]],'[1]Liste Adhérents Mediprix'!$A$12:$N$140,2,FALSE)</f>
        <v>PHARMACIE CANINO</v>
      </c>
      <c r="E144" s="45">
        <f>VLOOKUP(Tableau13[[#This Row],[Cd CIP Client]],'[1]Liste Adhérents Mediprix'!$A$12:$N$140,8,FALSE)</f>
        <v>13013</v>
      </c>
      <c r="F144" s="45" t="str">
        <f>VLOOKUP(Tableau13[[#This Row],[Cd CIP Client]],'[1]Liste Adhérents Mediprix'!$A$12:$N$140,9,FALSE)</f>
        <v>MARSEILLE</v>
      </c>
      <c r="G144" s="60"/>
      <c r="H144" s="53"/>
      <c r="I144" s="50">
        <f t="shared" si="3"/>
        <v>0</v>
      </c>
    </row>
    <row r="145" spans="1:9" x14ac:dyDescent="0.35">
      <c r="A145" s="44" t="s">
        <v>25</v>
      </c>
      <c r="B145" s="45" t="s">
        <v>27</v>
      </c>
      <c r="C145" s="51">
        <v>2072714</v>
      </c>
      <c r="D145" s="45" t="str">
        <f>VLOOKUP(Tableau13[[#This Row],[Cd CIP Client]],'[1]Liste Adhérents Mediprix'!$A$12:$N$140,2,FALSE)</f>
        <v>PHARMACIE CANINO</v>
      </c>
      <c r="E145" s="45">
        <f>VLOOKUP(Tableau13[[#This Row],[Cd CIP Client]],'[1]Liste Adhérents Mediprix'!$A$12:$N$140,8,FALSE)</f>
        <v>13013</v>
      </c>
      <c r="F145" s="45" t="str">
        <f>VLOOKUP(Tableau13[[#This Row],[Cd CIP Client]],'[1]Liste Adhérents Mediprix'!$A$12:$N$140,9,FALSE)</f>
        <v>MARSEILLE</v>
      </c>
      <c r="G145" s="60">
        <v>276.18</v>
      </c>
      <c r="H145" s="53">
        <v>276.34000000000003</v>
      </c>
      <c r="I145" s="50">
        <f t="shared" si="3"/>
        <v>5.7933231950186475E-4</v>
      </c>
    </row>
    <row r="146" spans="1:9" x14ac:dyDescent="0.35">
      <c r="A146" s="44" t="s">
        <v>25</v>
      </c>
      <c r="B146" s="45" t="s">
        <v>28</v>
      </c>
      <c r="C146" s="51">
        <v>2072714</v>
      </c>
      <c r="D146" s="45" t="str">
        <f>VLOOKUP(Tableau13[[#This Row],[Cd CIP Client]],'[1]Liste Adhérents Mediprix'!$A$12:$N$140,2,FALSE)</f>
        <v>PHARMACIE CANINO</v>
      </c>
      <c r="E146" s="45">
        <f>VLOOKUP(Tableau13[[#This Row],[Cd CIP Client]],'[1]Liste Adhérents Mediprix'!$A$12:$N$140,8,FALSE)</f>
        <v>13013</v>
      </c>
      <c r="F146" s="45" t="str">
        <f>VLOOKUP(Tableau13[[#This Row],[Cd CIP Client]],'[1]Liste Adhérents Mediprix'!$A$12:$N$140,9,FALSE)</f>
        <v>MARSEILLE</v>
      </c>
      <c r="G146" s="60">
        <v>39.869999999999997</v>
      </c>
      <c r="H146" s="53"/>
      <c r="I146" s="50">
        <f t="shared" ref="I146:I209" si="4">IFERROR((H146-G146)/G146,0)</f>
        <v>-1</v>
      </c>
    </row>
    <row r="147" spans="1:9" x14ac:dyDescent="0.35">
      <c r="A147" s="44" t="s">
        <v>25</v>
      </c>
      <c r="B147" s="45" t="s">
        <v>26</v>
      </c>
      <c r="C147" s="51">
        <v>2088965</v>
      </c>
      <c r="D147" s="45" t="str">
        <f>VLOOKUP(Tableau13[[#This Row],[Cd CIP Client]],'[1]Liste Adhérents Mediprix'!$A$12:$N$140,2,FALSE)</f>
        <v>PHARMACIE DU CENTRE - LORIOL</v>
      </c>
      <c r="E147" s="45">
        <f>VLOOKUP(Tableau13[[#This Row],[Cd CIP Client]],'[1]Liste Adhérents Mediprix'!$A$12:$N$140,8,FALSE)</f>
        <v>26270</v>
      </c>
      <c r="F147" s="45" t="str">
        <f>VLOOKUP(Tableau13[[#This Row],[Cd CIP Client]],'[1]Liste Adhérents Mediprix'!$A$12:$N$140,9,FALSE)</f>
        <v>LORIOL SUR DROME</v>
      </c>
      <c r="G147" s="60"/>
      <c r="H147" s="53"/>
      <c r="I147" s="50">
        <f t="shared" si="4"/>
        <v>0</v>
      </c>
    </row>
    <row r="148" spans="1:9" x14ac:dyDescent="0.35">
      <c r="A148" s="44" t="s">
        <v>25</v>
      </c>
      <c r="B148" s="45" t="s">
        <v>27</v>
      </c>
      <c r="C148" s="51">
        <v>2088965</v>
      </c>
      <c r="D148" s="45" t="str">
        <f>VLOOKUP(Tableau13[[#This Row],[Cd CIP Client]],'[1]Liste Adhérents Mediprix'!$A$12:$N$140,2,FALSE)</f>
        <v>PHARMACIE DU CENTRE - LORIOL</v>
      </c>
      <c r="E148" s="45">
        <f>VLOOKUP(Tableau13[[#This Row],[Cd CIP Client]],'[1]Liste Adhérents Mediprix'!$A$12:$N$140,8,FALSE)</f>
        <v>26270</v>
      </c>
      <c r="F148" s="45" t="str">
        <f>VLOOKUP(Tableau13[[#This Row],[Cd CIP Client]],'[1]Liste Adhérents Mediprix'!$A$12:$N$140,9,FALSE)</f>
        <v>LORIOL SUR DROME</v>
      </c>
      <c r="G148" s="60">
        <v>162.65</v>
      </c>
      <c r="H148" s="53">
        <v>68.7</v>
      </c>
      <c r="I148" s="50">
        <f t="shared" si="4"/>
        <v>-0.5776206578542884</v>
      </c>
    </row>
    <row r="149" spans="1:9" x14ac:dyDescent="0.35">
      <c r="A149" s="44" t="s">
        <v>25</v>
      </c>
      <c r="B149" s="45" t="s">
        <v>28</v>
      </c>
      <c r="C149" s="51">
        <v>2088965</v>
      </c>
      <c r="D149" s="45" t="str">
        <f>VLOOKUP(Tableau13[[#This Row],[Cd CIP Client]],'[1]Liste Adhérents Mediprix'!$A$12:$N$140,2,FALSE)</f>
        <v>PHARMACIE DU CENTRE - LORIOL</v>
      </c>
      <c r="E149" s="45">
        <f>VLOOKUP(Tableau13[[#This Row],[Cd CIP Client]],'[1]Liste Adhérents Mediprix'!$A$12:$N$140,8,FALSE)</f>
        <v>26270</v>
      </c>
      <c r="F149" s="45" t="str">
        <f>VLOOKUP(Tableau13[[#This Row],[Cd CIP Client]],'[1]Liste Adhérents Mediprix'!$A$12:$N$140,9,FALSE)</f>
        <v>LORIOL SUR DROME</v>
      </c>
      <c r="G149" s="60"/>
      <c r="H149" s="53"/>
      <c r="I149" s="50">
        <f t="shared" si="4"/>
        <v>0</v>
      </c>
    </row>
    <row r="150" spans="1:9" x14ac:dyDescent="0.35">
      <c r="A150" s="44" t="s">
        <v>25</v>
      </c>
      <c r="B150" s="45" t="s">
        <v>26</v>
      </c>
      <c r="C150" s="51">
        <v>2095857</v>
      </c>
      <c r="D150" s="45" t="str">
        <f>VLOOKUP(Tableau13[[#This Row],[Cd CIP Client]],'[1]Liste Adhérents Mediprix'!$A$12:$N$140,2,FALSE)</f>
        <v>PHARMACIE DE CLAVIERES</v>
      </c>
      <c r="E150" s="45">
        <f>VLOOKUP(Tableau13[[#This Row],[Cd CIP Client]],'[1]Liste Adhérents Mediprix'!$A$12:$N$140,8,FALSE)</f>
        <v>30100</v>
      </c>
      <c r="F150" s="45" t="str">
        <f>VLOOKUP(Tableau13[[#This Row],[Cd CIP Client]],'[1]Liste Adhérents Mediprix'!$A$12:$N$140,9,FALSE)</f>
        <v>ALES</v>
      </c>
      <c r="G150" s="60">
        <v>1522.8099999999997</v>
      </c>
      <c r="H150" s="53">
        <v>2264.3199999999997</v>
      </c>
      <c r="I150" s="50">
        <f t="shared" si="4"/>
        <v>0.4869353366473822</v>
      </c>
    </row>
    <row r="151" spans="1:9" x14ac:dyDescent="0.35">
      <c r="A151" s="44" t="s">
        <v>25</v>
      </c>
      <c r="B151" s="45" t="s">
        <v>27</v>
      </c>
      <c r="C151" s="51">
        <v>2095857</v>
      </c>
      <c r="D151" s="45" t="str">
        <f>VLOOKUP(Tableau13[[#This Row],[Cd CIP Client]],'[1]Liste Adhérents Mediprix'!$A$12:$N$140,2,FALSE)</f>
        <v>PHARMACIE DE CLAVIERES</v>
      </c>
      <c r="E151" s="45">
        <f>VLOOKUP(Tableau13[[#This Row],[Cd CIP Client]],'[1]Liste Adhérents Mediprix'!$A$12:$N$140,8,FALSE)</f>
        <v>30100</v>
      </c>
      <c r="F151" s="45" t="str">
        <f>VLOOKUP(Tableau13[[#This Row],[Cd CIP Client]],'[1]Liste Adhérents Mediprix'!$A$12:$N$140,9,FALSE)</f>
        <v>ALES</v>
      </c>
      <c r="G151" s="60">
        <v>12527.140000000021</v>
      </c>
      <c r="H151" s="53">
        <v>12548.720000000019</v>
      </c>
      <c r="I151" s="50">
        <f t="shared" si="4"/>
        <v>1.7226597611264879E-3</v>
      </c>
    </row>
    <row r="152" spans="1:9" x14ac:dyDescent="0.35">
      <c r="A152" s="44" t="s">
        <v>25</v>
      </c>
      <c r="B152" s="45" t="s">
        <v>28</v>
      </c>
      <c r="C152" s="54">
        <v>2095857</v>
      </c>
      <c r="D152" s="45" t="str">
        <f>VLOOKUP(Tableau13[[#This Row],[Cd CIP Client]],'[1]Liste Adhérents Mediprix'!$A$12:$N$140,2,FALSE)</f>
        <v>PHARMACIE DE CLAVIERES</v>
      </c>
      <c r="E152" s="45">
        <f>VLOOKUP(Tableau13[[#This Row],[Cd CIP Client]],'[1]Liste Adhérents Mediprix'!$A$12:$N$140,8,FALSE)</f>
        <v>30100</v>
      </c>
      <c r="F152" s="45" t="str">
        <f>VLOOKUP(Tableau13[[#This Row],[Cd CIP Client]],'[1]Liste Adhérents Mediprix'!$A$12:$N$140,9,FALSE)</f>
        <v>ALES</v>
      </c>
      <c r="G152" s="60">
        <v>189.06</v>
      </c>
      <c r="H152" s="53">
        <v>63.02</v>
      </c>
      <c r="I152" s="50">
        <f t="shared" si="4"/>
        <v>-0.66666666666666663</v>
      </c>
    </row>
    <row r="153" spans="1:9" x14ac:dyDescent="0.35">
      <c r="A153" s="44" t="s">
        <v>25</v>
      </c>
      <c r="B153" s="45" t="s">
        <v>26</v>
      </c>
      <c r="C153" s="51">
        <v>2096101</v>
      </c>
      <c r="D153" s="45" t="str">
        <f>VLOOKUP(Tableau13[[#This Row],[Cd CIP Client]],'[1]Liste Adhérents Mediprix'!$A$12:$N$140,2,FALSE)</f>
        <v>PHARMACIE BAGARD</v>
      </c>
      <c r="E153" s="45">
        <f>VLOOKUP(Tableau13[[#This Row],[Cd CIP Client]],'[1]Liste Adhérents Mediprix'!$A$12:$N$140,8,FALSE)</f>
        <v>30140</v>
      </c>
      <c r="F153" s="45" t="str">
        <f>VLOOKUP(Tableau13[[#This Row],[Cd CIP Client]],'[1]Liste Adhérents Mediprix'!$A$12:$N$140,9,FALSE)</f>
        <v>BAGARD</v>
      </c>
      <c r="G153" s="60">
        <v>1081.98</v>
      </c>
      <c r="H153" s="53">
        <v>1475.6900000000003</v>
      </c>
      <c r="I153" s="50">
        <f t="shared" si="4"/>
        <v>0.36387918445812328</v>
      </c>
    </row>
    <row r="154" spans="1:9" x14ac:dyDescent="0.35">
      <c r="A154" s="44" t="s">
        <v>25</v>
      </c>
      <c r="B154" s="45" t="s">
        <v>27</v>
      </c>
      <c r="C154" s="51">
        <v>2096101</v>
      </c>
      <c r="D154" s="45" t="str">
        <f>VLOOKUP(Tableau13[[#This Row],[Cd CIP Client]],'[1]Liste Adhérents Mediprix'!$A$12:$N$140,2,FALSE)</f>
        <v>PHARMACIE BAGARD</v>
      </c>
      <c r="E154" s="45">
        <f>VLOOKUP(Tableau13[[#This Row],[Cd CIP Client]],'[1]Liste Adhérents Mediprix'!$A$12:$N$140,8,FALSE)</f>
        <v>30140</v>
      </c>
      <c r="F154" s="45" t="str">
        <f>VLOOKUP(Tableau13[[#This Row],[Cd CIP Client]],'[1]Liste Adhérents Mediprix'!$A$12:$N$140,9,FALSE)</f>
        <v>BAGARD</v>
      </c>
      <c r="G154" s="60">
        <v>3756.8900000000008</v>
      </c>
      <c r="H154" s="53">
        <v>5497.1099999999969</v>
      </c>
      <c r="I154" s="50">
        <f t="shared" si="4"/>
        <v>0.46320759990311022</v>
      </c>
    </row>
    <row r="155" spans="1:9" x14ac:dyDescent="0.35">
      <c r="A155" s="44" t="s">
        <v>25</v>
      </c>
      <c r="B155" s="45" t="s">
        <v>28</v>
      </c>
      <c r="C155" s="51">
        <v>2096101</v>
      </c>
      <c r="D155" s="45" t="str">
        <f>VLOOKUP(Tableau13[[#This Row],[Cd CIP Client]],'[1]Liste Adhérents Mediprix'!$A$12:$N$140,2,FALSE)</f>
        <v>PHARMACIE BAGARD</v>
      </c>
      <c r="E155" s="45">
        <f>VLOOKUP(Tableau13[[#This Row],[Cd CIP Client]],'[1]Liste Adhérents Mediprix'!$A$12:$N$140,8,FALSE)</f>
        <v>30140</v>
      </c>
      <c r="F155" s="45" t="str">
        <f>VLOOKUP(Tableau13[[#This Row],[Cd CIP Client]],'[1]Liste Adhérents Mediprix'!$A$12:$N$140,9,FALSE)</f>
        <v>BAGARD</v>
      </c>
      <c r="G155" s="60"/>
      <c r="H155" s="53"/>
      <c r="I155" s="50">
        <f t="shared" si="4"/>
        <v>0</v>
      </c>
    </row>
    <row r="156" spans="1:9" x14ac:dyDescent="0.35">
      <c r="A156" s="44" t="s">
        <v>25</v>
      </c>
      <c r="B156" s="45" t="s">
        <v>26</v>
      </c>
      <c r="C156" s="51">
        <v>2096164</v>
      </c>
      <c r="D156" s="45" t="str">
        <f>VLOOKUP(Tableau13[[#This Row],[Cd CIP Client]],'[1]Liste Adhérents Mediprix'!$A$12:$N$140,2,FALSE)</f>
        <v>PHARMACIE DE BARJAC</v>
      </c>
      <c r="E156" s="45">
        <f>VLOOKUP(Tableau13[[#This Row],[Cd CIP Client]],'[1]Liste Adhérents Mediprix'!$A$12:$N$140,8,FALSE)</f>
        <v>30430</v>
      </c>
      <c r="F156" s="45" t="str">
        <f>VLOOKUP(Tableau13[[#This Row],[Cd CIP Client]],'[1]Liste Adhérents Mediprix'!$A$12:$N$140,9,FALSE)</f>
        <v>BARJAC</v>
      </c>
      <c r="G156" s="60"/>
      <c r="H156" s="53"/>
      <c r="I156" s="50">
        <f t="shared" si="4"/>
        <v>0</v>
      </c>
    </row>
    <row r="157" spans="1:9" x14ac:dyDescent="0.35">
      <c r="A157" s="44" t="s">
        <v>25</v>
      </c>
      <c r="B157" s="45" t="s">
        <v>27</v>
      </c>
      <c r="C157" s="51">
        <v>2096164</v>
      </c>
      <c r="D157" s="45" t="str">
        <f>VLOOKUP(Tableau13[[#This Row],[Cd CIP Client]],'[1]Liste Adhérents Mediprix'!$A$12:$N$140,2,FALSE)</f>
        <v>PHARMACIE DE BARJAC</v>
      </c>
      <c r="E157" s="45">
        <f>VLOOKUP(Tableau13[[#This Row],[Cd CIP Client]],'[1]Liste Adhérents Mediprix'!$A$12:$N$140,8,FALSE)</f>
        <v>30430</v>
      </c>
      <c r="F157" s="45" t="str">
        <f>VLOOKUP(Tableau13[[#This Row],[Cd CIP Client]],'[1]Liste Adhérents Mediprix'!$A$12:$N$140,9,FALSE)</f>
        <v>BARJAC</v>
      </c>
      <c r="G157" s="60">
        <v>2085.34</v>
      </c>
      <c r="H157" s="53">
        <v>3837.7400000000002</v>
      </c>
      <c r="I157" s="50">
        <f t="shared" si="4"/>
        <v>0.84034258202499346</v>
      </c>
    </row>
    <row r="158" spans="1:9" x14ac:dyDescent="0.35">
      <c r="A158" s="44" t="s">
        <v>25</v>
      </c>
      <c r="B158" s="45" t="s">
        <v>28</v>
      </c>
      <c r="C158" s="51">
        <v>2096164</v>
      </c>
      <c r="D158" s="45" t="str">
        <f>VLOOKUP(Tableau13[[#This Row],[Cd CIP Client]],'[1]Liste Adhérents Mediprix'!$A$12:$N$140,2,FALSE)</f>
        <v>PHARMACIE DE BARJAC</v>
      </c>
      <c r="E158" s="45">
        <f>VLOOKUP(Tableau13[[#This Row],[Cd CIP Client]],'[1]Liste Adhérents Mediprix'!$A$12:$N$140,8,FALSE)</f>
        <v>30430</v>
      </c>
      <c r="F158" s="45" t="str">
        <f>VLOOKUP(Tableau13[[#This Row],[Cd CIP Client]],'[1]Liste Adhérents Mediprix'!$A$12:$N$140,9,FALSE)</f>
        <v>BARJAC</v>
      </c>
      <c r="G158" s="60"/>
      <c r="H158" s="53"/>
      <c r="I158" s="50">
        <f t="shared" si="4"/>
        <v>0</v>
      </c>
    </row>
    <row r="159" spans="1:9" x14ac:dyDescent="0.35">
      <c r="A159" s="44" t="s">
        <v>25</v>
      </c>
      <c r="B159" s="45" t="s">
        <v>26</v>
      </c>
      <c r="C159" s="51">
        <v>2096604</v>
      </c>
      <c r="D159" s="45" t="str">
        <f>VLOOKUP(Tableau13[[#This Row],[Cd CIP Client]],'[1]Liste Adhérents Mediprix'!$A$12:$N$140,2,FALSE)</f>
        <v>PHARMACIE DE LA 113</v>
      </c>
      <c r="E159" s="45">
        <f>VLOOKUP(Tableau13[[#This Row],[Cd CIP Client]],'[1]Liste Adhérents Mediprix'!$A$12:$N$140,8,FALSE)</f>
        <v>30450</v>
      </c>
      <c r="F159" s="45" t="str">
        <f>VLOOKUP(Tableau13[[#This Row],[Cd CIP Client]],'[1]Liste Adhérents Mediprix'!$A$12:$N$140,9,FALSE)</f>
        <v>MILHAUD</v>
      </c>
      <c r="G159" s="60">
        <v>8586.7000000000007</v>
      </c>
      <c r="H159" s="53">
        <v>13754.9</v>
      </c>
      <c r="I159" s="50">
        <f t="shared" si="4"/>
        <v>0.60188430945532023</v>
      </c>
    </row>
    <row r="160" spans="1:9" x14ac:dyDescent="0.35">
      <c r="A160" s="44" t="s">
        <v>25</v>
      </c>
      <c r="B160" s="45" t="s">
        <v>27</v>
      </c>
      <c r="C160" s="54">
        <v>2096604</v>
      </c>
      <c r="D160" s="45" t="str">
        <f>VLOOKUP(Tableau13[[#This Row],[Cd CIP Client]],'[1]Liste Adhérents Mediprix'!$A$12:$N$140,2,FALSE)</f>
        <v>PHARMACIE DE LA 113</v>
      </c>
      <c r="E160" s="45">
        <f>VLOOKUP(Tableau13[[#This Row],[Cd CIP Client]],'[1]Liste Adhérents Mediprix'!$A$12:$N$140,8,FALSE)</f>
        <v>30450</v>
      </c>
      <c r="F160" s="45" t="str">
        <f>VLOOKUP(Tableau13[[#This Row],[Cd CIP Client]],'[1]Liste Adhérents Mediprix'!$A$12:$N$140,9,FALSE)</f>
        <v>MILHAUD</v>
      </c>
      <c r="G160" s="60">
        <v>10513.830000000007</v>
      </c>
      <c r="H160" s="53">
        <v>12450.010000000022</v>
      </c>
      <c r="I160" s="50">
        <f t="shared" si="4"/>
        <v>0.1841555360891334</v>
      </c>
    </row>
    <row r="161" spans="1:9" x14ac:dyDescent="0.35">
      <c r="A161" s="44" t="s">
        <v>25</v>
      </c>
      <c r="B161" s="45" t="s">
        <v>28</v>
      </c>
      <c r="C161" s="51">
        <v>2096604</v>
      </c>
      <c r="D161" s="45" t="str">
        <f>VLOOKUP(Tableau13[[#This Row],[Cd CIP Client]],'[1]Liste Adhérents Mediprix'!$A$12:$N$140,2,FALSE)</f>
        <v>PHARMACIE DE LA 113</v>
      </c>
      <c r="E161" s="45">
        <f>VLOOKUP(Tableau13[[#This Row],[Cd CIP Client]],'[1]Liste Adhérents Mediprix'!$A$12:$N$140,8,FALSE)</f>
        <v>30450</v>
      </c>
      <c r="F161" s="45" t="str">
        <f>VLOOKUP(Tableau13[[#This Row],[Cd CIP Client]],'[1]Liste Adhérents Mediprix'!$A$12:$N$140,9,FALSE)</f>
        <v>MILHAUD</v>
      </c>
      <c r="G161" s="60">
        <v>388.1</v>
      </c>
      <c r="H161" s="53">
        <v>659.49</v>
      </c>
      <c r="I161" s="50">
        <f t="shared" si="4"/>
        <v>0.6992785364596753</v>
      </c>
    </row>
    <row r="162" spans="1:9" x14ac:dyDescent="0.35">
      <c r="A162" s="44" t="s">
        <v>25</v>
      </c>
      <c r="B162" s="45" t="s">
        <v>26</v>
      </c>
      <c r="C162" s="51">
        <v>2097812</v>
      </c>
      <c r="D162" s="45" t="str">
        <f>VLOOKUP(Tableau13[[#This Row],[Cd CIP Client]],'[1]Liste Adhérents Mediprix'!$A$12:$N$140,2,FALSE)</f>
        <v xml:space="preserve">PHARMACIE DU CENTRE </v>
      </c>
      <c r="E162" s="45">
        <f>VLOOKUP(Tableau13[[#This Row],[Cd CIP Client]],'[1]Liste Adhérents Mediprix'!$A$12:$N$140,8,FALSE)</f>
        <v>30270</v>
      </c>
      <c r="F162" s="45" t="str">
        <f>VLOOKUP(Tableau13[[#This Row],[Cd CIP Client]],'[1]Liste Adhérents Mediprix'!$A$12:$N$140,9,FALSE)</f>
        <v>ST JEAN DU GARD</v>
      </c>
      <c r="G162" s="60"/>
      <c r="H162" s="53"/>
      <c r="I162" s="50">
        <f t="shared" si="4"/>
        <v>0</v>
      </c>
    </row>
    <row r="163" spans="1:9" x14ac:dyDescent="0.35">
      <c r="A163" s="44" t="s">
        <v>25</v>
      </c>
      <c r="B163" s="45" t="s">
        <v>27</v>
      </c>
      <c r="C163" s="51">
        <v>2097812</v>
      </c>
      <c r="D163" s="45" t="str">
        <f>VLOOKUP(Tableau13[[#This Row],[Cd CIP Client]],'[1]Liste Adhérents Mediprix'!$A$12:$N$140,2,FALSE)</f>
        <v xml:space="preserve">PHARMACIE DU CENTRE </v>
      </c>
      <c r="E163" s="45">
        <f>VLOOKUP(Tableau13[[#This Row],[Cd CIP Client]],'[1]Liste Adhérents Mediprix'!$A$12:$N$140,8,FALSE)</f>
        <v>30270</v>
      </c>
      <c r="F163" s="45" t="str">
        <f>VLOOKUP(Tableau13[[#This Row],[Cd CIP Client]],'[1]Liste Adhérents Mediprix'!$A$12:$N$140,9,FALSE)</f>
        <v>ST JEAN DU GARD</v>
      </c>
      <c r="G163" s="60">
        <v>2933.4599999999982</v>
      </c>
      <c r="H163" s="53">
        <v>3965.5299999999961</v>
      </c>
      <c r="I163" s="50">
        <f t="shared" si="4"/>
        <v>0.35182685293135019</v>
      </c>
    </row>
    <row r="164" spans="1:9" x14ac:dyDescent="0.35">
      <c r="A164" s="44" t="s">
        <v>25</v>
      </c>
      <c r="B164" s="45" t="s">
        <v>28</v>
      </c>
      <c r="C164" s="51">
        <v>2097812</v>
      </c>
      <c r="D164" s="45" t="str">
        <f>VLOOKUP(Tableau13[[#This Row],[Cd CIP Client]],'[1]Liste Adhérents Mediprix'!$A$12:$N$140,2,FALSE)</f>
        <v xml:space="preserve">PHARMACIE DU CENTRE </v>
      </c>
      <c r="E164" s="45">
        <f>VLOOKUP(Tableau13[[#This Row],[Cd CIP Client]],'[1]Liste Adhérents Mediprix'!$A$12:$N$140,8,FALSE)</f>
        <v>30270</v>
      </c>
      <c r="F164" s="45" t="str">
        <f>VLOOKUP(Tableau13[[#This Row],[Cd CIP Client]],'[1]Liste Adhérents Mediprix'!$A$12:$N$140,9,FALSE)</f>
        <v>ST JEAN DU GARD</v>
      </c>
      <c r="G164" s="60"/>
      <c r="H164" s="53"/>
      <c r="I164" s="50">
        <f t="shared" si="4"/>
        <v>0</v>
      </c>
    </row>
    <row r="165" spans="1:9" x14ac:dyDescent="0.35">
      <c r="A165" s="44" t="s">
        <v>25</v>
      </c>
      <c r="B165" s="45" t="s">
        <v>26</v>
      </c>
      <c r="C165" s="51">
        <v>2099558</v>
      </c>
      <c r="D165" s="45" t="str">
        <f>VLOOKUP(Tableau13[[#This Row],[Cd CIP Client]],'[1]Liste Adhérents Mediprix'!$A$12:$N$140,2,FALSE)</f>
        <v>PHARMACIE ST EXUPERY</v>
      </c>
      <c r="E165" s="45">
        <f>VLOOKUP(Tableau13[[#This Row],[Cd CIP Client]],'[1]Liste Adhérents Mediprix'!$A$12:$N$140,8,FALSE)</f>
        <v>31400</v>
      </c>
      <c r="F165" s="45" t="str">
        <f>VLOOKUP(Tableau13[[#This Row],[Cd CIP Client]],'[1]Liste Adhérents Mediprix'!$A$12:$N$140,9,FALSE)</f>
        <v>TOULOUSE</v>
      </c>
      <c r="G165" s="60">
        <v>4060.87</v>
      </c>
      <c r="H165" s="53">
        <v>4607.4200000000019</v>
      </c>
      <c r="I165" s="50">
        <f t="shared" si="4"/>
        <v>0.13458938601826753</v>
      </c>
    </row>
    <row r="166" spans="1:9" x14ac:dyDescent="0.35">
      <c r="A166" s="44" t="s">
        <v>25</v>
      </c>
      <c r="B166" s="45" t="s">
        <v>27</v>
      </c>
      <c r="C166" s="51">
        <v>2099558</v>
      </c>
      <c r="D166" s="45" t="str">
        <f>VLOOKUP(Tableau13[[#This Row],[Cd CIP Client]],'[1]Liste Adhérents Mediprix'!$A$12:$N$140,2,FALSE)</f>
        <v>PHARMACIE ST EXUPERY</v>
      </c>
      <c r="E166" s="45">
        <f>VLOOKUP(Tableau13[[#This Row],[Cd CIP Client]],'[1]Liste Adhérents Mediprix'!$A$12:$N$140,8,FALSE)</f>
        <v>31400</v>
      </c>
      <c r="F166" s="45" t="str">
        <f>VLOOKUP(Tableau13[[#This Row],[Cd CIP Client]],'[1]Liste Adhérents Mediprix'!$A$12:$N$140,9,FALSE)</f>
        <v>TOULOUSE</v>
      </c>
      <c r="G166" s="60">
        <v>15313.970000000032</v>
      </c>
      <c r="H166" s="53">
        <v>9054.8299999999945</v>
      </c>
      <c r="I166" s="50">
        <f t="shared" si="4"/>
        <v>-0.40872092605640631</v>
      </c>
    </row>
    <row r="167" spans="1:9" x14ac:dyDescent="0.35">
      <c r="A167" s="44" t="s">
        <v>25</v>
      </c>
      <c r="B167" s="45" t="s">
        <v>28</v>
      </c>
      <c r="C167" s="51">
        <v>2099558</v>
      </c>
      <c r="D167" s="45" t="str">
        <f>VLOOKUP(Tableau13[[#This Row],[Cd CIP Client]],'[1]Liste Adhérents Mediprix'!$A$12:$N$140,2,FALSE)</f>
        <v>PHARMACIE ST EXUPERY</v>
      </c>
      <c r="E167" s="45">
        <f>VLOOKUP(Tableau13[[#This Row],[Cd CIP Client]],'[1]Liste Adhérents Mediprix'!$A$12:$N$140,8,FALSE)</f>
        <v>31400</v>
      </c>
      <c r="F167" s="45" t="str">
        <f>VLOOKUP(Tableau13[[#This Row],[Cd CIP Client]],'[1]Liste Adhérents Mediprix'!$A$12:$N$140,9,FALSE)</f>
        <v>TOULOUSE</v>
      </c>
      <c r="G167" s="60">
        <v>1738.98</v>
      </c>
      <c r="H167" s="53">
        <v>351.32</v>
      </c>
      <c r="I167" s="50">
        <f t="shared" si="4"/>
        <v>-0.79797352470988747</v>
      </c>
    </row>
    <row r="168" spans="1:9" x14ac:dyDescent="0.35">
      <c r="A168" s="44" t="s">
        <v>25</v>
      </c>
      <c r="B168" s="45" t="s">
        <v>26</v>
      </c>
      <c r="C168" s="51">
        <v>2106088</v>
      </c>
      <c r="D168" s="45" t="str">
        <f>VLOOKUP(Tableau13[[#This Row],[Cd CIP Client]],'[1]Liste Adhérents Mediprix'!$A$12:$N$140,2,FALSE)</f>
        <v>PHARMACIE DE LA PISCINE</v>
      </c>
      <c r="E168" s="45">
        <f>VLOOKUP(Tableau13[[#This Row],[Cd CIP Client]],'[1]Liste Adhérents Mediprix'!$A$12:$N$140,8,FALSE)</f>
        <v>34300</v>
      </c>
      <c r="F168" s="45" t="str">
        <f>VLOOKUP(Tableau13[[#This Row],[Cd CIP Client]],'[1]Liste Adhérents Mediprix'!$A$12:$N$140,9,FALSE)</f>
        <v>AGDE</v>
      </c>
      <c r="G168" s="60">
        <v>3167.4800000000005</v>
      </c>
      <c r="H168" s="53">
        <v>2250.3700000000003</v>
      </c>
      <c r="I168" s="50">
        <f t="shared" si="4"/>
        <v>-0.28953931832245189</v>
      </c>
    </row>
    <row r="169" spans="1:9" x14ac:dyDescent="0.35">
      <c r="A169" s="44" t="s">
        <v>25</v>
      </c>
      <c r="B169" s="45" t="s">
        <v>27</v>
      </c>
      <c r="C169" s="51">
        <v>2106088</v>
      </c>
      <c r="D169" s="45" t="str">
        <f>VLOOKUP(Tableau13[[#This Row],[Cd CIP Client]],'[1]Liste Adhérents Mediprix'!$A$12:$N$140,2,FALSE)</f>
        <v>PHARMACIE DE LA PISCINE</v>
      </c>
      <c r="E169" s="45">
        <f>VLOOKUP(Tableau13[[#This Row],[Cd CIP Client]],'[1]Liste Adhérents Mediprix'!$A$12:$N$140,8,FALSE)</f>
        <v>34300</v>
      </c>
      <c r="F169" s="45" t="str">
        <f>VLOOKUP(Tableau13[[#This Row],[Cd CIP Client]],'[1]Liste Adhérents Mediprix'!$A$12:$N$140,9,FALSE)</f>
        <v>AGDE</v>
      </c>
      <c r="G169" s="60">
        <v>3791.8900000000008</v>
      </c>
      <c r="H169" s="53">
        <v>3084.7099999999996</v>
      </c>
      <c r="I169" s="50">
        <f t="shared" si="4"/>
        <v>-0.18649802605033403</v>
      </c>
    </row>
    <row r="170" spans="1:9" x14ac:dyDescent="0.35">
      <c r="A170" s="44" t="s">
        <v>25</v>
      </c>
      <c r="B170" s="45" t="s">
        <v>28</v>
      </c>
      <c r="C170" s="51">
        <v>2106088</v>
      </c>
      <c r="D170" s="45" t="str">
        <f>VLOOKUP(Tableau13[[#This Row],[Cd CIP Client]],'[1]Liste Adhérents Mediprix'!$A$12:$N$140,2,FALSE)</f>
        <v>PHARMACIE DE LA PISCINE</v>
      </c>
      <c r="E170" s="45">
        <f>VLOOKUP(Tableau13[[#This Row],[Cd CIP Client]],'[1]Liste Adhérents Mediprix'!$A$12:$N$140,8,FALSE)</f>
        <v>34300</v>
      </c>
      <c r="F170" s="45" t="str">
        <f>VLOOKUP(Tableau13[[#This Row],[Cd CIP Client]],'[1]Liste Adhérents Mediprix'!$A$12:$N$140,9,FALSE)</f>
        <v>AGDE</v>
      </c>
      <c r="G170" s="60">
        <v>543.64</v>
      </c>
      <c r="H170" s="53">
        <v>196.06</v>
      </c>
      <c r="I170" s="50">
        <f t="shared" si="4"/>
        <v>-0.63935692737841221</v>
      </c>
    </row>
    <row r="171" spans="1:9" x14ac:dyDescent="0.35">
      <c r="A171" s="44" t="s">
        <v>25</v>
      </c>
      <c r="B171" s="45" t="s">
        <v>26</v>
      </c>
      <c r="C171" s="51">
        <v>2106271</v>
      </c>
      <c r="D171" s="45" t="str">
        <f>VLOOKUP(Tableau13[[#This Row],[Cd CIP Client]],'[1]Liste Adhérents Mediprix'!$A$12:$N$140,2,FALSE)</f>
        <v>PHARMACIE SAUVEPLANE</v>
      </c>
      <c r="E171" s="45">
        <f>VLOOKUP(Tableau13[[#This Row],[Cd CIP Client]],'[1]Liste Adhérents Mediprix'!$A$12:$N$140,8,FALSE)</f>
        <v>34500</v>
      </c>
      <c r="F171" s="45" t="str">
        <f>VLOOKUP(Tableau13[[#This Row],[Cd CIP Client]],'[1]Liste Adhérents Mediprix'!$A$12:$N$140,9,FALSE)</f>
        <v>BEZIERS</v>
      </c>
      <c r="G171" s="64"/>
      <c r="H171" s="53"/>
      <c r="I171" s="50">
        <f t="shared" si="4"/>
        <v>0</v>
      </c>
    </row>
    <row r="172" spans="1:9" x14ac:dyDescent="0.35">
      <c r="A172" s="44" t="s">
        <v>25</v>
      </c>
      <c r="B172" s="45" t="s">
        <v>27</v>
      </c>
      <c r="C172" s="51">
        <v>2106271</v>
      </c>
      <c r="D172" s="45" t="str">
        <f>VLOOKUP(Tableau13[[#This Row],[Cd CIP Client]],'[1]Liste Adhérents Mediprix'!$A$12:$N$140,2,FALSE)</f>
        <v>PHARMACIE SAUVEPLANE</v>
      </c>
      <c r="E172" s="45">
        <f>VLOOKUP(Tableau13[[#This Row],[Cd CIP Client]],'[1]Liste Adhérents Mediprix'!$A$12:$N$140,8,FALSE)</f>
        <v>34500</v>
      </c>
      <c r="F172" s="45" t="str">
        <f>VLOOKUP(Tableau13[[#This Row],[Cd CIP Client]],'[1]Liste Adhérents Mediprix'!$A$12:$N$140,9,FALSE)</f>
        <v>BEZIERS</v>
      </c>
      <c r="G172" s="64"/>
      <c r="H172" s="53">
        <v>887.88000000000011</v>
      </c>
      <c r="I172" s="50">
        <f t="shared" si="4"/>
        <v>0</v>
      </c>
    </row>
    <row r="173" spans="1:9" x14ac:dyDescent="0.35">
      <c r="A173" s="44" t="s">
        <v>25</v>
      </c>
      <c r="B173" s="45" t="s">
        <v>28</v>
      </c>
      <c r="C173" s="51">
        <v>2106271</v>
      </c>
      <c r="D173" s="45" t="str">
        <f>VLOOKUP(Tableau13[[#This Row],[Cd CIP Client]],'[1]Liste Adhérents Mediprix'!$A$12:$N$140,2,FALSE)</f>
        <v>PHARMACIE SAUVEPLANE</v>
      </c>
      <c r="E173" s="45">
        <f>VLOOKUP(Tableau13[[#This Row],[Cd CIP Client]],'[1]Liste Adhérents Mediprix'!$A$12:$N$140,8,FALSE)</f>
        <v>34500</v>
      </c>
      <c r="F173" s="45" t="str">
        <f>VLOOKUP(Tableau13[[#This Row],[Cd CIP Client]],'[1]Liste Adhérents Mediprix'!$A$12:$N$140,9,FALSE)</f>
        <v>BEZIERS</v>
      </c>
      <c r="G173" s="64"/>
      <c r="H173" s="53"/>
      <c r="I173" s="50">
        <f t="shared" si="4"/>
        <v>0</v>
      </c>
    </row>
    <row r="174" spans="1:9" x14ac:dyDescent="0.35">
      <c r="A174" s="44" t="s">
        <v>25</v>
      </c>
      <c r="B174" s="45" t="s">
        <v>26</v>
      </c>
      <c r="C174" s="51">
        <v>2106821</v>
      </c>
      <c r="D174" s="45" t="str">
        <f>VLOOKUP(Tableau13[[#This Row],[Cd CIP Client]],'[1]Liste Adhérents Mediprix'!$A$12:$N$140,2,FALSE)</f>
        <v>PHARMACIE TRIAIRE</v>
      </c>
      <c r="E174" s="45">
        <f>VLOOKUP(Tableau13[[#This Row],[Cd CIP Client]],'[1]Liste Adhérents Mediprix'!$A$12:$N$140,8,FALSE)</f>
        <v>34140</v>
      </c>
      <c r="F174" s="45" t="str">
        <f>VLOOKUP(Tableau13[[#This Row],[Cd CIP Client]],'[1]Liste Adhérents Mediprix'!$A$12:$N$140,9,FALSE)</f>
        <v>LOUPIAN</v>
      </c>
      <c r="G174" s="60">
        <v>118</v>
      </c>
      <c r="H174" s="53"/>
      <c r="I174" s="50">
        <f t="shared" si="4"/>
        <v>-1</v>
      </c>
    </row>
    <row r="175" spans="1:9" x14ac:dyDescent="0.35">
      <c r="A175" s="44" t="s">
        <v>25</v>
      </c>
      <c r="B175" s="45" t="s">
        <v>27</v>
      </c>
      <c r="C175" s="51">
        <v>2106821</v>
      </c>
      <c r="D175" s="45" t="str">
        <f>VLOOKUP(Tableau13[[#This Row],[Cd CIP Client]],'[1]Liste Adhérents Mediprix'!$A$12:$N$140,2,FALSE)</f>
        <v>PHARMACIE TRIAIRE</v>
      </c>
      <c r="E175" s="45">
        <f>VLOOKUP(Tableau13[[#This Row],[Cd CIP Client]],'[1]Liste Adhérents Mediprix'!$A$12:$N$140,8,FALSE)</f>
        <v>34140</v>
      </c>
      <c r="F175" s="45" t="str">
        <f>VLOOKUP(Tableau13[[#This Row],[Cd CIP Client]],'[1]Liste Adhérents Mediprix'!$A$12:$N$140,9,FALSE)</f>
        <v>LOUPIAN</v>
      </c>
      <c r="G175" s="60">
        <v>4417.2099999999991</v>
      </c>
      <c r="H175" s="53">
        <v>4046.8900000000003</v>
      </c>
      <c r="I175" s="50">
        <f t="shared" si="4"/>
        <v>-8.3835724359946406E-2</v>
      </c>
    </row>
    <row r="176" spans="1:9" x14ac:dyDescent="0.35">
      <c r="A176" s="44" t="s">
        <v>25</v>
      </c>
      <c r="B176" s="45" t="s">
        <v>28</v>
      </c>
      <c r="C176" s="51">
        <v>2106821</v>
      </c>
      <c r="D176" s="45" t="str">
        <f>VLOOKUP(Tableau13[[#This Row],[Cd CIP Client]],'[1]Liste Adhérents Mediprix'!$A$12:$N$140,2,FALSE)</f>
        <v>PHARMACIE TRIAIRE</v>
      </c>
      <c r="E176" s="45">
        <f>VLOOKUP(Tableau13[[#This Row],[Cd CIP Client]],'[1]Liste Adhérents Mediprix'!$A$12:$N$140,8,FALSE)</f>
        <v>34140</v>
      </c>
      <c r="F176" s="45" t="str">
        <f>VLOOKUP(Tableau13[[#This Row],[Cd CIP Client]],'[1]Liste Adhérents Mediprix'!$A$12:$N$140,9,FALSE)</f>
        <v>LOUPIAN</v>
      </c>
      <c r="G176" s="60"/>
      <c r="H176" s="53">
        <v>73.08</v>
      </c>
      <c r="I176" s="50">
        <f t="shared" si="4"/>
        <v>0</v>
      </c>
    </row>
    <row r="177" spans="1:9" x14ac:dyDescent="0.35">
      <c r="A177" s="44" t="s">
        <v>25</v>
      </c>
      <c r="B177" s="45" t="s">
        <v>26</v>
      </c>
      <c r="C177" s="51">
        <v>2106931</v>
      </c>
      <c r="D177" s="45" t="str">
        <f>VLOOKUP(Tableau13[[#This Row],[Cd CIP Client]],'[1]Liste Adhérents Mediprix'!$A$12:$N$140,2,FALSE)</f>
        <v>PHARMACIE JACOBIN-CASSE</v>
      </c>
      <c r="E177" s="45">
        <f>VLOOKUP(Tableau13[[#This Row],[Cd CIP Client]],'[1]Liste Adhérents Mediprix'!$A$12:$N$140,8,FALSE)</f>
        <v>34130</v>
      </c>
      <c r="F177" s="45" t="str">
        <f>VLOOKUP(Tableau13[[#This Row],[Cd CIP Client]],'[1]Liste Adhérents Mediprix'!$A$12:$N$140,9,FALSE)</f>
        <v>MAUGUIO</v>
      </c>
      <c r="G177" s="60">
        <v>10770.099900000001</v>
      </c>
      <c r="H177" s="53">
        <v>12705.490000000007</v>
      </c>
      <c r="I177" s="50">
        <f t="shared" si="4"/>
        <v>0.17970029228791143</v>
      </c>
    </row>
    <row r="178" spans="1:9" x14ac:dyDescent="0.35">
      <c r="A178" s="44" t="s">
        <v>25</v>
      </c>
      <c r="B178" s="45" t="s">
        <v>27</v>
      </c>
      <c r="C178" s="51">
        <v>2106931</v>
      </c>
      <c r="D178" s="45" t="str">
        <f>VLOOKUP(Tableau13[[#This Row],[Cd CIP Client]],'[1]Liste Adhérents Mediprix'!$A$12:$N$140,2,FALSE)</f>
        <v>PHARMACIE JACOBIN-CASSE</v>
      </c>
      <c r="E178" s="45">
        <f>VLOOKUP(Tableau13[[#This Row],[Cd CIP Client]],'[1]Liste Adhérents Mediprix'!$A$12:$N$140,8,FALSE)</f>
        <v>34130</v>
      </c>
      <c r="F178" s="45" t="str">
        <f>VLOOKUP(Tableau13[[#This Row],[Cd CIP Client]],'[1]Liste Adhérents Mediprix'!$A$12:$N$140,9,FALSE)</f>
        <v>MAUGUIO</v>
      </c>
      <c r="G178" s="60">
        <v>7805.7499999999909</v>
      </c>
      <c r="H178" s="53">
        <v>6833.6399999999976</v>
      </c>
      <c r="I178" s="50">
        <f t="shared" si="4"/>
        <v>-0.12453768055599967</v>
      </c>
    </row>
    <row r="179" spans="1:9" x14ac:dyDescent="0.35">
      <c r="A179" s="44" t="s">
        <v>25</v>
      </c>
      <c r="B179" s="45" t="s">
        <v>28</v>
      </c>
      <c r="C179" s="51">
        <v>2106931</v>
      </c>
      <c r="D179" s="45" t="str">
        <f>VLOOKUP(Tableau13[[#This Row],[Cd CIP Client]],'[1]Liste Adhérents Mediprix'!$A$12:$N$140,2,FALSE)</f>
        <v>PHARMACIE JACOBIN-CASSE</v>
      </c>
      <c r="E179" s="45">
        <f>VLOOKUP(Tableau13[[#This Row],[Cd CIP Client]],'[1]Liste Adhérents Mediprix'!$A$12:$N$140,8,FALSE)</f>
        <v>34130</v>
      </c>
      <c r="F179" s="45" t="str">
        <f>VLOOKUP(Tableau13[[#This Row],[Cd CIP Client]],'[1]Liste Adhérents Mediprix'!$A$12:$N$140,9,FALSE)</f>
        <v>MAUGUIO</v>
      </c>
      <c r="G179" s="60">
        <v>343.08000000000004</v>
      </c>
      <c r="H179" s="53">
        <v>63.02</v>
      </c>
      <c r="I179" s="50">
        <f t="shared" si="4"/>
        <v>-0.8163110644747581</v>
      </c>
    </row>
    <row r="180" spans="1:9" x14ac:dyDescent="0.35">
      <c r="A180" s="44" t="s">
        <v>25</v>
      </c>
      <c r="B180" s="45" t="s">
        <v>26</v>
      </c>
      <c r="C180" s="51">
        <v>2107406</v>
      </c>
      <c r="D180" s="45" t="str">
        <f>VLOOKUP(Tableau13[[#This Row],[Cd CIP Client]],'[1]Liste Adhérents Mediprix'!$A$12:$N$140,2,FALSE)</f>
        <v>PHARMACIE FRANCES-GASQUET</v>
      </c>
      <c r="E180" s="45">
        <f>VLOOKUP(Tableau13[[#This Row],[Cd CIP Client]],'[1]Liste Adhérents Mediprix'!$A$12:$N$140,8,FALSE)</f>
        <v>34000</v>
      </c>
      <c r="F180" s="45" t="str">
        <f>VLOOKUP(Tableau13[[#This Row],[Cd CIP Client]],'[1]Liste Adhérents Mediprix'!$A$12:$N$140,9,FALSE)</f>
        <v>MONTPELLIER</v>
      </c>
      <c r="G180" s="64"/>
      <c r="H180" s="53"/>
      <c r="I180" s="50">
        <f t="shared" si="4"/>
        <v>0</v>
      </c>
    </row>
    <row r="181" spans="1:9" x14ac:dyDescent="0.35">
      <c r="A181" s="44" t="s">
        <v>25</v>
      </c>
      <c r="B181" s="45" t="s">
        <v>27</v>
      </c>
      <c r="C181" s="51">
        <v>2107406</v>
      </c>
      <c r="D181" s="45" t="str">
        <f>VLOOKUP(Tableau13[[#This Row],[Cd CIP Client]],'[1]Liste Adhérents Mediprix'!$A$12:$N$140,2,FALSE)</f>
        <v>PHARMACIE FRANCES-GASQUET</v>
      </c>
      <c r="E181" s="45">
        <f>VLOOKUP(Tableau13[[#This Row],[Cd CIP Client]],'[1]Liste Adhérents Mediprix'!$A$12:$N$140,8,FALSE)</f>
        <v>34000</v>
      </c>
      <c r="F181" s="45" t="str">
        <f>VLOOKUP(Tableau13[[#This Row],[Cd CIP Client]],'[1]Liste Adhérents Mediprix'!$A$12:$N$140,9,FALSE)</f>
        <v>MONTPELLIER</v>
      </c>
      <c r="G181" s="64"/>
      <c r="H181" s="53">
        <v>21.5</v>
      </c>
      <c r="I181" s="50">
        <f t="shared" si="4"/>
        <v>0</v>
      </c>
    </row>
    <row r="182" spans="1:9" x14ac:dyDescent="0.35">
      <c r="A182" s="44" t="s">
        <v>25</v>
      </c>
      <c r="B182" s="45" t="s">
        <v>28</v>
      </c>
      <c r="C182" s="51">
        <v>2107406</v>
      </c>
      <c r="D182" s="45" t="str">
        <f>VLOOKUP(Tableau13[[#This Row],[Cd CIP Client]],'[1]Liste Adhérents Mediprix'!$A$12:$N$140,2,FALSE)</f>
        <v>PHARMACIE FRANCES-GASQUET</v>
      </c>
      <c r="E182" s="45">
        <f>VLOOKUP(Tableau13[[#This Row],[Cd CIP Client]],'[1]Liste Adhérents Mediprix'!$A$12:$N$140,8,FALSE)</f>
        <v>34000</v>
      </c>
      <c r="F182" s="45" t="str">
        <f>VLOOKUP(Tableau13[[#This Row],[Cd CIP Client]],'[1]Liste Adhérents Mediprix'!$A$12:$N$140,9,FALSE)</f>
        <v>MONTPELLIER</v>
      </c>
      <c r="G182" s="64"/>
      <c r="H182" s="53"/>
      <c r="I182" s="50">
        <f t="shared" si="4"/>
        <v>0</v>
      </c>
    </row>
    <row r="183" spans="1:9" x14ac:dyDescent="0.35">
      <c r="A183" s="44" t="s">
        <v>25</v>
      </c>
      <c r="B183" s="45" t="s">
        <v>26</v>
      </c>
      <c r="C183" s="51">
        <v>2107694</v>
      </c>
      <c r="D183" s="45" t="str">
        <f>VLOOKUP(Tableau13[[#This Row],[Cd CIP Client]],'[1]Liste Adhérents Mediprix'!$A$12:$N$140,2,FALSE)</f>
        <v>PHARMACIE DE LA FONETTE</v>
      </c>
      <c r="E183" s="45">
        <f>VLOOKUP(Tableau13[[#This Row],[Cd CIP Client]],'[1]Liste Adhérents Mediprix'!$A$12:$N$140,8,FALSE)</f>
        <v>34230</v>
      </c>
      <c r="F183" s="45" t="str">
        <f>VLOOKUP(Tableau13[[#This Row],[Cd CIP Client]],'[1]Liste Adhérents Mediprix'!$A$12:$N$140,9,FALSE)</f>
        <v>PAULHAN</v>
      </c>
      <c r="G183" s="60">
        <v>33.06</v>
      </c>
      <c r="H183" s="53">
        <v>1730.4</v>
      </c>
      <c r="I183" s="50">
        <f t="shared" si="4"/>
        <v>51.341197822141559</v>
      </c>
    </row>
    <row r="184" spans="1:9" x14ac:dyDescent="0.35">
      <c r="A184" s="44" t="s">
        <v>25</v>
      </c>
      <c r="B184" s="45" t="s">
        <v>27</v>
      </c>
      <c r="C184" s="51">
        <v>2107694</v>
      </c>
      <c r="D184" s="45" t="str">
        <f>VLOOKUP(Tableau13[[#This Row],[Cd CIP Client]],'[1]Liste Adhérents Mediprix'!$A$12:$N$140,2,FALSE)</f>
        <v>PHARMACIE DE LA FONETTE</v>
      </c>
      <c r="E184" s="45">
        <f>VLOOKUP(Tableau13[[#This Row],[Cd CIP Client]],'[1]Liste Adhérents Mediprix'!$A$12:$N$140,8,FALSE)</f>
        <v>34230</v>
      </c>
      <c r="F184" s="45" t="str">
        <f>VLOOKUP(Tableau13[[#This Row],[Cd CIP Client]],'[1]Liste Adhérents Mediprix'!$A$12:$N$140,9,FALSE)</f>
        <v>PAULHAN</v>
      </c>
      <c r="G184" s="60"/>
      <c r="H184" s="53">
        <v>584.77999999999986</v>
      </c>
      <c r="I184" s="50">
        <f t="shared" si="4"/>
        <v>0</v>
      </c>
    </row>
    <row r="185" spans="1:9" x14ac:dyDescent="0.35">
      <c r="A185" s="44" t="s">
        <v>25</v>
      </c>
      <c r="B185" s="45" t="s">
        <v>28</v>
      </c>
      <c r="C185" s="51">
        <v>2107694</v>
      </c>
      <c r="D185" s="45" t="str">
        <f>VLOOKUP(Tableau13[[#This Row],[Cd CIP Client]],'[1]Liste Adhérents Mediprix'!$A$12:$N$140,2,FALSE)</f>
        <v>PHARMACIE DE LA FONETTE</v>
      </c>
      <c r="E185" s="45">
        <f>VLOOKUP(Tableau13[[#This Row],[Cd CIP Client]],'[1]Liste Adhérents Mediprix'!$A$12:$N$140,8,FALSE)</f>
        <v>34230</v>
      </c>
      <c r="F185" s="45" t="str">
        <f>VLOOKUP(Tableau13[[#This Row],[Cd CIP Client]],'[1]Liste Adhérents Mediprix'!$A$12:$N$140,9,FALSE)</f>
        <v>PAULHAN</v>
      </c>
      <c r="G185" s="60"/>
      <c r="H185" s="53"/>
      <c r="I185" s="50">
        <f t="shared" si="4"/>
        <v>0</v>
      </c>
    </row>
    <row r="186" spans="1:9" x14ac:dyDescent="0.35">
      <c r="A186" s="44" t="s">
        <v>25</v>
      </c>
      <c r="B186" s="45" t="s">
        <v>26</v>
      </c>
      <c r="C186" s="51">
        <v>2107715</v>
      </c>
      <c r="D186" s="45" t="str">
        <f>VLOOKUP(Tableau13[[#This Row],[Cd CIP Client]],'[1]Liste Adhérents Mediprix'!$A$12:$N$140,2,FALSE)</f>
        <v>PHARMACIE PLEIN SUD</v>
      </c>
      <c r="E186" s="45">
        <f>VLOOKUP(Tableau13[[#This Row],[Cd CIP Client]],'[1]Liste Adhérents Mediprix'!$A$12:$N$140,8,FALSE)</f>
        <v>34470</v>
      </c>
      <c r="F186" s="45" t="str">
        <f>VLOOKUP(Tableau13[[#This Row],[Cd CIP Client]],'[1]Liste Adhérents Mediprix'!$A$12:$N$140,9,FALSE)</f>
        <v>PEROLS</v>
      </c>
      <c r="G186" s="60">
        <v>6799.1100000000024</v>
      </c>
      <c r="H186" s="53">
        <v>4600.9000000000024</v>
      </c>
      <c r="I186" s="50">
        <f t="shared" si="4"/>
        <v>-0.32330849184672689</v>
      </c>
    </row>
    <row r="187" spans="1:9" x14ac:dyDescent="0.35">
      <c r="A187" s="44" t="s">
        <v>25</v>
      </c>
      <c r="B187" s="45" t="s">
        <v>27</v>
      </c>
      <c r="C187" s="51">
        <v>2107715</v>
      </c>
      <c r="D187" s="45" t="str">
        <f>VLOOKUP(Tableau13[[#This Row],[Cd CIP Client]],'[1]Liste Adhérents Mediprix'!$A$12:$N$140,2,FALSE)</f>
        <v>PHARMACIE PLEIN SUD</v>
      </c>
      <c r="E187" s="45">
        <f>VLOOKUP(Tableau13[[#This Row],[Cd CIP Client]],'[1]Liste Adhérents Mediprix'!$A$12:$N$140,8,FALSE)</f>
        <v>34470</v>
      </c>
      <c r="F187" s="45" t="str">
        <f>VLOOKUP(Tableau13[[#This Row],[Cd CIP Client]],'[1]Liste Adhérents Mediprix'!$A$12:$N$140,9,FALSE)</f>
        <v>PEROLS</v>
      </c>
      <c r="G187" s="60">
        <v>7103.2299999999977</v>
      </c>
      <c r="H187" s="53">
        <v>5080.2900000000054</v>
      </c>
      <c r="I187" s="50">
        <f t="shared" si="4"/>
        <v>-0.28479156665347921</v>
      </c>
    </row>
    <row r="188" spans="1:9" x14ac:dyDescent="0.35">
      <c r="A188" s="44" t="s">
        <v>25</v>
      </c>
      <c r="B188" s="45" t="s">
        <v>28</v>
      </c>
      <c r="C188" s="51">
        <v>2107715</v>
      </c>
      <c r="D188" s="45" t="str">
        <f>VLOOKUP(Tableau13[[#This Row],[Cd CIP Client]],'[1]Liste Adhérents Mediprix'!$A$12:$N$140,2,FALSE)</f>
        <v>PHARMACIE PLEIN SUD</v>
      </c>
      <c r="E188" s="45">
        <f>VLOOKUP(Tableau13[[#This Row],[Cd CIP Client]],'[1]Liste Adhérents Mediprix'!$A$12:$N$140,8,FALSE)</f>
        <v>34470</v>
      </c>
      <c r="F188" s="45" t="str">
        <f>VLOOKUP(Tableau13[[#This Row],[Cd CIP Client]],'[1]Liste Adhérents Mediprix'!$A$12:$N$140,9,FALSE)</f>
        <v>PEROLS</v>
      </c>
      <c r="G188" s="60">
        <v>857.46</v>
      </c>
      <c r="H188" s="53">
        <v>373.04</v>
      </c>
      <c r="I188" s="50">
        <f t="shared" si="4"/>
        <v>-0.56494763604133136</v>
      </c>
    </row>
    <row r="189" spans="1:9" x14ac:dyDescent="0.35">
      <c r="A189" s="44" t="s">
        <v>25</v>
      </c>
      <c r="B189" s="45" t="s">
        <v>26</v>
      </c>
      <c r="C189" s="51">
        <v>2108242</v>
      </c>
      <c r="D189" s="45" t="str">
        <f>VLOOKUP(Tableau13[[#This Row],[Cd CIP Client]],'[1]Liste Adhérents Mediprix'!$A$12:$N$140,2,FALSE)</f>
        <v>PHARMACIE TRIFONTAINE</v>
      </c>
      <c r="E189" s="45">
        <f>VLOOKUP(Tableau13[[#This Row],[Cd CIP Client]],'[1]Liste Adhérents Mediprix'!$A$12:$N$140,8,FALSE)</f>
        <v>34980</v>
      </c>
      <c r="F189" s="45" t="str">
        <f>VLOOKUP(Tableau13[[#This Row],[Cd CIP Client]],'[1]Liste Adhérents Mediprix'!$A$12:$N$140,9,FALSE)</f>
        <v>ST CLEMENT DE RIVIERE</v>
      </c>
      <c r="G189" s="60">
        <v>9419.0300000000025</v>
      </c>
      <c r="H189" s="53">
        <v>8125.2699999999995</v>
      </c>
      <c r="I189" s="50">
        <f t="shared" si="4"/>
        <v>-0.13735596977608125</v>
      </c>
    </row>
    <row r="190" spans="1:9" x14ac:dyDescent="0.35">
      <c r="A190" s="44" t="s">
        <v>25</v>
      </c>
      <c r="B190" s="45" t="s">
        <v>27</v>
      </c>
      <c r="C190" s="51">
        <v>2108242</v>
      </c>
      <c r="D190" s="45" t="str">
        <f>VLOOKUP(Tableau13[[#This Row],[Cd CIP Client]],'[1]Liste Adhérents Mediprix'!$A$12:$N$140,2,FALSE)</f>
        <v>PHARMACIE TRIFONTAINE</v>
      </c>
      <c r="E190" s="45">
        <f>VLOOKUP(Tableau13[[#This Row],[Cd CIP Client]],'[1]Liste Adhérents Mediprix'!$A$12:$N$140,8,FALSE)</f>
        <v>34980</v>
      </c>
      <c r="F190" s="45" t="str">
        <f>VLOOKUP(Tableau13[[#This Row],[Cd CIP Client]],'[1]Liste Adhérents Mediprix'!$A$12:$N$140,9,FALSE)</f>
        <v>ST CLEMENT DE RIVIERE</v>
      </c>
      <c r="G190" s="60">
        <v>3376.7800000000025</v>
      </c>
      <c r="H190" s="53">
        <v>3677.760000000007</v>
      </c>
      <c r="I190" s="50">
        <f t="shared" si="4"/>
        <v>8.9132250250239686E-2</v>
      </c>
    </row>
    <row r="191" spans="1:9" x14ac:dyDescent="0.35">
      <c r="A191" s="44" t="s">
        <v>25</v>
      </c>
      <c r="B191" s="45" t="s">
        <v>28</v>
      </c>
      <c r="C191" s="51">
        <v>2108242</v>
      </c>
      <c r="D191" s="45" t="str">
        <f>VLOOKUP(Tableau13[[#This Row],[Cd CIP Client]],'[1]Liste Adhérents Mediprix'!$A$12:$N$140,2,FALSE)</f>
        <v>PHARMACIE TRIFONTAINE</v>
      </c>
      <c r="E191" s="45">
        <f>VLOOKUP(Tableau13[[#This Row],[Cd CIP Client]],'[1]Liste Adhérents Mediprix'!$A$12:$N$140,8,FALSE)</f>
        <v>34980</v>
      </c>
      <c r="F191" s="45" t="str">
        <f>VLOOKUP(Tableau13[[#This Row],[Cd CIP Client]],'[1]Liste Adhérents Mediprix'!$A$12:$N$140,9,FALSE)</f>
        <v>ST CLEMENT DE RIVIERE</v>
      </c>
      <c r="G191" s="60">
        <v>812.81999999999994</v>
      </c>
      <c r="H191" s="53">
        <v>469.85999999999996</v>
      </c>
      <c r="I191" s="50">
        <f t="shared" si="4"/>
        <v>-0.42193843655421864</v>
      </c>
    </row>
    <row r="192" spans="1:9" x14ac:dyDescent="0.35">
      <c r="A192" s="44" t="s">
        <v>25</v>
      </c>
      <c r="B192" s="45" t="s">
        <v>26</v>
      </c>
      <c r="C192" s="51">
        <v>2115878</v>
      </c>
      <c r="D192" s="45" t="str">
        <f>VLOOKUP(Tableau13[[#This Row],[Cd CIP Client]],'[1]Liste Adhérents Mediprix'!$A$12:$N$140,2,FALSE)</f>
        <v>PHARMACIE DE L'AVENUE</v>
      </c>
      <c r="E192" s="45">
        <f>VLOOKUP(Tableau13[[#This Row],[Cd CIP Client]],'[1]Liste Adhérents Mediprix'!$A$12:$N$140,8,FALSE)</f>
        <v>38540</v>
      </c>
      <c r="F192" s="45" t="str">
        <f>VLOOKUP(Tableau13[[#This Row],[Cd CIP Client]],'[1]Liste Adhérents Mediprix'!$A$12:$N$140,9,FALSE)</f>
        <v>HEYRIEUX</v>
      </c>
      <c r="G192" s="60"/>
      <c r="H192" s="53"/>
      <c r="I192" s="50">
        <f t="shared" si="4"/>
        <v>0</v>
      </c>
    </row>
    <row r="193" spans="1:9" x14ac:dyDescent="0.35">
      <c r="A193" s="44" t="s">
        <v>25</v>
      </c>
      <c r="B193" s="45" t="s">
        <v>27</v>
      </c>
      <c r="C193" s="51">
        <v>2115878</v>
      </c>
      <c r="D193" s="45" t="str">
        <f>VLOOKUP(Tableau13[[#This Row],[Cd CIP Client]],'[1]Liste Adhérents Mediprix'!$A$12:$N$140,2,FALSE)</f>
        <v>PHARMACIE DE L'AVENUE</v>
      </c>
      <c r="E193" s="45">
        <f>VLOOKUP(Tableau13[[#This Row],[Cd CIP Client]],'[1]Liste Adhérents Mediprix'!$A$12:$N$140,8,FALSE)</f>
        <v>38540</v>
      </c>
      <c r="F193" s="45" t="str">
        <f>VLOOKUP(Tableau13[[#This Row],[Cd CIP Client]],'[1]Liste Adhérents Mediprix'!$A$12:$N$140,9,FALSE)</f>
        <v>HEYRIEUX</v>
      </c>
      <c r="G193" s="60">
        <v>3712.1800000000035</v>
      </c>
      <c r="H193" s="53">
        <v>4988.3600000000015</v>
      </c>
      <c r="I193" s="50">
        <f t="shared" si="4"/>
        <v>0.34378182092463105</v>
      </c>
    </row>
    <row r="194" spans="1:9" x14ac:dyDescent="0.35">
      <c r="A194" s="44" t="s">
        <v>25</v>
      </c>
      <c r="B194" s="45" t="s">
        <v>28</v>
      </c>
      <c r="C194" s="51">
        <v>2115878</v>
      </c>
      <c r="D194" s="45" t="str">
        <f>VLOOKUP(Tableau13[[#This Row],[Cd CIP Client]],'[1]Liste Adhérents Mediprix'!$A$12:$N$140,2,FALSE)</f>
        <v>PHARMACIE DE L'AVENUE</v>
      </c>
      <c r="E194" s="45">
        <f>VLOOKUP(Tableau13[[#This Row],[Cd CIP Client]],'[1]Liste Adhérents Mediprix'!$A$12:$N$140,8,FALSE)</f>
        <v>38540</v>
      </c>
      <c r="F194" s="45" t="str">
        <f>VLOOKUP(Tableau13[[#This Row],[Cd CIP Client]],'[1]Liste Adhérents Mediprix'!$A$12:$N$140,9,FALSE)</f>
        <v>HEYRIEUX</v>
      </c>
      <c r="G194" s="60"/>
      <c r="H194" s="53"/>
      <c r="I194" s="50">
        <f t="shared" si="4"/>
        <v>0</v>
      </c>
    </row>
    <row r="195" spans="1:9" x14ac:dyDescent="0.35">
      <c r="A195" s="44" t="s">
        <v>25</v>
      </c>
      <c r="B195" s="45" t="s">
        <v>26</v>
      </c>
      <c r="C195" s="51">
        <v>2117173</v>
      </c>
      <c r="D195" s="45" t="str">
        <f>VLOOKUP(Tableau13[[#This Row],[Cd CIP Client]],'[1]Liste Adhérents Mediprix'!$A$12:$N$140,2,FALSE)</f>
        <v xml:space="preserve">PHARMACIE DU COURS </v>
      </c>
      <c r="E195" s="45">
        <f>VLOOKUP(Tableau13[[#This Row],[Cd CIP Client]],'[1]Liste Adhérents Mediprix'!$A$12:$N$140,8,FALSE)</f>
        <v>38200</v>
      </c>
      <c r="F195" s="45" t="str">
        <f>VLOOKUP(Tableau13[[#This Row],[Cd CIP Client]],'[1]Liste Adhérents Mediprix'!$A$12:$N$140,9,FALSE)</f>
        <v>VIENNE</v>
      </c>
      <c r="G195" s="64"/>
      <c r="H195" s="62"/>
      <c r="I195" s="50">
        <f t="shared" si="4"/>
        <v>0</v>
      </c>
    </row>
    <row r="196" spans="1:9" x14ac:dyDescent="0.35">
      <c r="A196" s="44" t="s">
        <v>25</v>
      </c>
      <c r="B196" s="45" t="s">
        <v>27</v>
      </c>
      <c r="C196" s="51">
        <v>2117173</v>
      </c>
      <c r="D196" s="45" t="str">
        <f>VLOOKUP(Tableau13[[#This Row],[Cd CIP Client]],'[1]Liste Adhérents Mediprix'!$A$12:$N$140,2,FALSE)</f>
        <v xml:space="preserve">PHARMACIE DU COURS </v>
      </c>
      <c r="E196" s="45">
        <f>VLOOKUP(Tableau13[[#This Row],[Cd CIP Client]],'[1]Liste Adhérents Mediprix'!$A$12:$N$140,8,FALSE)</f>
        <v>38200</v>
      </c>
      <c r="F196" s="45" t="str">
        <f>VLOOKUP(Tableau13[[#This Row],[Cd CIP Client]],'[1]Liste Adhérents Mediprix'!$A$12:$N$140,9,FALSE)</f>
        <v>VIENNE</v>
      </c>
      <c r="G196" s="64"/>
      <c r="H196" s="62"/>
      <c r="I196" s="50">
        <f t="shared" si="4"/>
        <v>0</v>
      </c>
    </row>
    <row r="197" spans="1:9" x14ac:dyDescent="0.35">
      <c r="A197" s="44" t="s">
        <v>25</v>
      </c>
      <c r="B197" s="45" t="s">
        <v>28</v>
      </c>
      <c r="C197" s="51">
        <v>2117173</v>
      </c>
      <c r="D197" s="45" t="str">
        <f>VLOOKUP(Tableau13[[#This Row],[Cd CIP Client]],'[1]Liste Adhérents Mediprix'!$A$12:$N$140,2,FALSE)</f>
        <v xml:space="preserve">PHARMACIE DU COURS </v>
      </c>
      <c r="E197" s="45">
        <f>VLOOKUP(Tableau13[[#This Row],[Cd CIP Client]],'[1]Liste Adhérents Mediprix'!$A$12:$N$140,8,FALSE)</f>
        <v>38200</v>
      </c>
      <c r="F197" s="45" t="str">
        <f>VLOOKUP(Tableau13[[#This Row],[Cd CIP Client]],'[1]Liste Adhérents Mediprix'!$A$12:$N$140,9,FALSE)</f>
        <v>VIENNE</v>
      </c>
      <c r="G197" s="64"/>
      <c r="H197" s="62"/>
      <c r="I197" s="50">
        <f t="shared" si="4"/>
        <v>0</v>
      </c>
    </row>
    <row r="198" spans="1:9" x14ac:dyDescent="0.35">
      <c r="A198" s="44" t="s">
        <v>25</v>
      </c>
      <c r="B198" s="45" t="s">
        <v>26</v>
      </c>
      <c r="C198" s="51">
        <v>2117587</v>
      </c>
      <c r="D198" s="45" t="str">
        <f>VLOOKUP(Tableau13[[#This Row],[Cd CIP Client]],'[1]Liste Adhérents Mediprix'!$A$12:$N$140,2,FALSE)</f>
        <v>PHARMACIE DE LA PLACE</v>
      </c>
      <c r="E198" s="45">
        <f>VLOOKUP(Tableau13[[#This Row],[Cd CIP Client]],'[1]Liste Adhérents Mediprix'!$A$12:$N$140,8,FALSE)</f>
        <v>38540</v>
      </c>
      <c r="F198" s="45" t="str">
        <f>VLOOKUP(Tableau13[[#This Row],[Cd CIP Client]],'[1]Liste Adhérents Mediprix'!$A$12:$N$140,9,FALSE)</f>
        <v>HEYRIEUX</v>
      </c>
      <c r="G198" s="60">
        <v>96.1</v>
      </c>
      <c r="H198" s="53"/>
      <c r="I198" s="50">
        <f t="shared" si="4"/>
        <v>-1</v>
      </c>
    </row>
    <row r="199" spans="1:9" x14ac:dyDescent="0.35">
      <c r="A199" s="44" t="s">
        <v>25</v>
      </c>
      <c r="B199" s="45" t="s">
        <v>27</v>
      </c>
      <c r="C199" s="51">
        <v>2117587</v>
      </c>
      <c r="D199" s="45" t="str">
        <f>VLOOKUP(Tableau13[[#This Row],[Cd CIP Client]],'[1]Liste Adhérents Mediprix'!$A$12:$N$140,2,FALSE)</f>
        <v>PHARMACIE DE LA PLACE</v>
      </c>
      <c r="E199" s="45">
        <f>VLOOKUP(Tableau13[[#This Row],[Cd CIP Client]],'[1]Liste Adhérents Mediprix'!$A$12:$N$140,8,FALSE)</f>
        <v>38540</v>
      </c>
      <c r="F199" s="45" t="str">
        <f>VLOOKUP(Tableau13[[#This Row],[Cd CIP Client]],'[1]Liste Adhérents Mediprix'!$A$12:$N$140,9,FALSE)</f>
        <v>HEYRIEUX</v>
      </c>
      <c r="G199" s="60">
        <v>1866.5600000000009</v>
      </c>
      <c r="H199" s="53">
        <v>1041.9700000000005</v>
      </c>
      <c r="I199" s="50">
        <f t="shared" si="4"/>
        <v>-0.4417698868506772</v>
      </c>
    </row>
    <row r="200" spans="1:9" x14ac:dyDescent="0.35">
      <c r="A200" s="44" t="s">
        <v>25</v>
      </c>
      <c r="B200" s="45" t="s">
        <v>28</v>
      </c>
      <c r="C200" s="51">
        <v>2117587</v>
      </c>
      <c r="D200" s="45" t="str">
        <f>VLOOKUP(Tableau13[[#This Row],[Cd CIP Client]],'[1]Liste Adhérents Mediprix'!$A$12:$N$140,2,FALSE)</f>
        <v>PHARMACIE DE LA PLACE</v>
      </c>
      <c r="E200" s="45">
        <f>VLOOKUP(Tableau13[[#This Row],[Cd CIP Client]],'[1]Liste Adhérents Mediprix'!$A$12:$N$140,8,FALSE)</f>
        <v>38540</v>
      </c>
      <c r="F200" s="45" t="str">
        <f>VLOOKUP(Tableau13[[#This Row],[Cd CIP Client]],'[1]Liste Adhérents Mediprix'!$A$12:$N$140,9,FALSE)</f>
        <v>HEYRIEUX</v>
      </c>
      <c r="G200" s="60"/>
      <c r="H200" s="53"/>
      <c r="I200" s="50">
        <f t="shared" si="4"/>
        <v>0</v>
      </c>
    </row>
    <row r="201" spans="1:9" x14ac:dyDescent="0.35">
      <c r="A201" s="44" t="s">
        <v>25</v>
      </c>
      <c r="B201" s="45" t="s">
        <v>26</v>
      </c>
      <c r="C201" s="51">
        <v>2164553</v>
      </c>
      <c r="D201" s="45" t="str">
        <f>VLOOKUP(Tableau13[[#This Row],[Cd CIP Client]],'[1]Liste Adhérents Mediprix'!$A$12:$N$140,2,FALSE)</f>
        <v>PHARMACIE DE QUENTOVIC</v>
      </c>
      <c r="E201" s="45">
        <f>VLOOKUP(Tableau13[[#This Row],[Cd CIP Client]],'[1]Liste Adhérents Mediprix'!$A$12:$N$140,8,FALSE)</f>
        <v>62520</v>
      </c>
      <c r="F201" s="45" t="str">
        <f>VLOOKUP(Tableau13[[#This Row],[Cd CIP Client]],'[1]Liste Adhérents Mediprix'!$A$12:$N$140,9,FALSE)</f>
        <v>LE TOUQUET</v>
      </c>
      <c r="G201" s="60">
        <v>332.58000000000004</v>
      </c>
      <c r="H201" s="62"/>
      <c r="I201" s="50">
        <f t="shared" si="4"/>
        <v>-1</v>
      </c>
    </row>
    <row r="202" spans="1:9" x14ac:dyDescent="0.35">
      <c r="A202" s="44" t="s">
        <v>25</v>
      </c>
      <c r="B202" s="45" t="s">
        <v>27</v>
      </c>
      <c r="C202" s="51">
        <v>2164553</v>
      </c>
      <c r="D202" s="45" t="str">
        <f>VLOOKUP(Tableau13[[#This Row],[Cd CIP Client]],'[1]Liste Adhérents Mediprix'!$A$12:$N$140,2,FALSE)</f>
        <v>PHARMACIE DE QUENTOVIC</v>
      </c>
      <c r="E202" s="45">
        <f>VLOOKUP(Tableau13[[#This Row],[Cd CIP Client]],'[1]Liste Adhérents Mediprix'!$A$12:$N$140,8,FALSE)</f>
        <v>62520</v>
      </c>
      <c r="F202" s="45" t="str">
        <f>VLOOKUP(Tableau13[[#This Row],[Cd CIP Client]],'[1]Liste Adhérents Mediprix'!$A$12:$N$140,9,FALSE)</f>
        <v>LE TOUQUET</v>
      </c>
      <c r="G202" s="60"/>
      <c r="H202" s="62"/>
      <c r="I202" s="50">
        <f t="shared" si="4"/>
        <v>0</v>
      </c>
    </row>
    <row r="203" spans="1:9" x14ac:dyDescent="0.35">
      <c r="A203" s="44" t="s">
        <v>25</v>
      </c>
      <c r="B203" s="45" t="s">
        <v>28</v>
      </c>
      <c r="C203" s="51">
        <v>2164553</v>
      </c>
      <c r="D203" s="45" t="str">
        <f>VLOOKUP(Tableau13[[#This Row],[Cd CIP Client]],'[1]Liste Adhérents Mediprix'!$A$12:$N$140,2,FALSE)</f>
        <v>PHARMACIE DE QUENTOVIC</v>
      </c>
      <c r="E203" s="45">
        <f>VLOOKUP(Tableau13[[#This Row],[Cd CIP Client]],'[1]Liste Adhérents Mediprix'!$A$12:$N$140,8,FALSE)</f>
        <v>62520</v>
      </c>
      <c r="F203" s="45" t="str">
        <f>VLOOKUP(Tableau13[[#This Row],[Cd CIP Client]],'[1]Liste Adhérents Mediprix'!$A$12:$N$140,9,FALSE)</f>
        <v>LE TOUQUET</v>
      </c>
      <c r="G203" s="60"/>
      <c r="H203" s="62"/>
      <c r="I203" s="50">
        <f t="shared" si="4"/>
        <v>0</v>
      </c>
    </row>
    <row r="204" spans="1:9" x14ac:dyDescent="0.35">
      <c r="A204" s="44" t="s">
        <v>25</v>
      </c>
      <c r="B204" s="45" t="s">
        <v>26</v>
      </c>
      <c r="C204" s="51">
        <v>2170499</v>
      </c>
      <c r="D204" s="45" t="str">
        <f>VLOOKUP(Tableau13[[#This Row],[Cd CIP Client]],'[1]Liste Adhérents Mediprix'!$A$12:$N$140,2,FALSE)</f>
        <v xml:space="preserve">PHARMACIE CLEMENCEAU </v>
      </c>
      <c r="E204" s="45">
        <f>VLOOKUP(Tableau13[[#This Row],[Cd CIP Client]],'[1]Liste Adhérents Mediprix'!$A$12:$N$140,8,FALSE)</f>
        <v>66000</v>
      </c>
      <c r="F204" s="45" t="str">
        <f>VLOOKUP(Tableau13[[#This Row],[Cd CIP Client]],'[1]Liste Adhérents Mediprix'!$A$12:$N$140,9,FALSE)</f>
        <v>PERPIGNAN</v>
      </c>
      <c r="G204" s="60"/>
      <c r="H204" s="53"/>
      <c r="I204" s="50">
        <f t="shared" si="4"/>
        <v>0</v>
      </c>
    </row>
    <row r="205" spans="1:9" x14ac:dyDescent="0.35">
      <c r="A205" s="44" t="s">
        <v>25</v>
      </c>
      <c r="B205" s="45" t="s">
        <v>27</v>
      </c>
      <c r="C205" s="51">
        <v>2170499</v>
      </c>
      <c r="D205" s="45" t="str">
        <f>VLOOKUP(Tableau13[[#This Row],[Cd CIP Client]],'[1]Liste Adhérents Mediprix'!$A$12:$N$140,2,FALSE)</f>
        <v xml:space="preserve">PHARMACIE CLEMENCEAU </v>
      </c>
      <c r="E205" s="45">
        <f>VLOOKUP(Tableau13[[#This Row],[Cd CIP Client]],'[1]Liste Adhérents Mediprix'!$A$12:$N$140,8,FALSE)</f>
        <v>66000</v>
      </c>
      <c r="F205" s="45" t="str">
        <f>VLOOKUP(Tableau13[[#This Row],[Cd CIP Client]],'[1]Liste Adhérents Mediprix'!$A$12:$N$140,9,FALSE)</f>
        <v>PERPIGNAN</v>
      </c>
      <c r="G205" s="60">
        <v>1428.4699999999993</v>
      </c>
      <c r="H205" s="53">
        <v>1940.2100000000005</v>
      </c>
      <c r="I205" s="50">
        <f t="shared" si="4"/>
        <v>0.35824343528390612</v>
      </c>
    </row>
    <row r="206" spans="1:9" x14ac:dyDescent="0.35">
      <c r="A206" s="44" t="s">
        <v>25</v>
      </c>
      <c r="B206" s="45" t="s">
        <v>28</v>
      </c>
      <c r="C206" s="51">
        <v>2170499</v>
      </c>
      <c r="D206" s="45" t="str">
        <f>VLOOKUP(Tableau13[[#This Row],[Cd CIP Client]],'[1]Liste Adhérents Mediprix'!$A$12:$N$140,2,FALSE)</f>
        <v xml:space="preserve">PHARMACIE CLEMENCEAU </v>
      </c>
      <c r="E206" s="45">
        <f>VLOOKUP(Tableau13[[#This Row],[Cd CIP Client]],'[1]Liste Adhérents Mediprix'!$A$12:$N$140,8,FALSE)</f>
        <v>66000</v>
      </c>
      <c r="F206" s="45" t="str">
        <f>VLOOKUP(Tableau13[[#This Row],[Cd CIP Client]],'[1]Liste Adhérents Mediprix'!$A$12:$N$140,9,FALSE)</f>
        <v>PERPIGNAN</v>
      </c>
      <c r="G206" s="60"/>
      <c r="H206" s="53"/>
      <c r="I206" s="50">
        <f t="shared" si="4"/>
        <v>0</v>
      </c>
    </row>
    <row r="207" spans="1:9" x14ac:dyDescent="0.35">
      <c r="A207" s="44" t="s">
        <v>25</v>
      </c>
      <c r="B207" s="45" t="s">
        <v>26</v>
      </c>
      <c r="C207" s="51">
        <v>2171204</v>
      </c>
      <c r="D207" s="45" t="str">
        <f>VLOOKUP(Tableau13[[#This Row],[Cd CIP Client]],'[1]Liste Adhérents Mediprix'!$A$12:$N$140,2,FALSE)</f>
        <v>PHARMACIE DE LA MARINADE</v>
      </c>
      <c r="E207" s="45">
        <f>VLOOKUP(Tableau13[[#This Row],[Cd CIP Client]],'[1]Liste Adhérents Mediprix'!$A$12:$N$140,8,FALSE)</f>
        <v>66250</v>
      </c>
      <c r="F207" s="45" t="str">
        <f>VLOOKUP(Tableau13[[#This Row],[Cd CIP Client]],'[1]Liste Adhérents Mediprix'!$A$12:$N$140,9,FALSE)</f>
        <v>ST LAURENT DE LA SALANQUE</v>
      </c>
      <c r="G207" s="60">
        <v>968.07999999999993</v>
      </c>
      <c r="H207" s="53">
        <v>1332.6299999999999</v>
      </c>
      <c r="I207" s="50">
        <f t="shared" si="4"/>
        <v>0.37657011817205188</v>
      </c>
    </row>
    <row r="208" spans="1:9" x14ac:dyDescent="0.35">
      <c r="A208" s="44" t="s">
        <v>25</v>
      </c>
      <c r="B208" s="45" t="s">
        <v>27</v>
      </c>
      <c r="C208" s="51">
        <v>2171204</v>
      </c>
      <c r="D208" s="45" t="str">
        <f>VLOOKUP(Tableau13[[#This Row],[Cd CIP Client]],'[1]Liste Adhérents Mediprix'!$A$12:$N$140,2,FALSE)</f>
        <v>PHARMACIE DE LA MARINADE</v>
      </c>
      <c r="E208" s="45">
        <f>VLOOKUP(Tableau13[[#This Row],[Cd CIP Client]],'[1]Liste Adhérents Mediprix'!$A$12:$N$140,8,FALSE)</f>
        <v>66250</v>
      </c>
      <c r="F208" s="45" t="str">
        <f>VLOOKUP(Tableau13[[#This Row],[Cd CIP Client]],'[1]Liste Adhérents Mediprix'!$A$12:$N$140,9,FALSE)</f>
        <v>ST LAURENT DE LA SALANQUE</v>
      </c>
      <c r="G208" s="60">
        <v>3820.670000000001</v>
      </c>
      <c r="H208" s="53">
        <v>4589.1400000000049</v>
      </c>
      <c r="I208" s="50">
        <f t="shared" si="4"/>
        <v>0.2011348794844893</v>
      </c>
    </row>
    <row r="209" spans="1:9" x14ac:dyDescent="0.35">
      <c r="A209" s="44" t="s">
        <v>25</v>
      </c>
      <c r="B209" s="45" t="s">
        <v>28</v>
      </c>
      <c r="C209" s="51">
        <v>2171204</v>
      </c>
      <c r="D209" s="45" t="str">
        <f>VLOOKUP(Tableau13[[#This Row],[Cd CIP Client]],'[1]Liste Adhérents Mediprix'!$A$12:$N$140,2,FALSE)</f>
        <v>PHARMACIE DE LA MARINADE</v>
      </c>
      <c r="E209" s="45">
        <f>VLOOKUP(Tableau13[[#This Row],[Cd CIP Client]],'[1]Liste Adhérents Mediprix'!$A$12:$N$140,8,FALSE)</f>
        <v>66250</v>
      </c>
      <c r="F209" s="45" t="str">
        <f>VLOOKUP(Tableau13[[#This Row],[Cd CIP Client]],'[1]Liste Adhérents Mediprix'!$A$12:$N$140,9,FALSE)</f>
        <v>ST LAURENT DE LA SALANQUE</v>
      </c>
      <c r="G209" s="60">
        <v>199.12</v>
      </c>
      <c r="H209" s="53">
        <v>36.54</v>
      </c>
      <c r="I209" s="50">
        <f t="shared" si="4"/>
        <v>-0.81649256729610287</v>
      </c>
    </row>
    <row r="210" spans="1:9" x14ac:dyDescent="0.35">
      <c r="A210" s="44" t="s">
        <v>25</v>
      </c>
      <c r="B210" s="45" t="s">
        <v>26</v>
      </c>
      <c r="C210" s="51">
        <v>2172208</v>
      </c>
      <c r="D210" s="45" t="str">
        <f>VLOOKUP(Tableau13[[#This Row],[Cd CIP Client]],'[1]Liste Adhérents Mediprix'!$A$12:$N$140,2,FALSE)</f>
        <v>PHARMACIE DE LA VILLE</v>
      </c>
      <c r="E210" s="45">
        <f>VLOOKUP(Tableau13[[#This Row],[Cd CIP Client]],'[1]Liste Adhérents Mediprix'!$A$12:$N$140,8,FALSE)</f>
        <v>67120</v>
      </c>
      <c r="F210" s="45" t="str">
        <f>VLOOKUP(Tableau13[[#This Row],[Cd CIP Client]],'[1]Liste Adhérents Mediprix'!$A$12:$N$140,9,FALSE)</f>
        <v>MOLSHEIM</v>
      </c>
      <c r="G210" s="60">
        <v>1104.9900000000002</v>
      </c>
      <c r="H210" s="53">
        <v>1587.7999999999995</v>
      </c>
      <c r="I210" s="50">
        <f t="shared" ref="I210:I273" si="5">IFERROR((H210-G210)/G210,0)</f>
        <v>0.43693608086950936</v>
      </c>
    </row>
    <row r="211" spans="1:9" x14ac:dyDescent="0.35">
      <c r="A211" s="44" t="s">
        <v>25</v>
      </c>
      <c r="B211" s="45" t="s">
        <v>27</v>
      </c>
      <c r="C211" s="51">
        <v>2172208</v>
      </c>
      <c r="D211" s="45" t="str">
        <f>VLOOKUP(Tableau13[[#This Row],[Cd CIP Client]],'[1]Liste Adhérents Mediprix'!$A$12:$N$140,2,FALSE)</f>
        <v>PHARMACIE DE LA VILLE</v>
      </c>
      <c r="E211" s="45">
        <f>VLOOKUP(Tableau13[[#This Row],[Cd CIP Client]],'[1]Liste Adhérents Mediprix'!$A$12:$N$140,8,FALSE)</f>
        <v>67120</v>
      </c>
      <c r="F211" s="45" t="str">
        <f>VLOOKUP(Tableau13[[#This Row],[Cd CIP Client]],'[1]Liste Adhérents Mediprix'!$A$12:$N$140,9,FALSE)</f>
        <v>MOLSHEIM</v>
      </c>
      <c r="G211" s="60">
        <v>4522.2000000000062</v>
      </c>
      <c r="H211" s="53">
        <v>4700.4800000000023</v>
      </c>
      <c r="I211" s="50">
        <f t="shared" si="5"/>
        <v>3.9423289549333482E-2</v>
      </c>
    </row>
    <row r="212" spans="1:9" x14ac:dyDescent="0.35">
      <c r="A212" s="44" t="s">
        <v>25</v>
      </c>
      <c r="B212" s="45" t="s">
        <v>28</v>
      </c>
      <c r="C212" s="51">
        <v>2172208</v>
      </c>
      <c r="D212" s="45" t="str">
        <f>VLOOKUP(Tableau13[[#This Row],[Cd CIP Client]],'[1]Liste Adhérents Mediprix'!$A$12:$N$140,2,FALSE)</f>
        <v>PHARMACIE DE LA VILLE</v>
      </c>
      <c r="E212" s="45">
        <f>VLOOKUP(Tableau13[[#This Row],[Cd CIP Client]],'[1]Liste Adhérents Mediprix'!$A$12:$N$140,8,FALSE)</f>
        <v>67120</v>
      </c>
      <c r="F212" s="45" t="str">
        <f>VLOOKUP(Tableau13[[#This Row],[Cd CIP Client]],'[1]Liste Adhérents Mediprix'!$A$12:$N$140,9,FALSE)</f>
        <v>MOLSHEIM</v>
      </c>
      <c r="G212" s="60">
        <v>219.27</v>
      </c>
      <c r="H212" s="53">
        <v>219.26</v>
      </c>
      <c r="I212" s="50">
        <f t="shared" si="5"/>
        <v>-4.560587403666405E-5</v>
      </c>
    </row>
    <row r="213" spans="1:9" x14ac:dyDescent="0.35">
      <c r="A213" s="44" t="s">
        <v>25</v>
      </c>
      <c r="B213" s="45" t="s">
        <v>26</v>
      </c>
      <c r="C213" s="51">
        <v>2174273</v>
      </c>
      <c r="D213" s="45" t="str">
        <f>VLOOKUP(Tableau13[[#This Row],[Cd CIP Client]],'[1]Liste Adhérents Mediprix'!$A$12:$N$140,2,FALSE)</f>
        <v xml:space="preserve">PHARMACIE ESPACE SANTE
</v>
      </c>
      <c r="E213" s="45">
        <f>VLOOKUP(Tableau13[[#This Row],[Cd CIP Client]],'[1]Liste Adhérents Mediprix'!$A$12:$N$140,8,FALSE)</f>
        <v>68100</v>
      </c>
      <c r="F213" s="45" t="str">
        <f>VLOOKUP(Tableau13[[#This Row],[Cd CIP Client]],'[1]Liste Adhérents Mediprix'!$A$12:$N$140,9,FALSE)</f>
        <v>MULHOUSE</v>
      </c>
      <c r="G213" s="60">
        <v>2780.2</v>
      </c>
      <c r="H213" s="53">
        <v>2405.9600000000005</v>
      </c>
      <c r="I213" s="50">
        <f t="shared" si="5"/>
        <v>-0.13460902093374555</v>
      </c>
    </row>
    <row r="214" spans="1:9" x14ac:dyDescent="0.35">
      <c r="A214" s="44" t="s">
        <v>25</v>
      </c>
      <c r="B214" s="45" t="s">
        <v>27</v>
      </c>
      <c r="C214" s="51">
        <v>2174273</v>
      </c>
      <c r="D214" s="45" t="str">
        <f>VLOOKUP(Tableau13[[#This Row],[Cd CIP Client]],'[1]Liste Adhérents Mediprix'!$A$12:$N$140,2,FALSE)</f>
        <v xml:space="preserve">PHARMACIE ESPACE SANTE
</v>
      </c>
      <c r="E214" s="45">
        <f>VLOOKUP(Tableau13[[#This Row],[Cd CIP Client]],'[1]Liste Adhérents Mediprix'!$A$12:$N$140,8,FALSE)</f>
        <v>68100</v>
      </c>
      <c r="F214" s="45" t="str">
        <f>VLOOKUP(Tableau13[[#This Row],[Cd CIP Client]],'[1]Liste Adhérents Mediprix'!$A$12:$N$140,9,FALSE)</f>
        <v>MULHOUSE</v>
      </c>
      <c r="G214" s="60">
        <v>-6.09</v>
      </c>
      <c r="H214" s="53">
        <v>-6.09</v>
      </c>
      <c r="I214" s="50">
        <f t="shared" si="5"/>
        <v>0</v>
      </c>
    </row>
    <row r="215" spans="1:9" x14ac:dyDescent="0.35">
      <c r="A215" s="44" t="s">
        <v>25</v>
      </c>
      <c r="B215" s="45" t="s">
        <v>28</v>
      </c>
      <c r="C215" s="51">
        <v>2174273</v>
      </c>
      <c r="D215" s="45" t="str">
        <f>VLOOKUP(Tableau13[[#This Row],[Cd CIP Client]],'[1]Liste Adhérents Mediprix'!$A$12:$N$140,2,FALSE)</f>
        <v xml:space="preserve">PHARMACIE ESPACE SANTE
</v>
      </c>
      <c r="E215" s="45">
        <f>VLOOKUP(Tableau13[[#This Row],[Cd CIP Client]],'[1]Liste Adhérents Mediprix'!$A$12:$N$140,8,FALSE)</f>
        <v>68100</v>
      </c>
      <c r="F215" s="45" t="str">
        <f>VLOOKUP(Tableau13[[#This Row],[Cd CIP Client]],'[1]Liste Adhérents Mediprix'!$A$12:$N$140,9,FALSE)</f>
        <v>MULHOUSE</v>
      </c>
      <c r="G215" s="60">
        <v>421.24999999999994</v>
      </c>
      <c r="H215" s="53">
        <v>121.14</v>
      </c>
      <c r="I215" s="50">
        <f t="shared" si="5"/>
        <v>-0.71242729970326413</v>
      </c>
    </row>
    <row r="216" spans="1:9" x14ac:dyDescent="0.35">
      <c r="A216" s="44" t="s">
        <v>25</v>
      </c>
      <c r="B216" s="45" t="s">
        <v>26</v>
      </c>
      <c r="C216" s="51">
        <v>2175151</v>
      </c>
      <c r="D216" s="45" t="str">
        <f>VLOOKUP(Tableau13[[#This Row],[Cd CIP Client]],'[1]Liste Adhérents Mediprix'!$A$12:$N$140,2,FALSE)</f>
        <v>PHARMACIE BRON-GENAS</v>
      </c>
      <c r="E216" s="45">
        <f>VLOOKUP(Tableau13[[#This Row],[Cd CIP Client]],'[1]Liste Adhérents Mediprix'!$A$12:$N$140,8,FALSE)</f>
        <v>69500</v>
      </c>
      <c r="F216" s="45" t="str">
        <f>VLOOKUP(Tableau13[[#This Row],[Cd CIP Client]],'[1]Liste Adhérents Mediprix'!$A$12:$N$140,9,FALSE)</f>
        <v>BRON</v>
      </c>
      <c r="G216" s="60">
        <v>5241.6799999999985</v>
      </c>
      <c r="H216" s="53">
        <v>5973.1300000000056</v>
      </c>
      <c r="I216" s="50">
        <f t="shared" si="5"/>
        <v>0.13954495505257997</v>
      </c>
    </row>
    <row r="217" spans="1:9" x14ac:dyDescent="0.35">
      <c r="A217" s="44" t="s">
        <v>25</v>
      </c>
      <c r="B217" s="45" t="s">
        <v>27</v>
      </c>
      <c r="C217" s="51">
        <v>2175151</v>
      </c>
      <c r="D217" s="45" t="str">
        <f>VLOOKUP(Tableau13[[#This Row],[Cd CIP Client]],'[1]Liste Adhérents Mediprix'!$A$12:$N$140,2,FALSE)</f>
        <v>PHARMACIE BRON-GENAS</v>
      </c>
      <c r="E217" s="45">
        <f>VLOOKUP(Tableau13[[#This Row],[Cd CIP Client]],'[1]Liste Adhérents Mediprix'!$A$12:$N$140,8,FALSE)</f>
        <v>69500</v>
      </c>
      <c r="F217" s="45" t="str">
        <f>VLOOKUP(Tableau13[[#This Row],[Cd CIP Client]],'[1]Liste Adhérents Mediprix'!$A$12:$N$140,9,FALSE)</f>
        <v>BRON</v>
      </c>
      <c r="G217" s="60">
        <v>6324.2699999999995</v>
      </c>
      <c r="H217" s="53">
        <v>7851.0599999999977</v>
      </c>
      <c r="I217" s="50">
        <f t="shared" si="5"/>
        <v>0.24141758653567894</v>
      </c>
    </row>
    <row r="218" spans="1:9" x14ac:dyDescent="0.35">
      <c r="A218" s="44" t="s">
        <v>25</v>
      </c>
      <c r="B218" s="45" t="s">
        <v>28</v>
      </c>
      <c r="C218" s="51">
        <v>2175151</v>
      </c>
      <c r="D218" s="45" t="str">
        <f>VLOOKUP(Tableau13[[#This Row],[Cd CIP Client]],'[1]Liste Adhérents Mediprix'!$A$12:$N$140,2,FALSE)</f>
        <v>PHARMACIE BRON-GENAS</v>
      </c>
      <c r="E218" s="45">
        <f>VLOOKUP(Tableau13[[#This Row],[Cd CIP Client]],'[1]Liste Adhérents Mediprix'!$A$12:$N$140,8,FALSE)</f>
        <v>69500</v>
      </c>
      <c r="F218" s="45" t="str">
        <f>VLOOKUP(Tableau13[[#This Row],[Cd CIP Client]],'[1]Liste Adhérents Mediprix'!$A$12:$N$140,9,FALSE)</f>
        <v>BRON</v>
      </c>
      <c r="G218" s="60">
        <v>296.04999999999995</v>
      </c>
      <c r="H218" s="53">
        <v>73.08</v>
      </c>
      <c r="I218" s="50">
        <f t="shared" si="5"/>
        <v>-0.7531498057760514</v>
      </c>
    </row>
    <row r="219" spans="1:9" x14ac:dyDescent="0.35">
      <c r="A219" s="44" t="s">
        <v>25</v>
      </c>
      <c r="B219" s="45" t="s">
        <v>26</v>
      </c>
      <c r="C219" s="51">
        <v>2177515</v>
      </c>
      <c r="D219" s="45" t="str">
        <f>VLOOKUP(Tableau13[[#This Row],[Cd CIP Client]],'[1]Liste Adhérents Mediprix'!$A$12:$N$140,2,FALSE)</f>
        <v>PHARMACIE DES LUMIERES</v>
      </c>
      <c r="E219" s="45">
        <f>VLOOKUP(Tableau13[[#This Row],[Cd CIP Client]],'[1]Liste Adhérents Mediprix'!$A$12:$N$140,8,FALSE)</f>
        <v>69330</v>
      </c>
      <c r="F219" s="45" t="str">
        <f>VLOOKUP(Tableau13[[#This Row],[Cd CIP Client]],'[1]Liste Adhérents Mediprix'!$A$12:$N$140,9,FALSE)</f>
        <v>MEYZIEU</v>
      </c>
      <c r="G219" s="60">
        <v>3743.559999999999</v>
      </c>
      <c r="H219" s="53">
        <v>2936.63</v>
      </c>
      <c r="I219" s="50">
        <f t="shared" si="5"/>
        <v>-0.21555150712156321</v>
      </c>
    </row>
    <row r="220" spans="1:9" x14ac:dyDescent="0.35">
      <c r="A220" s="44" t="s">
        <v>25</v>
      </c>
      <c r="B220" s="45" t="s">
        <v>27</v>
      </c>
      <c r="C220" s="51">
        <v>2177515</v>
      </c>
      <c r="D220" s="45" t="str">
        <f>VLOOKUP(Tableau13[[#This Row],[Cd CIP Client]],'[1]Liste Adhérents Mediprix'!$A$12:$N$140,2,FALSE)</f>
        <v>PHARMACIE DES LUMIERES</v>
      </c>
      <c r="E220" s="45">
        <f>VLOOKUP(Tableau13[[#This Row],[Cd CIP Client]],'[1]Liste Adhérents Mediprix'!$A$12:$N$140,8,FALSE)</f>
        <v>69330</v>
      </c>
      <c r="F220" s="45" t="str">
        <f>VLOOKUP(Tableau13[[#This Row],[Cd CIP Client]],'[1]Liste Adhérents Mediprix'!$A$12:$N$140,9,FALSE)</f>
        <v>MEYZIEU</v>
      </c>
      <c r="G220" s="60">
        <v>5250.6600000000044</v>
      </c>
      <c r="H220" s="53">
        <v>4654.6400000000049</v>
      </c>
      <c r="I220" s="50">
        <f t="shared" si="5"/>
        <v>-0.11351334879805568</v>
      </c>
    </row>
    <row r="221" spans="1:9" ht="15" thickBot="1" x14ac:dyDescent="0.4">
      <c r="A221" s="44" t="s">
        <v>25</v>
      </c>
      <c r="B221" s="45" t="s">
        <v>28</v>
      </c>
      <c r="C221" s="56">
        <v>2177515</v>
      </c>
      <c r="D221" s="45" t="str">
        <f>VLOOKUP(Tableau13[[#This Row],[Cd CIP Client]],'[1]Liste Adhérents Mediprix'!$A$12:$N$140,2,FALSE)</f>
        <v>PHARMACIE DES LUMIERES</v>
      </c>
      <c r="E221" s="45">
        <f>VLOOKUP(Tableau13[[#This Row],[Cd CIP Client]],'[1]Liste Adhérents Mediprix'!$A$12:$N$140,8,FALSE)</f>
        <v>69330</v>
      </c>
      <c r="F221" s="45" t="str">
        <f>VLOOKUP(Tableau13[[#This Row],[Cd CIP Client]],'[1]Liste Adhérents Mediprix'!$A$12:$N$140,9,FALSE)</f>
        <v>MEYZIEU</v>
      </c>
      <c r="G221" s="61">
        <v>109.62</v>
      </c>
      <c r="H221" s="58">
        <v>36.54</v>
      </c>
      <c r="I221" s="50">
        <f t="shared" si="5"/>
        <v>-0.66666666666666674</v>
      </c>
    </row>
    <row r="222" spans="1:9" x14ac:dyDescent="0.35">
      <c r="A222" s="44" t="s">
        <v>25</v>
      </c>
      <c r="B222" s="45" t="s">
        <v>26</v>
      </c>
      <c r="C222" s="46">
        <v>2177541</v>
      </c>
      <c r="D222" s="45" t="str">
        <f>VLOOKUP(Tableau13[[#This Row],[Cd CIP Client]],'[1]Liste Adhérents Mediprix'!$A$12:$N$140,2,FALSE)</f>
        <v>PHARMACIE DES ALLAGNIERS</v>
      </c>
      <c r="E222" s="45">
        <f>VLOOKUP(Tableau13[[#This Row],[Cd CIP Client]],'[1]Liste Adhérents Mediprix'!$A$12:$N$140,8,FALSE)</f>
        <v>69140</v>
      </c>
      <c r="F222" s="45" t="str">
        <f>VLOOKUP(Tableau13[[#This Row],[Cd CIP Client]],'[1]Liste Adhérents Mediprix'!$A$12:$N$140,9,FALSE)</f>
        <v>RILLIEUX-LA-PAPE</v>
      </c>
      <c r="G222" s="48">
        <v>8158.6199999999972</v>
      </c>
      <c r="H222" s="49">
        <v>4777.2900000000009</v>
      </c>
      <c r="I222" s="50">
        <f t="shared" si="5"/>
        <v>-0.41444876707090139</v>
      </c>
    </row>
    <row r="223" spans="1:9" x14ac:dyDescent="0.35">
      <c r="A223" s="44" t="s">
        <v>25</v>
      </c>
      <c r="B223" s="45" t="s">
        <v>27</v>
      </c>
      <c r="C223" s="51">
        <v>2177541</v>
      </c>
      <c r="D223" s="45" t="str">
        <f>VLOOKUP(Tableau13[[#This Row],[Cd CIP Client]],'[1]Liste Adhérents Mediprix'!$A$12:$N$140,2,FALSE)</f>
        <v>PHARMACIE DES ALLAGNIERS</v>
      </c>
      <c r="E223" s="45">
        <f>VLOOKUP(Tableau13[[#This Row],[Cd CIP Client]],'[1]Liste Adhérents Mediprix'!$A$12:$N$140,8,FALSE)</f>
        <v>69140</v>
      </c>
      <c r="F223" s="45" t="str">
        <f>VLOOKUP(Tableau13[[#This Row],[Cd CIP Client]],'[1]Liste Adhérents Mediprix'!$A$12:$N$140,9,FALSE)</f>
        <v>RILLIEUX-LA-PAPE</v>
      </c>
      <c r="G223" s="52">
        <v>10168.510000000009</v>
      </c>
      <c r="H223" s="53">
        <v>9780.9200000000128</v>
      </c>
      <c r="I223" s="50">
        <f t="shared" si="5"/>
        <v>-3.8116695563066384E-2</v>
      </c>
    </row>
    <row r="224" spans="1:9" x14ac:dyDescent="0.35">
      <c r="A224" s="44" t="s">
        <v>25</v>
      </c>
      <c r="B224" s="45" t="s">
        <v>28</v>
      </c>
      <c r="C224" s="51">
        <v>2177541</v>
      </c>
      <c r="D224" s="45" t="str">
        <f>VLOOKUP(Tableau13[[#This Row],[Cd CIP Client]],'[1]Liste Adhérents Mediprix'!$A$12:$N$140,2,FALSE)</f>
        <v>PHARMACIE DES ALLAGNIERS</v>
      </c>
      <c r="E224" s="45">
        <f>VLOOKUP(Tableau13[[#This Row],[Cd CIP Client]],'[1]Liste Adhérents Mediprix'!$A$12:$N$140,8,FALSE)</f>
        <v>69140</v>
      </c>
      <c r="F224" s="45" t="str">
        <f>VLOOKUP(Tableau13[[#This Row],[Cd CIP Client]],'[1]Liste Adhérents Mediprix'!$A$12:$N$140,9,FALSE)</f>
        <v>RILLIEUX-LA-PAPE</v>
      </c>
      <c r="G224" s="52">
        <v>45.63</v>
      </c>
      <c r="H224" s="53">
        <v>172.65</v>
      </c>
      <c r="I224" s="50">
        <f t="shared" si="5"/>
        <v>2.7836949375410915</v>
      </c>
    </row>
    <row r="225" spans="1:9" x14ac:dyDescent="0.35">
      <c r="A225" s="44" t="s">
        <v>25</v>
      </c>
      <c r="B225" s="45" t="s">
        <v>26</v>
      </c>
      <c r="C225" s="51">
        <v>2185510</v>
      </c>
      <c r="D225" s="45" t="str">
        <f>VLOOKUP(Tableau13[[#This Row],[Cd CIP Client]],'[1]Liste Adhérents Mediprix'!$A$12:$N$140,2,FALSE)</f>
        <v>PHARMACIE DE LA VERNIAZ</v>
      </c>
      <c r="E225" s="45">
        <f>VLOOKUP(Tableau13[[#This Row],[Cd CIP Client]],'[1]Liste Adhérents Mediprix'!$A$12:$N$140,8,FALSE)</f>
        <v>74200</v>
      </c>
      <c r="F225" s="45" t="str">
        <f>VLOOKUP(Tableau13[[#This Row],[Cd CIP Client]],'[1]Liste Adhérents Mediprix'!$A$12:$N$140,9,FALSE)</f>
        <v>ANTHYN-SUR-LEMAN</v>
      </c>
      <c r="G225" s="63"/>
      <c r="H225" s="62"/>
      <c r="I225" s="50">
        <f t="shared" si="5"/>
        <v>0</v>
      </c>
    </row>
    <row r="226" spans="1:9" x14ac:dyDescent="0.35">
      <c r="A226" s="44" t="s">
        <v>25</v>
      </c>
      <c r="B226" s="45" t="s">
        <v>27</v>
      </c>
      <c r="C226" s="51">
        <v>2185510</v>
      </c>
      <c r="D226" s="45" t="str">
        <f>VLOOKUP(Tableau13[[#This Row],[Cd CIP Client]],'[1]Liste Adhérents Mediprix'!$A$12:$N$140,2,FALSE)</f>
        <v>PHARMACIE DE LA VERNIAZ</v>
      </c>
      <c r="E226" s="45">
        <f>VLOOKUP(Tableau13[[#This Row],[Cd CIP Client]],'[1]Liste Adhérents Mediprix'!$A$12:$N$140,8,FALSE)</f>
        <v>74200</v>
      </c>
      <c r="F226" s="45" t="str">
        <f>VLOOKUP(Tableau13[[#This Row],[Cd CIP Client]],'[1]Liste Adhérents Mediprix'!$A$12:$N$140,9,FALSE)</f>
        <v>ANTHYN-SUR-LEMAN</v>
      </c>
      <c r="G226" s="63"/>
      <c r="H226" s="62"/>
      <c r="I226" s="50">
        <f t="shared" si="5"/>
        <v>0</v>
      </c>
    </row>
    <row r="227" spans="1:9" x14ac:dyDescent="0.35">
      <c r="A227" s="44" t="s">
        <v>25</v>
      </c>
      <c r="B227" s="45" t="s">
        <v>28</v>
      </c>
      <c r="C227" s="51">
        <v>2185510</v>
      </c>
      <c r="D227" s="45" t="str">
        <f>VLOOKUP(Tableau13[[#This Row],[Cd CIP Client]],'[1]Liste Adhérents Mediprix'!$A$12:$N$140,2,FALSE)</f>
        <v>PHARMACIE DE LA VERNIAZ</v>
      </c>
      <c r="E227" s="45">
        <f>VLOOKUP(Tableau13[[#This Row],[Cd CIP Client]],'[1]Liste Adhérents Mediprix'!$A$12:$N$140,8,FALSE)</f>
        <v>74200</v>
      </c>
      <c r="F227" s="45" t="str">
        <f>VLOOKUP(Tableau13[[#This Row],[Cd CIP Client]],'[1]Liste Adhérents Mediprix'!$A$12:$N$140,9,FALSE)</f>
        <v>ANTHYN-SUR-LEMAN</v>
      </c>
      <c r="G227" s="63"/>
      <c r="H227" s="62"/>
      <c r="I227" s="50">
        <f t="shared" si="5"/>
        <v>0</v>
      </c>
    </row>
    <row r="228" spans="1:9" x14ac:dyDescent="0.35">
      <c r="A228" s="44" t="s">
        <v>25</v>
      </c>
      <c r="B228" s="45" t="s">
        <v>26</v>
      </c>
      <c r="C228" s="51">
        <v>2200397</v>
      </c>
      <c r="D228" s="45" t="str">
        <f>VLOOKUP(Tableau13[[#This Row],[Cd CIP Client]],'[1]Liste Adhérents Mediprix'!$A$12:$N$140,2,FALSE)</f>
        <v xml:space="preserve">PHARMACIE DES ORMES </v>
      </c>
      <c r="E228" s="45">
        <f>VLOOKUP(Tableau13[[#This Row],[Cd CIP Client]],'[1]Liste Adhérents Mediprix'!$A$12:$N$140,8,FALSE)</f>
        <v>77515</v>
      </c>
      <c r="F228" s="45" t="str">
        <f>VLOOKUP(Tableau13[[#This Row],[Cd CIP Client]],'[1]Liste Adhérents Mediprix'!$A$12:$N$140,9,FALSE)</f>
        <v>FAREMOUTIERS</v>
      </c>
      <c r="G228" s="52"/>
      <c r="H228" s="53"/>
      <c r="I228" s="50">
        <f t="shared" si="5"/>
        <v>0</v>
      </c>
    </row>
    <row r="229" spans="1:9" x14ac:dyDescent="0.35">
      <c r="A229" s="44" t="s">
        <v>25</v>
      </c>
      <c r="B229" s="45" t="s">
        <v>27</v>
      </c>
      <c r="C229" s="51">
        <v>2200397</v>
      </c>
      <c r="D229" s="45" t="str">
        <f>VLOOKUP(Tableau13[[#This Row],[Cd CIP Client]],'[1]Liste Adhérents Mediprix'!$A$12:$N$140,2,FALSE)</f>
        <v xml:space="preserve">PHARMACIE DES ORMES </v>
      </c>
      <c r="E229" s="45">
        <f>VLOOKUP(Tableau13[[#This Row],[Cd CIP Client]],'[1]Liste Adhérents Mediprix'!$A$12:$N$140,8,FALSE)</f>
        <v>77515</v>
      </c>
      <c r="F229" s="45" t="str">
        <f>VLOOKUP(Tableau13[[#This Row],[Cd CIP Client]],'[1]Liste Adhérents Mediprix'!$A$12:$N$140,9,FALSE)</f>
        <v>FAREMOUTIERS</v>
      </c>
      <c r="G229" s="52">
        <v>177.07999999999998</v>
      </c>
      <c r="H229" s="53">
        <v>457.27999999999992</v>
      </c>
      <c r="I229" s="50">
        <f t="shared" si="5"/>
        <v>1.5823356674949174</v>
      </c>
    </row>
    <row r="230" spans="1:9" x14ac:dyDescent="0.35">
      <c r="A230" s="44" t="s">
        <v>25</v>
      </c>
      <c r="B230" s="45" t="s">
        <v>28</v>
      </c>
      <c r="C230" s="54">
        <v>2200397</v>
      </c>
      <c r="D230" s="45" t="str">
        <f>VLOOKUP(Tableau13[[#This Row],[Cd CIP Client]],'[1]Liste Adhérents Mediprix'!$A$12:$N$140,2,FALSE)</f>
        <v xml:space="preserve">PHARMACIE DES ORMES </v>
      </c>
      <c r="E230" s="45">
        <f>VLOOKUP(Tableau13[[#This Row],[Cd CIP Client]],'[1]Liste Adhérents Mediprix'!$A$12:$N$140,8,FALSE)</f>
        <v>77515</v>
      </c>
      <c r="F230" s="45" t="str">
        <f>VLOOKUP(Tableau13[[#This Row],[Cd CIP Client]],'[1]Liste Adhérents Mediprix'!$A$12:$N$140,9,FALSE)</f>
        <v>FAREMOUTIERS</v>
      </c>
      <c r="G230" s="52"/>
      <c r="H230" s="53"/>
      <c r="I230" s="50">
        <f t="shared" si="5"/>
        <v>0</v>
      </c>
    </row>
    <row r="231" spans="1:9" x14ac:dyDescent="0.35">
      <c r="A231" s="44" t="s">
        <v>25</v>
      </c>
      <c r="B231" s="45" t="s">
        <v>26</v>
      </c>
      <c r="C231" s="51">
        <v>2208354</v>
      </c>
      <c r="D231" s="45" t="str">
        <f>VLOOKUP(Tableau13[[#This Row],[Cd CIP Client]],'[1]Liste Adhérents Mediprix'!$A$12:$N$140,2,FALSE)</f>
        <v>PHARMACIE CENTRALE DU VIMEU</v>
      </c>
      <c r="E231" s="45">
        <f>VLOOKUP(Tableau13[[#This Row],[Cd CIP Client]],'[1]Liste Adhérents Mediprix'!$A$12:$N$140,8,FALSE)</f>
        <v>80130</v>
      </c>
      <c r="F231" s="45" t="str">
        <f>VLOOKUP(Tableau13[[#This Row],[Cd CIP Client]],'[1]Liste Adhérents Mediprix'!$A$12:$N$140,9,FALSE)</f>
        <v>FRIVILLE-ESCARBOTIN</v>
      </c>
      <c r="G231" s="63"/>
      <c r="H231" s="62"/>
      <c r="I231" s="50">
        <f t="shared" si="5"/>
        <v>0</v>
      </c>
    </row>
    <row r="232" spans="1:9" x14ac:dyDescent="0.35">
      <c r="A232" s="44" t="s">
        <v>25</v>
      </c>
      <c r="B232" s="45" t="s">
        <v>27</v>
      </c>
      <c r="C232" s="51">
        <v>2208354</v>
      </c>
      <c r="D232" s="45" t="str">
        <f>VLOOKUP(Tableau13[[#This Row],[Cd CIP Client]],'[1]Liste Adhérents Mediprix'!$A$12:$N$140,2,FALSE)</f>
        <v>PHARMACIE CENTRALE DU VIMEU</v>
      </c>
      <c r="E232" s="45">
        <f>VLOOKUP(Tableau13[[#This Row],[Cd CIP Client]],'[1]Liste Adhérents Mediprix'!$A$12:$N$140,8,FALSE)</f>
        <v>80130</v>
      </c>
      <c r="F232" s="45" t="str">
        <f>VLOOKUP(Tableau13[[#This Row],[Cd CIP Client]],'[1]Liste Adhérents Mediprix'!$A$12:$N$140,9,FALSE)</f>
        <v>FRIVILLE-ESCARBOTIN</v>
      </c>
      <c r="G232" s="63"/>
      <c r="H232" s="62"/>
      <c r="I232" s="50">
        <f t="shared" si="5"/>
        <v>0</v>
      </c>
    </row>
    <row r="233" spans="1:9" x14ac:dyDescent="0.35">
      <c r="A233" s="44" t="s">
        <v>25</v>
      </c>
      <c r="B233" s="45" t="s">
        <v>28</v>
      </c>
      <c r="C233" s="51">
        <v>2208354</v>
      </c>
      <c r="D233" s="45" t="str">
        <f>VLOOKUP(Tableau13[[#This Row],[Cd CIP Client]],'[1]Liste Adhérents Mediprix'!$A$12:$N$140,2,FALSE)</f>
        <v>PHARMACIE CENTRALE DU VIMEU</v>
      </c>
      <c r="E233" s="45">
        <f>VLOOKUP(Tableau13[[#This Row],[Cd CIP Client]],'[1]Liste Adhérents Mediprix'!$A$12:$N$140,8,FALSE)</f>
        <v>80130</v>
      </c>
      <c r="F233" s="45" t="str">
        <f>VLOOKUP(Tableau13[[#This Row],[Cd CIP Client]],'[1]Liste Adhérents Mediprix'!$A$12:$N$140,9,FALSE)</f>
        <v>FRIVILLE-ESCARBOTIN</v>
      </c>
      <c r="G233" s="63"/>
      <c r="H233" s="62"/>
      <c r="I233" s="50">
        <f t="shared" si="5"/>
        <v>0</v>
      </c>
    </row>
    <row r="234" spans="1:9" x14ac:dyDescent="0.35">
      <c r="A234" s="44" t="s">
        <v>25</v>
      </c>
      <c r="B234" s="45" t="s">
        <v>26</v>
      </c>
      <c r="C234" s="51">
        <v>2211634</v>
      </c>
      <c r="D234" s="45" t="str">
        <f>VLOOKUP(Tableau13[[#This Row],[Cd CIP Client]],'[1]Liste Adhérents Mediprix'!$A$12:$N$140,2,FALSE)</f>
        <v xml:space="preserve">PHARMACIE FREJUS PLAGE </v>
      </c>
      <c r="E234" s="45">
        <f>VLOOKUP(Tableau13[[#This Row],[Cd CIP Client]],'[1]Liste Adhérents Mediprix'!$A$12:$N$140,8,FALSE)</f>
        <v>83600</v>
      </c>
      <c r="F234" s="45" t="str">
        <f>VLOOKUP(Tableau13[[#This Row],[Cd CIP Client]],'[1]Liste Adhérents Mediprix'!$A$12:$N$140,9,FALSE)</f>
        <v xml:space="preserve">FREJUS </v>
      </c>
      <c r="G234" s="52"/>
      <c r="H234" s="53"/>
      <c r="I234" s="50">
        <f t="shared" si="5"/>
        <v>0</v>
      </c>
    </row>
    <row r="235" spans="1:9" x14ac:dyDescent="0.35">
      <c r="A235" s="44" t="s">
        <v>25</v>
      </c>
      <c r="B235" s="45" t="s">
        <v>27</v>
      </c>
      <c r="C235" s="51">
        <v>2211634</v>
      </c>
      <c r="D235" s="45" t="str">
        <f>VLOOKUP(Tableau13[[#This Row],[Cd CIP Client]],'[1]Liste Adhérents Mediprix'!$A$12:$N$140,2,FALSE)</f>
        <v xml:space="preserve">PHARMACIE FREJUS PLAGE </v>
      </c>
      <c r="E235" s="45">
        <f>VLOOKUP(Tableau13[[#This Row],[Cd CIP Client]],'[1]Liste Adhérents Mediprix'!$A$12:$N$140,8,FALSE)</f>
        <v>83600</v>
      </c>
      <c r="F235" s="45" t="str">
        <f>VLOOKUP(Tableau13[[#This Row],[Cd CIP Client]],'[1]Liste Adhérents Mediprix'!$A$12:$N$140,9,FALSE)</f>
        <v xml:space="preserve">FREJUS </v>
      </c>
      <c r="G235" s="52">
        <v>5395.8299999999908</v>
      </c>
      <c r="H235" s="53">
        <v>609.77</v>
      </c>
      <c r="I235" s="50">
        <f t="shared" si="5"/>
        <v>-0.88699236262076431</v>
      </c>
    </row>
    <row r="236" spans="1:9" x14ac:dyDescent="0.35">
      <c r="A236" s="44" t="s">
        <v>25</v>
      </c>
      <c r="B236" s="45" t="s">
        <v>28</v>
      </c>
      <c r="C236" s="51">
        <v>2211634</v>
      </c>
      <c r="D236" s="45" t="str">
        <f>VLOOKUP(Tableau13[[#This Row],[Cd CIP Client]],'[1]Liste Adhérents Mediprix'!$A$12:$N$140,2,FALSE)</f>
        <v xml:space="preserve">PHARMACIE FREJUS PLAGE </v>
      </c>
      <c r="E236" s="45">
        <f>VLOOKUP(Tableau13[[#This Row],[Cd CIP Client]],'[1]Liste Adhérents Mediprix'!$A$12:$N$140,8,FALSE)</f>
        <v>83600</v>
      </c>
      <c r="F236" s="45" t="str">
        <f>VLOOKUP(Tableau13[[#This Row],[Cd CIP Client]],'[1]Liste Adhérents Mediprix'!$A$12:$N$140,9,FALSE)</f>
        <v xml:space="preserve">FREJUS </v>
      </c>
      <c r="G236" s="52"/>
      <c r="H236" s="53"/>
      <c r="I236" s="50">
        <f t="shared" si="5"/>
        <v>0</v>
      </c>
    </row>
    <row r="237" spans="1:9" x14ac:dyDescent="0.35">
      <c r="A237" s="44" t="s">
        <v>25</v>
      </c>
      <c r="B237" s="45" t="s">
        <v>26</v>
      </c>
      <c r="C237" s="51">
        <v>2212800</v>
      </c>
      <c r="D237" s="45" t="str">
        <f>VLOOKUP(Tableau13[[#This Row],[Cd CIP Client]],'[1]Liste Adhérents Mediprix'!$A$12:$N$140,2,FALSE)</f>
        <v>PHARMACIE SAINT JEAN (LA GRANDE)</v>
      </c>
      <c r="E237" s="45">
        <f>VLOOKUP(Tableau13[[#This Row],[Cd CIP Client]],'[1]Liste Adhérents Mediprix'!$A$12:$N$140,8,FALSE)</f>
        <v>83100</v>
      </c>
      <c r="F237" s="45" t="str">
        <f>VLOOKUP(Tableau13[[#This Row],[Cd CIP Client]],'[1]Liste Adhérents Mediprix'!$A$12:$N$140,9,FALSE)</f>
        <v>TOULON</v>
      </c>
      <c r="G237" s="52">
        <v>196.67999999999998</v>
      </c>
      <c r="H237" s="53"/>
      <c r="I237" s="50">
        <f t="shared" si="5"/>
        <v>-1</v>
      </c>
    </row>
    <row r="238" spans="1:9" x14ac:dyDescent="0.35">
      <c r="A238" s="44" t="s">
        <v>25</v>
      </c>
      <c r="B238" s="45" t="s">
        <v>27</v>
      </c>
      <c r="C238" s="51">
        <v>2212800</v>
      </c>
      <c r="D238" s="45" t="str">
        <f>VLOOKUP(Tableau13[[#This Row],[Cd CIP Client]],'[1]Liste Adhérents Mediprix'!$A$12:$N$140,2,FALSE)</f>
        <v>PHARMACIE SAINT JEAN (LA GRANDE)</v>
      </c>
      <c r="E238" s="45">
        <f>VLOOKUP(Tableau13[[#This Row],[Cd CIP Client]],'[1]Liste Adhérents Mediprix'!$A$12:$N$140,8,FALSE)</f>
        <v>83100</v>
      </c>
      <c r="F238" s="45" t="str">
        <f>VLOOKUP(Tableau13[[#This Row],[Cd CIP Client]],'[1]Liste Adhérents Mediprix'!$A$12:$N$140,9,FALSE)</f>
        <v>TOULON</v>
      </c>
      <c r="G238" s="52"/>
      <c r="H238" s="53">
        <v>99.33</v>
      </c>
      <c r="I238" s="50">
        <f t="shared" si="5"/>
        <v>0</v>
      </c>
    </row>
    <row r="239" spans="1:9" x14ac:dyDescent="0.35">
      <c r="A239" s="44" t="s">
        <v>25</v>
      </c>
      <c r="B239" s="45" t="s">
        <v>28</v>
      </c>
      <c r="C239" s="51">
        <v>2212800</v>
      </c>
      <c r="D239" s="45" t="str">
        <f>VLOOKUP(Tableau13[[#This Row],[Cd CIP Client]],'[1]Liste Adhérents Mediprix'!$A$12:$N$140,2,FALSE)</f>
        <v>PHARMACIE SAINT JEAN (LA GRANDE)</v>
      </c>
      <c r="E239" s="45">
        <f>VLOOKUP(Tableau13[[#This Row],[Cd CIP Client]],'[1]Liste Adhérents Mediprix'!$A$12:$N$140,8,FALSE)</f>
        <v>83100</v>
      </c>
      <c r="F239" s="45" t="str">
        <f>VLOOKUP(Tableau13[[#This Row],[Cd CIP Client]],'[1]Liste Adhérents Mediprix'!$A$12:$N$140,9,FALSE)</f>
        <v>TOULON</v>
      </c>
      <c r="G239" s="52"/>
      <c r="H239" s="53"/>
      <c r="I239" s="50">
        <f t="shared" si="5"/>
        <v>0</v>
      </c>
    </row>
    <row r="240" spans="1:9" x14ac:dyDescent="0.35">
      <c r="A240" s="44" t="s">
        <v>25</v>
      </c>
      <c r="B240" s="45" t="s">
        <v>26</v>
      </c>
      <c r="C240" s="51">
        <v>2220806</v>
      </c>
      <c r="D240" s="45" t="str">
        <f>VLOOKUP(Tableau13[[#This Row],[Cd CIP Client]],'[1]Liste Adhérents Mediprix'!$A$12:$N$140,2,FALSE)</f>
        <v xml:space="preserve">PHARMACIE DES SOURCES </v>
      </c>
      <c r="E240" s="45">
        <f>VLOOKUP(Tableau13[[#This Row],[Cd CIP Client]],'[1]Liste Adhérents Mediprix'!$A$12:$N$140,8,FALSE)</f>
        <v>88800</v>
      </c>
      <c r="F240" s="45" t="str">
        <f>VLOOKUP(Tableau13[[#This Row],[Cd CIP Client]],'[1]Liste Adhérents Mediprix'!$A$12:$N$140,9,FALSE)</f>
        <v>VITTEL</v>
      </c>
      <c r="G240" s="52"/>
      <c r="H240" s="53">
        <v>199.8</v>
      </c>
      <c r="I240" s="50">
        <f t="shared" si="5"/>
        <v>0</v>
      </c>
    </row>
    <row r="241" spans="1:9" x14ac:dyDescent="0.35">
      <c r="A241" s="44" t="s">
        <v>25</v>
      </c>
      <c r="B241" s="45" t="s">
        <v>27</v>
      </c>
      <c r="C241" s="51">
        <v>2220806</v>
      </c>
      <c r="D241" s="45" t="str">
        <f>VLOOKUP(Tableau13[[#This Row],[Cd CIP Client]],'[1]Liste Adhérents Mediprix'!$A$12:$N$140,2,FALSE)</f>
        <v xml:space="preserve">PHARMACIE DES SOURCES </v>
      </c>
      <c r="E241" s="45">
        <f>VLOOKUP(Tableau13[[#This Row],[Cd CIP Client]],'[1]Liste Adhérents Mediprix'!$A$12:$N$140,8,FALSE)</f>
        <v>88800</v>
      </c>
      <c r="F241" s="45" t="str">
        <f>VLOOKUP(Tableau13[[#This Row],[Cd CIP Client]],'[1]Liste Adhérents Mediprix'!$A$12:$N$140,9,FALSE)</f>
        <v>VITTEL</v>
      </c>
      <c r="G241" s="52">
        <v>1595.4900000000007</v>
      </c>
      <c r="H241" s="53">
        <v>1340.9000000000005</v>
      </c>
      <c r="I241" s="50">
        <f t="shared" si="5"/>
        <v>-0.15956853380466191</v>
      </c>
    </row>
    <row r="242" spans="1:9" x14ac:dyDescent="0.35">
      <c r="A242" s="44" t="s">
        <v>25</v>
      </c>
      <c r="B242" s="45" t="s">
        <v>28</v>
      </c>
      <c r="C242" s="51">
        <v>2220806</v>
      </c>
      <c r="D242" s="45" t="str">
        <f>VLOOKUP(Tableau13[[#This Row],[Cd CIP Client]],'[1]Liste Adhérents Mediprix'!$A$12:$N$140,2,FALSE)</f>
        <v xml:space="preserve">PHARMACIE DES SOURCES </v>
      </c>
      <c r="E242" s="45">
        <f>VLOOKUP(Tableau13[[#This Row],[Cd CIP Client]],'[1]Liste Adhérents Mediprix'!$A$12:$N$140,8,FALSE)</f>
        <v>88800</v>
      </c>
      <c r="F242" s="45" t="str">
        <f>VLOOKUP(Tableau13[[#This Row],[Cd CIP Client]],'[1]Liste Adhérents Mediprix'!$A$12:$N$140,9,FALSE)</f>
        <v>VITTEL</v>
      </c>
      <c r="G242" s="52">
        <v>503.64</v>
      </c>
      <c r="H242" s="53">
        <v>162.54</v>
      </c>
      <c r="I242" s="50">
        <f t="shared" si="5"/>
        <v>-0.67726947819871341</v>
      </c>
    </row>
    <row r="243" spans="1:9" x14ac:dyDescent="0.35">
      <c r="A243" s="44" t="s">
        <v>25</v>
      </c>
      <c r="B243" s="45" t="s">
        <v>26</v>
      </c>
      <c r="C243" s="51">
        <v>2241700</v>
      </c>
      <c r="D243" s="45" t="str">
        <f>VLOOKUP(Tableau13[[#This Row],[Cd CIP Client]],'[1]Liste Adhérents Mediprix'!$A$12:$N$140,2,FALSE)</f>
        <v>PHARMACIE SAINT JEAN</v>
      </c>
      <c r="E243" s="45">
        <f>VLOOKUP(Tableau13[[#This Row],[Cd CIP Client]],'[1]Liste Adhérents Mediprix'!$A$12:$N$140,8,FALSE)</f>
        <v>13110</v>
      </c>
      <c r="F243" s="45" t="str">
        <f>VLOOKUP(Tableau13[[#This Row],[Cd CIP Client]],'[1]Liste Adhérents Mediprix'!$A$12:$N$140,9,FALSE)</f>
        <v>PORT DE BOUC</v>
      </c>
      <c r="G243" s="52">
        <v>7259.3099999999995</v>
      </c>
      <c r="H243" s="53">
        <v>10278.059999999998</v>
      </c>
      <c r="I243" s="50">
        <f t="shared" si="5"/>
        <v>0.41584530761188027</v>
      </c>
    </row>
    <row r="244" spans="1:9" x14ac:dyDescent="0.35">
      <c r="A244" s="44" t="s">
        <v>25</v>
      </c>
      <c r="B244" s="45" t="s">
        <v>27</v>
      </c>
      <c r="C244" s="51">
        <v>2241700</v>
      </c>
      <c r="D244" s="45" t="str">
        <f>VLOOKUP(Tableau13[[#This Row],[Cd CIP Client]],'[1]Liste Adhérents Mediprix'!$A$12:$N$140,2,FALSE)</f>
        <v>PHARMACIE SAINT JEAN</v>
      </c>
      <c r="E244" s="45">
        <f>VLOOKUP(Tableau13[[#This Row],[Cd CIP Client]],'[1]Liste Adhérents Mediprix'!$A$12:$N$140,8,FALSE)</f>
        <v>13110</v>
      </c>
      <c r="F244" s="45" t="str">
        <f>VLOOKUP(Tableau13[[#This Row],[Cd CIP Client]],'[1]Liste Adhérents Mediprix'!$A$12:$N$140,9,FALSE)</f>
        <v>PORT DE BOUC</v>
      </c>
      <c r="G244" s="52">
        <v>321.36</v>
      </c>
      <c r="H244" s="53">
        <v>595.67999999999995</v>
      </c>
      <c r="I244" s="50">
        <f t="shared" si="5"/>
        <v>0.85362210604929023</v>
      </c>
    </row>
    <row r="245" spans="1:9" x14ac:dyDescent="0.35">
      <c r="A245" s="44" t="s">
        <v>25</v>
      </c>
      <c r="B245" s="45" t="s">
        <v>28</v>
      </c>
      <c r="C245" s="51">
        <v>2241700</v>
      </c>
      <c r="D245" s="45" t="str">
        <f>VLOOKUP(Tableau13[[#This Row],[Cd CIP Client]],'[1]Liste Adhérents Mediprix'!$A$12:$N$140,2,FALSE)</f>
        <v>PHARMACIE SAINT JEAN</v>
      </c>
      <c r="E245" s="45">
        <f>VLOOKUP(Tableau13[[#This Row],[Cd CIP Client]],'[1]Liste Adhérents Mediprix'!$A$12:$N$140,8,FALSE)</f>
        <v>13110</v>
      </c>
      <c r="F245" s="45" t="str">
        <f>VLOOKUP(Tableau13[[#This Row],[Cd CIP Client]],'[1]Liste Adhérents Mediprix'!$A$12:$N$140,9,FALSE)</f>
        <v>PORT DE BOUC</v>
      </c>
      <c r="G245" s="52"/>
      <c r="H245" s="53"/>
      <c r="I245" s="50">
        <f t="shared" si="5"/>
        <v>0</v>
      </c>
    </row>
    <row r="246" spans="1:9" x14ac:dyDescent="0.35">
      <c r="A246" s="44" t="s">
        <v>25</v>
      </c>
      <c r="B246" s="45" t="s">
        <v>26</v>
      </c>
      <c r="C246" s="51">
        <v>2244895</v>
      </c>
      <c r="D246" s="45" t="str">
        <f>VLOOKUP(Tableau13[[#This Row],[Cd CIP Client]],'[1]Liste Adhérents Mediprix'!$A$12:$N$140,2,FALSE)</f>
        <v>PHARMACIE MURACCIOLE</v>
      </c>
      <c r="E246" s="45">
        <f>VLOOKUP(Tableau13[[#This Row],[Cd CIP Client]],'[1]Liste Adhérents Mediprix'!$A$12:$N$140,8,FALSE)</f>
        <v>20290</v>
      </c>
      <c r="F246" s="45" t="str">
        <f>VLOOKUP(Tableau13[[#This Row],[Cd CIP Client]],'[1]Liste Adhérents Mediprix'!$A$12:$N$140,9,FALSE)</f>
        <v>BORGO</v>
      </c>
      <c r="G246" s="63"/>
      <c r="H246" s="53">
        <v>118.02</v>
      </c>
      <c r="I246" s="50">
        <f t="shared" si="5"/>
        <v>0</v>
      </c>
    </row>
    <row r="247" spans="1:9" x14ac:dyDescent="0.35">
      <c r="A247" s="44" t="s">
        <v>25</v>
      </c>
      <c r="B247" s="45" t="s">
        <v>27</v>
      </c>
      <c r="C247" s="51">
        <v>2244895</v>
      </c>
      <c r="D247" s="45" t="str">
        <f>VLOOKUP(Tableau13[[#This Row],[Cd CIP Client]],'[1]Liste Adhérents Mediprix'!$A$12:$N$140,2,FALSE)</f>
        <v>PHARMACIE MURACCIOLE</v>
      </c>
      <c r="E247" s="45">
        <f>VLOOKUP(Tableau13[[#This Row],[Cd CIP Client]],'[1]Liste Adhérents Mediprix'!$A$12:$N$140,8,FALSE)</f>
        <v>20290</v>
      </c>
      <c r="F247" s="45" t="str">
        <f>VLOOKUP(Tableau13[[#This Row],[Cd CIP Client]],'[1]Liste Adhérents Mediprix'!$A$12:$N$140,9,FALSE)</f>
        <v>BORGO</v>
      </c>
      <c r="G247" s="63"/>
      <c r="H247" s="53"/>
      <c r="I247" s="50">
        <f t="shared" si="5"/>
        <v>0</v>
      </c>
    </row>
    <row r="248" spans="1:9" x14ac:dyDescent="0.35">
      <c r="A248" s="44" t="s">
        <v>25</v>
      </c>
      <c r="B248" s="45" t="s">
        <v>28</v>
      </c>
      <c r="C248" s="51">
        <v>2244895</v>
      </c>
      <c r="D248" s="45" t="str">
        <f>VLOOKUP(Tableau13[[#This Row],[Cd CIP Client]],'[1]Liste Adhérents Mediprix'!$A$12:$N$140,2,FALSE)</f>
        <v>PHARMACIE MURACCIOLE</v>
      </c>
      <c r="E248" s="45">
        <f>VLOOKUP(Tableau13[[#This Row],[Cd CIP Client]],'[1]Liste Adhérents Mediprix'!$A$12:$N$140,8,FALSE)</f>
        <v>20290</v>
      </c>
      <c r="F248" s="45" t="str">
        <f>VLOOKUP(Tableau13[[#This Row],[Cd CIP Client]],'[1]Liste Adhérents Mediprix'!$A$12:$N$140,9,FALSE)</f>
        <v>BORGO</v>
      </c>
      <c r="G248" s="63"/>
      <c r="H248" s="53"/>
      <c r="I248" s="50">
        <f t="shared" si="5"/>
        <v>0</v>
      </c>
    </row>
    <row r="249" spans="1:9" x14ac:dyDescent="0.35">
      <c r="A249" s="44" t="s">
        <v>25</v>
      </c>
      <c r="B249" s="45" t="s">
        <v>26</v>
      </c>
      <c r="C249" s="51">
        <v>2245438</v>
      </c>
      <c r="D249" s="45" t="str">
        <f>VLOOKUP(Tableau13[[#This Row],[Cd CIP Client]],'[1]Liste Adhérents Mediprix'!$A$12:$N$140,2,FALSE)</f>
        <v>PHARMACIE ROSSI</v>
      </c>
      <c r="E249" s="45">
        <f>VLOOKUP(Tableau13[[#This Row],[Cd CIP Client]],'[1]Liste Adhérents Mediprix'!$A$12:$N$140,8,FALSE)</f>
        <v>20270</v>
      </c>
      <c r="F249" s="45" t="str">
        <f>VLOOKUP(Tableau13[[#This Row],[Cd CIP Client]],'[1]Liste Adhérents Mediprix'!$A$12:$N$140,9,FALSE)</f>
        <v>ALERIA</v>
      </c>
      <c r="G249" s="63"/>
      <c r="H249" s="62"/>
      <c r="I249" s="50">
        <f t="shared" si="5"/>
        <v>0</v>
      </c>
    </row>
    <row r="250" spans="1:9" x14ac:dyDescent="0.35">
      <c r="A250" s="44" t="s">
        <v>25</v>
      </c>
      <c r="B250" s="45" t="s">
        <v>27</v>
      </c>
      <c r="C250" s="51">
        <v>2245438</v>
      </c>
      <c r="D250" s="45" t="str">
        <f>VLOOKUP(Tableau13[[#This Row],[Cd CIP Client]],'[1]Liste Adhérents Mediprix'!$A$12:$N$140,2,FALSE)</f>
        <v>PHARMACIE ROSSI</v>
      </c>
      <c r="E250" s="45">
        <f>VLOOKUP(Tableau13[[#This Row],[Cd CIP Client]],'[1]Liste Adhérents Mediprix'!$A$12:$N$140,8,FALSE)</f>
        <v>20270</v>
      </c>
      <c r="F250" s="45" t="str">
        <f>VLOOKUP(Tableau13[[#This Row],[Cd CIP Client]],'[1]Liste Adhérents Mediprix'!$A$12:$N$140,9,FALSE)</f>
        <v>ALERIA</v>
      </c>
      <c r="G250" s="63"/>
      <c r="H250" s="62"/>
      <c r="I250" s="50">
        <f t="shared" si="5"/>
        <v>0</v>
      </c>
    </row>
    <row r="251" spans="1:9" x14ac:dyDescent="0.35">
      <c r="A251" s="44" t="s">
        <v>25</v>
      </c>
      <c r="B251" s="45" t="s">
        <v>28</v>
      </c>
      <c r="C251" s="51">
        <v>2245438</v>
      </c>
      <c r="D251" s="45" t="str">
        <f>VLOOKUP(Tableau13[[#This Row],[Cd CIP Client]],'[1]Liste Adhérents Mediprix'!$A$12:$N$140,2,FALSE)</f>
        <v>PHARMACIE ROSSI</v>
      </c>
      <c r="E251" s="45">
        <f>VLOOKUP(Tableau13[[#This Row],[Cd CIP Client]],'[1]Liste Adhérents Mediprix'!$A$12:$N$140,8,FALSE)</f>
        <v>20270</v>
      </c>
      <c r="F251" s="45" t="str">
        <f>VLOOKUP(Tableau13[[#This Row],[Cd CIP Client]],'[1]Liste Adhérents Mediprix'!$A$12:$N$140,9,FALSE)</f>
        <v>ALERIA</v>
      </c>
      <c r="G251" s="63"/>
      <c r="H251" s="62"/>
      <c r="I251" s="50">
        <f t="shared" si="5"/>
        <v>0</v>
      </c>
    </row>
    <row r="252" spans="1:9" x14ac:dyDescent="0.35">
      <c r="A252" s="44" t="s">
        <v>25</v>
      </c>
      <c r="B252" s="45" t="s">
        <v>26</v>
      </c>
      <c r="C252" s="51">
        <v>2246007</v>
      </c>
      <c r="D252" s="45" t="str">
        <f>VLOOKUP(Tableau13[[#This Row],[Cd CIP Client]],'[1]Liste Adhérents Mediprix'!$A$12:$N$140,2,FALSE)</f>
        <v>PHARMACIE D’AUBAIS</v>
      </c>
      <c r="E252" s="45">
        <f>VLOOKUP(Tableau13[[#This Row],[Cd CIP Client]],'[1]Liste Adhérents Mediprix'!$A$12:$N$140,8,FALSE)</f>
        <v>30250</v>
      </c>
      <c r="F252" s="45" t="str">
        <f>VLOOKUP(Tableau13[[#This Row],[Cd CIP Client]],'[1]Liste Adhérents Mediprix'!$A$12:$N$140,9,FALSE)</f>
        <v>AUBAIS</v>
      </c>
      <c r="G252" s="52">
        <v>35.76</v>
      </c>
      <c r="H252" s="53"/>
      <c r="I252" s="50">
        <f t="shared" si="5"/>
        <v>-1</v>
      </c>
    </row>
    <row r="253" spans="1:9" x14ac:dyDescent="0.35">
      <c r="A253" s="44" t="s">
        <v>25</v>
      </c>
      <c r="B253" s="45" t="s">
        <v>27</v>
      </c>
      <c r="C253" s="51">
        <v>2246007</v>
      </c>
      <c r="D253" s="45" t="str">
        <f>VLOOKUP(Tableau13[[#This Row],[Cd CIP Client]],'[1]Liste Adhérents Mediprix'!$A$12:$N$140,2,FALSE)</f>
        <v>PHARMACIE D’AUBAIS</v>
      </c>
      <c r="E253" s="45">
        <f>VLOOKUP(Tableau13[[#This Row],[Cd CIP Client]],'[1]Liste Adhérents Mediprix'!$A$12:$N$140,8,FALSE)</f>
        <v>30250</v>
      </c>
      <c r="F253" s="45" t="str">
        <f>VLOOKUP(Tableau13[[#This Row],[Cd CIP Client]],'[1]Liste Adhérents Mediprix'!$A$12:$N$140,9,FALSE)</f>
        <v>AUBAIS</v>
      </c>
      <c r="G253" s="52"/>
      <c r="H253" s="53">
        <v>420.65</v>
      </c>
      <c r="I253" s="50">
        <f t="shared" si="5"/>
        <v>0</v>
      </c>
    </row>
    <row r="254" spans="1:9" x14ac:dyDescent="0.35">
      <c r="A254" s="44" t="s">
        <v>25</v>
      </c>
      <c r="B254" s="45" t="s">
        <v>28</v>
      </c>
      <c r="C254" s="54">
        <v>2246007</v>
      </c>
      <c r="D254" s="45" t="str">
        <f>VLOOKUP(Tableau13[[#This Row],[Cd CIP Client]],'[1]Liste Adhérents Mediprix'!$A$12:$N$140,2,FALSE)</f>
        <v>PHARMACIE D’AUBAIS</v>
      </c>
      <c r="E254" s="45">
        <f>VLOOKUP(Tableau13[[#This Row],[Cd CIP Client]],'[1]Liste Adhérents Mediprix'!$A$12:$N$140,8,FALSE)</f>
        <v>30250</v>
      </c>
      <c r="F254" s="45" t="str">
        <f>VLOOKUP(Tableau13[[#This Row],[Cd CIP Client]],'[1]Liste Adhérents Mediprix'!$A$12:$N$140,9,FALSE)</f>
        <v>AUBAIS</v>
      </c>
      <c r="G254" s="52"/>
      <c r="H254" s="53"/>
      <c r="I254" s="50">
        <f t="shared" si="5"/>
        <v>0</v>
      </c>
    </row>
    <row r="255" spans="1:9" x14ac:dyDescent="0.35">
      <c r="A255" s="44" t="s">
        <v>25</v>
      </c>
      <c r="B255" s="45" t="s">
        <v>26</v>
      </c>
      <c r="C255" s="51">
        <v>2251216</v>
      </c>
      <c r="D255" s="45" t="str">
        <f>VLOOKUP(Tableau13[[#This Row],[Cd CIP Client]],'[1]Liste Adhérents Mediprix'!$A$12:$N$140,2,FALSE)</f>
        <v xml:space="preserve">PHARMACIE DU POINT MEDICAL </v>
      </c>
      <c r="E255" s="45">
        <f>VLOOKUP(Tableau13[[#This Row],[Cd CIP Client]],'[1]Liste Adhérents Mediprix'!$A$12:$N$140,8,FALSE)</f>
        <v>21000</v>
      </c>
      <c r="F255" s="45" t="str">
        <f>VLOOKUP(Tableau13[[#This Row],[Cd CIP Client]],'[1]Liste Adhérents Mediprix'!$A$12:$N$140,9,FALSE)</f>
        <v>DIJON</v>
      </c>
      <c r="G255" s="52">
        <v>4993.5600000000013</v>
      </c>
      <c r="H255" s="53">
        <v>5276.59</v>
      </c>
      <c r="I255" s="50">
        <f t="shared" si="5"/>
        <v>5.6679002555290965E-2</v>
      </c>
    </row>
    <row r="256" spans="1:9" x14ac:dyDescent="0.35">
      <c r="A256" s="44" t="s">
        <v>25</v>
      </c>
      <c r="B256" s="45" t="s">
        <v>27</v>
      </c>
      <c r="C256" s="51">
        <v>2251216</v>
      </c>
      <c r="D256" s="45" t="str">
        <f>VLOOKUP(Tableau13[[#This Row],[Cd CIP Client]],'[1]Liste Adhérents Mediprix'!$A$12:$N$140,2,FALSE)</f>
        <v xml:space="preserve">PHARMACIE DU POINT MEDICAL </v>
      </c>
      <c r="E256" s="45">
        <f>VLOOKUP(Tableau13[[#This Row],[Cd CIP Client]],'[1]Liste Adhérents Mediprix'!$A$12:$N$140,8,FALSE)</f>
        <v>21000</v>
      </c>
      <c r="F256" s="45" t="str">
        <f>VLOOKUP(Tableau13[[#This Row],[Cd CIP Client]],'[1]Liste Adhérents Mediprix'!$A$12:$N$140,9,FALSE)</f>
        <v>DIJON</v>
      </c>
      <c r="G256" s="52">
        <v>1208.9499999999996</v>
      </c>
      <c r="H256" s="53"/>
      <c r="I256" s="50">
        <f t="shared" si="5"/>
        <v>-1</v>
      </c>
    </row>
    <row r="257" spans="1:9" x14ac:dyDescent="0.35">
      <c r="A257" s="44" t="s">
        <v>25</v>
      </c>
      <c r="B257" s="45" t="s">
        <v>28</v>
      </c>
      <c r="C257" s="51">
        <v>2251216</v>
      </c>
      <c r="D257" s="45" t="str">
        <f>VLOOKUP(Tableau13[[#This Row],[Cd CIP Client]],'[1]Liste Adhérents Mediprix'!$A$12:$N$140,2,FALSE)</f>
        <v xml:space="preserve">PHARMACIE DU POINT MEDICAL </v>
      </c>
      <c r="E257" s="45">
        <f>VLOOKUP(Tableau13[[#This Row],[Cd CIP Client]],'[1]Liste Adhérents Mediprix'!$A$12:$N$140,8,FALSE)</f>
        <v>21000</v>
      </c>
      <c r="F257" s="45" t="str">
        <f>VLOOKUP(Tableau13[[#This Row],[Cd CIP Client]],'[1]Liste Adhérents Mediprix'!$A$12:$N$140,9,FALSE)</f>
        <v>DIJON</v>
      </c>
      <c r="G257" s="52"/>
      <c r="H257" s="53">
        <v>706.99999999999989</v>
      </c>
      <c r="I257" s="50">
        <f t="shared" si="5"/>
        <v>0</v>
      </c>
    </row>
    <row r="258" spans="1:9" x14ac:dyDescent="0.35">
      <c r="A258" s="44" t="s">
        <v>25</v>
      </c>
      <c r="B258" s="45" t="s">
        <v>26</v>
      </c>
      <c r="C258" s="51">
        <v>2251588</v>
      </c>
      <c r="D258" s="45" t="str">
        <f>VLOOKUP(Tableau13[[#This Row],[Cd CIP Client]],'[1]Liste Adhérents Mediprix'!$A$12:$N$140,2,FALSE)</f>
        <v>PHARMACIE DES MOULIERES</v>
      </c>
      <c r="E258" s="45">
        <f>VLOOKUP(Tableau13[[#This Row],[Cd CIP Client]],'[1]Liste Adhérents Mediprix'!$A$12:$N$140,8,FALSE)</f>
        <v>13105</v>
      </c>
      <c r="F258" s="45" t="str">
        <f>VLOOKUP(Tableau13[[#This Row],[Cd CIP Client]],'[1]Liste Adhérents Mediprix'!$A$12:$N$140,9,FALSE)</f>
        <v>MIMET</v>
      </c>
      <c r="G258" s="52">
        <v>3601.0800000000004</v>
      </c>
      <c r="H258" s="53">
        <v>3290.92</v>
      </c>
      <c r="I258" s="50">
        <f t="shared" si="5"/>
        <v>-8.6129716640563458E-2</v>
      </c>
    </row>
    <row r="259" spans="1:9" x14ac:dyDescent="0.35">
      <c r="A259" s="44" t="s">
        <v>25</v>
      </c>
      <c r="B259" s="45" t="s">
        <v>27</v>
      </c>
      <c r="C259" s="51">
        <v>2251588</v>
      </c>
      <c r="D259" s="45" t="str">
        <f>VLOOKUP(Tableau13[[#This Row],[Cd CIP Client]],'[1]Liste Adhérents Mediprix'!$A$12:$N$140,2,FALSE)</f>
        <v>PHARMACIE DES MOULIERES</v>
      </c>
      <c r="E259" s="45">
        <f>VLOOKUP(Tableau13[[#This Row],[Cd CIP Client]],'[1]Liste Adhérents Mediprix'!$A$12:$N$140,8,FALSE)</f>
        <v>13105</v>
      </c>
      <c r="F259" s="45" t="str">
        <f>VLOOKUP(Tableau13[[#This Row],[Cd CIP Client]],'[1]Liste Adhérents Mediprix'!$A$12:$N$140,9,FALSE)</f>
        <v>MIMET</v>
      </c>
      <c r="G259" s="52"/>
      <c r="H259" s="53">
        <v>3452.2000000000035</v>
      </c>
      <c r="I259" s="50">
        <f t="shared" si="5"/>
        <v>0</v>
      </c>
    </row>
    <row r="260" spans="1:9" x14ac:dyDescent="0.35">
      <c r="A260" s="44" t="s">
        <v>25</v>
      </c>
      <c r="B260" s="45" t="s">
        <v>28</v>
      </c>
      <c r="C260" s="51">
        <v>2251588</v>
      </c>
      <c r="D260" s="45" t="str">
        <f>VLOOKUP(Tableau13[[#This Row],[Cd CIP Client]],'[1]Liste Adhérents Mediprix'!$A$12:$N$140,2,FALSE)</f>
        <v>PHARMACIE DES MOULIERES</v>
      </c>
      <c r="E260" s="45">
        <f>VLOOKUP(Tableau13[[#This Row],[Cd CIP Client]],'[1]Liste Adhérents Mediprix'!$A$12:$N$140,8,FALSE)</f>
        <v>13105</v>
      </c>
      <c r="F260" s="45" t="str">
        <f>VLOOKUP(Tableau13[[#This Row],[Cd CIP Client]],'[1]Liste Adhérents Mediprix'!$A$12:$N$140,9,FALSE)</f>
        <v>MIMET</v>
      </c>
      <c r="G260" s="52">
        <v>801.61</v>
      </c>
      <c r="H260" s="53">
        <v>63.02</v>
      </c>
      <c r="I260" s="50">
        <f t="shared" si="5"/>
        <v>-0.92138321627724207</v>
      </c>
    </row>
    <row r="261" spans="1:9" x14ac:dyDescent="0.35">
      <c r="A261" s="44" t="s">
        <v>25</v>
      </c>
      <c r="B261" s="45" t="s">
        <v>26</v>
      </c>
      <c r="C261" s="51">
        <v>2258709</v>
      </c>
      <c r="D261" s="45" t="str">
        <f>VLOOKUP(Tableau13[[#This Row],[Cd CIP Client]],'[1]Liste Adhérents Mediprix'!$A$12:$N$140,2,FALSE)</f>
        <v xml:space="preserve">PHARMACIE FOURNIER </v>
      </c>
      <c r="E261" s="45">
        <f>VLOOKUP(Tableau13[[#This Row],[Cd CIP Client]],'[1]Liste Adhérents Mediprix'!$A$12:$N$140,8,FALSE)</f>
        <v>13180</v>
      </c>
      <c r="F261" s="45" t="str">
        <f>VLOOKUP(Tableau13[[#This Row],[Cd CIP Client]],'[1]Liste Adhérents Mediprix'!$A$12:$N$140,9,FALSE)</f>
        <v>GIGNAC LA NERTHE</v>
      </c>
      <c r="G261" s="52">
        <v>4340.1500000000015</v>
      </c>
      <c r="H261" s="53">
        <v>6170.0200000000013</v>
      </c>
      <c r="I261" s="50">
        <f t="shared" si="5"/>
        <v>0.42161446032971195</v>
      </c>
    </row>
    <row r="262" spans="1:9" x14ac:dyDescent="0.35">
      <c r="A262" s="44" t="s">
        <v>25</v>
      </c>
      <c r="B262" s="45" t="s">
        <v>27</v>
      </c>
      <c r="C262" s="54">
        <v>2258709</v>
      </c>
      <c r="D262" s="45" t="str">
        <f>VLOOKUP(Tableau13[[#This Row],[Cd CIP Client]],'[1]Liste Adhérents Mediprix'!$A$12:$N$140,2,FALSE)</f>
        <v xml:space="preserve">PHARMACIE FOURNIER </v>
      </c>
      <c r="E262" s="45">
        <f>VLOOKUP(Tableau13[[#This Row],[Cd CIP Client]],'[1]Liste Adhérents Mediprix'!$A$12:$N$140,8,FALSE)</f>
        <v>13180</v>
      </c>
      <c r="F262" s="45" t="str">
        <f>VLOOKUP(Tableau13[[#This Row],[Cd CIP Client]],'[1]Liste Adhérents Mediprix'!$A$12:$N$140,9,FALSE)</f>
        <v>GIGNAC LA NERTHE</v>
      </c>
      <c r="G262" s="52">
        <v>2277.5199999999986</v>
      </c>
      <c r="H262" s="53">
        <v>26.95</v>
      </c>
      <c r="I262" s="50">
        <f t="shared" si="5"/>
        <v>-0.98816695352839934</v>
      </c>
    </row>
    <row r="263" spans="1:9" x14ac:dyDescent="0.35">
      <c r="A263" s="44" t="s">
        <v>25</v>
      </c>
      <c r="B263" s="45" t="s">
        <v>28</v>
      </c>
      <c r="C263" s="51">
        <v>2258709</v>
      </c>
      <c r="D263" s="45" t="str">
        <f>VLOOKUP(Tableau13[[#This Row],[Cd CIP Client]],'[1]Liste Adhérents Mediprix'!$A$12:$N$140,2,FALSE)</f>
        <v xml:space="preserve">PHARMACIE FOURNIER </v>
      </c>
      <c r="E263" s="45">
        <f>VLOOKUP(Tableau13[[#This Row],[Cd CIP Client]],'[1]Liste Adhérents Mediprix'!$A$12:$N$140,8,FALSE)</f>
        <v>13180</v>
      </c>
      <c r="F263" s="45" t="str">
        <f>VLOOKUP(Tableau13[[#This Row],[Cd CIP Client]],'[1]Liste Adhérents Mediprix'!$A$12:$N$140,9,FALSE)</f>
        <v>GIGNAC LA NERTHE</v>
      </c>
      <c r="G263" s="52">
        <v>313.61</v>
      </c>
      <c r="H263" s="53">
        <v>158.95999999999998</v>
      </c>
      <c r="I263" s="50">
        <f t="shared" si="5"/>
        <v>-0.4931284078951565</v>
      </c>
    </row>
    <row r="264" spans="1:9" x14ac:dyDescent="0.35">
      <c r="A264" s="44" t="s">
        <v>25</v>
      </c>
      <c r="B264" s="45" t="s">
        <v>26</v>
      </c>
      <c r="C264" s="51">
        <v>2261837</v>
      </c>
      <c r="D264" s="45" t="str">
        <f>VLOOKUP(Tableau13[[#This Row],[Cd CIP Client]],'[1]Liste Adhérents Mediprix'!$A$12:$N$140,2,FALSE)</f>
        <v>PHARMACIE DUPLEIX GRANIER</v>
      </c>
      <c r="E264" s="45">
        <f>VLOOKUP(Tableau13[[#This Row],[Cd CIP Client]],'[1]Liste Adhérents Mediprix'!$A$12:$N$140,8,FALSE)</f>
        <v>30250</v>
      </c>
      <c r="F264" s="45" t="str">
        <f>VLOOKUP(Tableau13[[#This Row],[Cd CIP Client]],'[1]Liste Adhérents Mediprix'!$A$12:$N$140,9,FALSE)</f>
        <v>Sommières</v>
      </c>
      <c r="G264" s="52"/>
      <c r="H264" s="53"/>
      <c r="I264" s="50">
        <f t="shared" si="5"/>
        <v>0</v>
      </c>
    </row>
    <row r="265" spans="1:9" x14ac:dyDescent="0.35">
      <c r="A265" s="44" t="s">
        <v>25</v>
      </c>
      <c r="B265" s="45" t="s">
        <v>27</v>
      </c>
      <c r="C265" s="51">
        <v>2261837</v>
      </c>
      <c r="D265" s="45" t="str">
        <f>VLOOKUP(Tableau13[[#This Row],[Cd CIP Client]],'[1]Liste Adhérents Mediprix'!$A$12:$N$140,2,FALSE)</f>
        <v>PHARMACIE DUPLEIX GRANIER</v>
      </c>
      <c r="E265" s="45">
        <f>VLOOKUP(Tableau13[[#This Row],[Cd CIP Client]],'[1]Liste Adhérents Mediprix'!$A$12:$N$140,8,FALSE)</f>
        <v>30250</v>
      </c>
      <c r="F265" s="45" t="str">
        <f>VLOOKUP(Tableau13[[#This Row],[Cd CIP Client]],'[1]Liste Adhérents Mediprix'!$A$12:$N$140,9,FALSE)</f>
        <v>Sommières</v>
      </c>
      <c r="G265" s="52">
        <v>13676.410000000018</v>
      </c>
      <c r="H265" s="53">
        <v>15440.82</v>
      </c>
      <c r="I265" s="50">
        <f t="shared" si="5"/>
        <v>0.12901119518937934</v>
      </c>
    </row>
    <row r="266" spans="1:9" x14ac:dyDescent="0.35">
      <c r="A266" s="44" t="s">
        <v>25</v>
      </c>
      <c r="B266" s="45" t="s">
        <v>28</v>
      </c>
      <c r="C266" s="51">
        <v>2261837</v>
      </c>
      <c r="D266" s="45" t="str">
        <f>VLOOKUP(Tableau13[[#This Row],[Cd CIP Client]],'[1]Liste Adhérents Mediprix'!$A$12:$N$140,2,FALSE)</f>
        <v>PHARMACIE DUPLEIX GRANIER</v>
      </c>
      <c r="E266" s="45">
        <f>VLOOKUP(Tableau13[[#This Row],[Cd CIP Client]],'[1]Liste Adhérents Mediprix'!$A$12:$N$140,8,FALSE)</f>
        <v>30250</v>
      </c>
      <c r="F266" s="45" t="str">
        <f>VLOOKUP(Tableau13[[#This Row],[Cd CIP Client]],'[1]Liste Adhérents Mediprix'!$A$12:$N$140,9,FALSE)</f>
        <v>Sommières</v>
      </c>
      <c r="G266" s="52">
        <v>359.71000000000004</v>
      </c>
      <c r="H266" s="53">
        <v>647.64</v>
      </c>
      <c r="I266" s="50">
        <f t="shared" si="5"/>
        <v>0.80045036279224913</v>
      </c>
    </row>
    <row r="267" spans="1:9" x14ac:dyDescent="0.35">
      <c r="A267" s="44" t="s">
        <v>25</v>
      </c>
      <c r="B267" s="45" t="s">
        <v>26</v>
      </c>
      <c r="C267" s="51">
        <v>2263441</v>
      </c>
      <c r="D267" s="45" t="str">
        <f>VLOOKUP(Tableau13[[#This Row],[Cd CIP Client]],'[1]Liste Adhérents Mediprix'!$A$12:$N$140,2,FALSE)</f>
        <v>PHARMACIE CAP COSTIERES</v>
      </c>
      <c r="E267" s="45">
        <f>VLOOKUP(Tableau13[[#This Row],[Cd CIP Client]],'[1]Liste Adhérents Mediprix'!$A$12:$N$140,8,FALSE)</f>
        <v>30900</v>
      </c>
      <c r="F267" s="45" t="str">
        <f>VLOOKUP(Tableau13[[#This Row],[Cd CIP Client]],'[1]Liste Adhérents Mediprix'!$A$12:$N$140,9,FALSE)</f>
        <v>NIMES</v>
      </c>
      <c r="G267" s="52">
        <v>6914.5800000000008</v>
      </c>
      <c r="H267" s="53">
        <v>10912.640000000007</v>
      </c>
      <c r="I267" s="50">
        <f t="shared" si="5"/>
        <v>0.57820720853616636</v>
      </c>
    </row>
    <row r="268" spans="1:9" x14ac:dyDescent="0.35">
      <c r="A268" s="44" t="s">
        <v>25</v>
      </c>
      <c r="B268" s="45" t="s">
        <v>27</v>
      </c>
      <c r="C268" s="51">
        <v>2263441</v>
      </c>
      <c r="D268" s="45" t="str">
        <f>VLOOKUP(Tableau13[[#This Row],[Cd CIP Client]],'[1]Liste Adhérents Mediprix'!$A$12:$N$140,2,FALSE)</f>
        <v>PHARMACIE CAP COSTIERES</v>
      </c>
      <c r="E268" s="45">
        <f>VLOOKUP(Tableau13[[#This Row],[Cd CIP Client]],'[1]Liste Adhérents Mediprix'!$A$12:$N$140,8,FALSE)</f>
        <v>30900</v>
      </c>
      <c r="F268" s="45" t="str">
        <f>VLOOKUP(Tableau13[[#This Row],[Cd CIP Client]],'[1]Liste Adhérents Mediprix'!$A$12:$N$140,9,FALSE)</f>
        <v>NIMES</v>
      </c>
      <c r="G268" s="52">
        <v>1967.7999999999979</v>
      </c>
      <c r="H268" s="53">
        <v>2448.0700000000038</v>
      </c>
      <c r="I268" s="50">
        <f t="shared" si="5"/>
        <v>0.24406443744283282</v>
      </c>
    </row>
    <row r="269" spans="1:9" x14ac:dyDescent="0.35">
      <c r="A269" s="44" t="s">
        <v>25</v>
      </c>
      <c r="B269" s="45" t="s">
        <v>28</v>
      </c>
      <c r="C269" s="51">
        <v>2263441</v>
      </c>
      <c r="D269" s="45" t="str">
        <f>VLOOKUP(Tableau13[[#This Row],[Cd CIP Client]],'[1]Liste Adhérents Mediprix'!$A$12:$N$140,2,FALSE)</f>
        <v>PHARMACIE CAP COSTIERES</v>
      </c>
      <c r="E269" s="45">
        <f>VLOOKUP(Tableau13[[#This Row],[Cd CIP Client]],'[1]Liste Adhérents Mediprix'!$A$12:$N$140,8,FALSE)</f>
        <v>30900</v>
      </c>
      <c r="F269" s="45" t="str">
        <f>VLOOKUP(Tableau13[[#This Row],[Cd CIP Client]],'[1]Liste Adhérents Mediprix'!$A$12:$N$140,9,FALSE)</f>
        <v>NIMES</v>
      </c>
      <c r="G269" s="52">
        <v>497.72000000000008</v>
      </c>
      <c r="H269" s="53">
        <v>73.08</v>
      </c>
      <c r="I269" s="50">
        <f t="shared" si="5"/>
        <v>-0.85317045728522067</v>
      </c>
    </row>
    <row r="270" spans="1:9" x14ac:dyDescent="0.35">
      <c r="A270" s="44" t="s">
        <v>25</v>
      </c>
      <c r="B270" s="45" t="s">
        <v>26</v>
      </c>
      <c r="C270" s="51">
        <v>2265433</v>
      </c>
      <c r="D270" s="45" t="str">
        <f>VLOOKUP(Tableau13[[#This Row],[Cd CIP Client]],'[1]Liste Adhérents Mediprix'!$A$12:$N$140,2,FALSE)</f>
        <v>PHARMACIE DAUDRE</v>
      </c>
      <c r="E270" s="45">
        <f>VLOOKUP(Tableau13[[#This Row],[Cd CIP Client]],'[1]Liste Adhérents Mediprix'!$A$12:$N$140,8,FALSE)</f>
        <v>80200</v>
      </c>
      <c r="F270" s="45" t="str">
        <f>VLOOKUP(Tableau13[[#This Row],[Cd CIP Client]],'[1]Liste Adhérents Mediprix'!$A$12:$N$140,9,FALSE)</f>
        <v>PERONNE</v>
      </c>
      <c r="G270" s="63"/>
      <c r="H270" s="62"/>
      <c r="I270" s="50">
        <f t="shared" si="5"/>
        <v>0</v>
      </c>
    </row>
    <row r="271" spans="1:9" x14ac:dyDescent="0.35">
      <c r="A271" s="44" t="s">
        <v>25</v>
      </c>
      <c r="B271" s="45" t="s">
        <v>27</v>
      </c>
      <c r="C271" s="51">
        <v>2265433</v>
      </c>
      <c r="D271" s="45" t="str">
        <f>VLOOKUP(Tableau13[[#This Row],[Cd CIP Client]],'[1]Liste Adhérents Mediprix'!$A$12:$N$140,2,FALSE)</f>
        <v>PHARMACIE DAUDRE</v>
      </c>
      <c r="E271" s="45">
        <f>VLOOKUP(Tableau13[[#This Row],[Cd CIP Client]],'[1]Liste Adhérents Mediprix'!$A$12:$N$140,8,FALSE)</f>
        <v>80200</v>
      </c>
      <c r="F271" s="45" t="str">
        <f>VLOOKUP(Tableau13[[#This Row],[Cd CIP Client]],'[1]Liste Adhérents Mediprix'!$A$12:$N$140,9,FALSE)</f>
        <v>PERONNE</v>
      </c>
      <c r="G271" s="63"/>
      <c r="H271" s="62"/>
      <c r="I271" s="50">
        <f t="shared" si="5"/>
        <v>0</v>
      </c>
    </row>
    <row r="272" spans="1:9" x14ac:dyDescent="0.35">
      <c r="A272" s="44" t="s">
        <v>25</v>
      </c>
      <c r="B272" s="45" t="s">
        <v>28</v>
      </c>
      <c r="C272" s="51">
        <v>2265433</v>
      </c>
      <c r="D272" s="45" t="str">
        <f>VLOOKUP(Tableau13[[#This Row],[Cd CIP Client]],'[1]Liste Adhérents Mediprix'!$A$12:$N$140,2,FALSE)</f>
        <v>PHARMACIE DAUDRE</v>
      </c>
      <c r="E272" s="45">
        <f>VLOOKUP(Tableau13[[#This Row],[Cd CIP Client]],'[1]Liste Adhérents Mediprix'!$A$12:$N$140,8,FALSE)</f>
        <v>80200</v>
      </c>
      <c r="F272" s="45" t="str">
        <f>VLOOKUP(Tableau13[[#This Row],[Cd CIP Client]],'[1]Liste Adhérents Mediprix'!$A$12:$N$140,9,FALSE)</f>
        <v>PERONNE</v>
      </c>
      <c r="G272" s="63"/>
      <c r="H272" s="62"/>
      <c r="I272" s="50">
        <f t="shared" si="5"/>
        <v>0</v>
      </c>
    </row>
    <row r="273" spans="1:9" x14ac:dyDescent="0.35">
      <c r="A273" s="44" t="s">
        <v>25</v>
      </c>
      <c r="B273" s="45" t="s">
        <v>26</v>
      </c>
      <c r="C273" s="51">
        <v>2265805</v>
      </c>
      <c r="D273" s="45" t="str">
        <f>VLOOKUP(Tableau13[[#This Row],[Cd CIP Client]],'[1]Liste Adhérents Mediprix'!$A$12:$N$140,2,FALSE)</f>
        <v>PHARMACIE DE LA DURANNE</v>
      </c>
      <c r="E273" s="45">
        <f>VLOOKUP(Tableau13[[#This Row],[Cd CIP Client]],'[1]Liste Adhérents Mediprix'!$A$12:$N$140,8,FALSE)</f>
        <v>13100</v>
      </c>
      <c r="F273" s="45" t="str">
        <f>VLOOKUP(Tableau13[[#This Row],[Cd CIP Client]],'[1]Liste Adhérents Mediprix'!$A$12:$N$140,9,FALSE)</f>
        <v>AIX EN PROVENCE</v>
      </c>
      <c r="G273" s="52">
        <v>5720.4199999999992</v>
      </c>
      <c r="H273" s="53">
        <v>6738.1300000000028</v>
      </c>
      <c r="I273" s="50">
        <f t="shared" si="5"/>
        <v>0.17790826547701111</v>
      </c>
    </row>
    <row r="274" spans="1:9" x14ac:dyDescent="0.35">
      <c r="A274" s="44" t="s">
        <v>25</v>
      </c>
      <c r="B274" s="45" t="s">
        <v>27</v>
      </c>
      <c r="C274" s="51">
        <v>2265805</v>
      </c>
      <c r="D274" s="45" t="str">
        <f>VLOOKUP(Tableau13[[#This Row],[Cd CIP Client]],'[1]Liste Adhérents Mediprix'!$A$12:$N$140,2,FALSE)</f>
        <v>PHARMACIE DE LA DURANNE</v>
      </c>
      <c r="E274" s="45">
        <f>VLOOKUP(Tableau13[[#This Row],[Cd CIP Client]],'[1]Liste Adhérents Mediprix'!$A$12:$N$140,8,FALSE)</f>
        <v>13100</v>
      </c>
      <c r="F274" s="45" t="str">
        <f>VLOOKUP(Tableau13[[#This Row],[Cd CIP Client]],'[1]Liste Adhérents Mediprix'!$A$12:$N$140,9,FALSE)</f>
        <v>AIX EN PROVENCE</v>
      </c>
      <c r="G274" s="52">
        <v>1086.4499999999998</v>
      </c>
      <c r="H274" s="53">
        <v>1663.8200000000008</v>
      </c>
      <c r="I274" s="50">
        <f t="shared" ref="I274:I323" si="6">IFERROR((H274-G274)/G274,0)</f>
        <v>0.53142804546918965</v>
      </c>
    </row>
    <row r="275" spans="1:9" x14ac:dyDescent="0.35">
      <c r="A275" s="44" t="s">
        <v>25</v>
      </c>
      <c r="B275" s="45" t="s">
        <v>28</v>
      </c>
      <c r="C275" s="51">
        <v>2265805</v>
      </c>
      <c r="D275" s="45" t="str">
        <f>VLOOKUP(Tableau13[[#This Row],[Cd CIP Client]],'[1]Liste Adhérents Mediprix'!$A$12:$N$140,2,FALSE)</f>
        <v>PHARMACIE DE LA DURANNE</v>
      </c>
      <c r="E275" s="45">
        <f>VLOOKUP(Tableau13[[#This Row],[Cd CIP Client]],'[1]Liste Adhérents Mediprix'!$A$12:$N$140,8,FALSE)</f>
        <v>13100</v>
      </c>
      <c r="F275" s="45" t="str">
        <f>VLOOKUP(Tableau13[[#This Row],[Cd CIP Client]],'[1]Liste Adhérents Mediprix'!$A$12:$N$140,9,FALSE)</f>
        <v>AIX EN PROVENCE</v>
      </c>
      <c r="G275" s="52">
        <v>588.36999999999989</v>
      </c>
      <c r="H275" s="53">
        <v>205.04</v>
      </c>
      <c r="I275" s="50">
        <f t="shared" si="6"/>
        <v>-0.65151180379693052</v>
      </c>
    </row>
    <row r="276" spans="1:9" x14ac:dyDescent="0.35">
      <c r="A276" s="44" t="s">
        <v>25</v>
      </c>
      <c r="B276" s="45" t="s">
        <v>26</v>
      </c>
      <c r="C276" s="51">
        <v>2267069</v>
      </c>
      <c r="D276" s="45" t="str">
        <f>VLOOKUP(Tableau13[[#This Row],[Cd CIP Client]],'[1]Liste Adhérents Mediprix'!$A$12:$N$140,2,FALSE)</f>
        <v>PHARMACIE ESPACE BOCAUD</v>
      </c>
      <c r="E276" s="45">
        <f>VLOOKUP(Tableau13[[#This Row],[Cd CIP Client]],'[1]Liste Adhérents Mediprix'!$A$12:$N$140,8,FALSE)</f>
        <v>34830</v>
      </c>
      <c r="F276" s="45" t="str">
        <f>VLOOKUP(Tableau13[[#This Row],[Cd CIP Client]],'[1]Liste Adhérents Mediprix'!$A$12:$N$140,9,FALSE)</f>
        <v>JACOU</v>
      </c>
      <c r="G276" s="52">
        <v>2589.9</v>
      </c>
      <c r="H276" s="53">
        <v>30118.009900000005</v>
      </c>
      <c r="I276" s="50">
        <f t="shared" si="6"/>
        <v>10.629024248040466</v>
      </c>
    </row>
    <row r="277" spans="1:9" x14ac:dyDescent="0.35">
      <c r="A277" s="44" t="s">
        <v>25</v>
      </c>
      <c r="B277" s="45" t="s">
        <v>27</v>
      </c>
      <c r="C277" s="51">
        <v>2267069</v>
      </c>
      <c r="D277" s="45" t="str">
        <f>VLOOKUP(Tableau13[[#This Row],[Cd CIP Client]],'[1]Liste Adhérents Mediprix'!$A$12:$N$140,2,FALSE)</f>
        <v>PHARMACIE ESPACE BOCAUD</v>
      </c>
      <c r="E277" s="45">
        <f>VLOOKUP(Tableau13[[#This Row],[Cd CIP Client]],'[1]Liste Adhérents Mediprix'!$A$12:$N$140,8,FALSE)</f>
        <v>34830</v>
      </c>
      <c r="F277" s="45" t="str">
        <f>VLOOKUP(Tableau13[[#This Row],[Cd CIP Client]],'[1]Liste Adhérents Mediprix'!$A$12:$N$140,9,FALSE)</f>
        <v>JACOU</v>
      </c>
      <c r="G277" s="52"/>
      <c r="H277" s="53">
        <v>32.28</v>
      </c>
      <c r="I277" s="50">
        <f t="shared" si="6"/>
        <v>0</v>
      </c>
    </row>
    <row r="278" spans="1:9" x14ac:dyDescent="0.35">
      <c r="A278" s="44" t="s">
        <v>25</v>
      </c>
      <c r="B278" s="45" t="s">
        <v>28</v>
      </c>
      <c r="C278" s="51">
        <v>2267069</v>
      </c>
      <c r="D278" s="45" t="str">
        <f>VLOOKUP(Tableau13[[#This Row],[Cd CIP Client]],'[1]Liste Adhérents Mediprix'!$A$12:$N$140,2,FALSE)</f>
        <v>PHARMACIE ESPACE BOCAUD</v>
      </c>
      <c r="E278" s="45">
        <f>VLOOKUP(Tableau13[[#This Row],[Cd CIP Client]],'[1]Liste Adhérents Mediprix'!$A$12:$N$140,8,FALSE)</f>
        <v>34830</v>
      </c>
      <c r="F278" s="45" t="str">
        <f>VLOOKUP(Tableau13[[#This Row],[Cd CIP Client]],'[1]Liste Adhérents Mediprix'!$A$12:$N$140,9,FALSE)</f>
        <v>JACOU</v>
      </c>
      <c r="G278" s="52"/>
      <c r="H278" s="53">
        <v>36.54</v>
      </c>
      <c r="I278" s="50">
        <f t="shared" si="6"/>
        <v>0</v>
      </c>
    </row>
    <row r="279" spans="1:9" x14ac:dyDescent="0.35">
      <c r="A279" s="44" t="s">
        <v>25</v>
      </c>
      <c r="B279" s="45" t="s">
        <v>26</v>
      </c>
      <c r="C279" s="51">
        <v>2270307</v>
      </c>
      <c r="D279" s="45" t="str">
        <f>VLOOKUP(Tableau13[[#This Row],[Cd CIP Client]],'[1]Liste Adhérents Mediprix'!$A$12:$N$140,2,FALSE)</f>
        <v>PHARMACIE DU LAS</v>
      </c>
      <c r="E279" s="45">
        <f>VLOOKUP(Tableau13[[#This Row],[Cd CIP Client]],'[1]Liste Adhérents Mediprix'!$A$12:$N$140,8,FALSE)</f>
        <v>83200</v>
      </c>
      <c r="F279" s="45" t="str">
        <f>VLOOKUP(Tableau13[[#This Row],[Cd CIP Client]],'[1]Liste Adhérents Mediprix'!$A$12:$N$140,9,FALSE)</f>
        <v>TOULON</v>
      </c>
      <c r="G279" s="52">
        <v>11262.119999999997</v>
      </c>
      <c r="H279" s="53">
        <v>12246.000000000007</v>
      </c>
      <c r="I279" s="50">
        <f t="shared" si="6"/>
        <v>8.7361882132317034E-2</v>
      </c>
    </row>
    <row r="280" spans="1:9" x14ac:dyDescent="0.35">
      <c r="A280" s="44" t="s">
        <v>25</v>
      </c>
      <c r="B280" s="45" t="s">
        <v>27</v>
      </c>
      <c r="C280" s="51">
        <v>2270307</v>
      </c>
      <c r="D280" s="45" t="str">
        <f>VLOOKUP(Tableau13[[#This Row],[Cd CIP Client]],'[1]Liste Adhérents Mediprix'!$A$12:$N$140,2,FALSE)</f>
        <v>PHARMACIE DU LAS</v>
      </c>
      <c r="E280" s="45">
        <f>VLOOKUP(Tableau13[[#This Row],[Cd CIP Client]],'[1]Liste Adhérents Mediprix'!$A$12:$N$140,8,FALSE)</f>
        <v>83200</v>
      </c>
      <c r="F280" s="45" t="str">
        <f>VLOOKUP(Tableau13[[#This Row],[Cd CIP Client]],'[1]Liste Adhérents Mediprix'!$A$12:$N$140,9,FALSE)</f>
        <v>TOULON</v>
      </c>
      <c r="G280" s="52">
        <v>19455.570000000003</v>
      </c>
      <c r="H280" s="53">
        <v>14828.099999999982</v>
      </c>
      <c r="I280" s="50">
        <f t="shared" si="6"/>
        <v>-0.2378480815519679</v>
      </c>
    </row>
    <row r="281" spans="1:9" x14ac:dyDescent="0.35">
      <c r="A281" s="44" t="s">
        <v>25</v>
      </c>
      <c r="B281" s="45" t="s">
        <v>28</v>
      </c>
      <c r="C281" s="51">
        <v>2270307</v>
      </c>
      <c r="D281" s="45" t="str">
        <f>VLOOKUP(Tableau13[[#This Row],[Cd CIP Client]],'[1]Liste Adhérents Mediprix'!$A$12:$N$140,2,FALSE)</f>
        <v>PHARMACIE DU LAS</v>
      </c>
      <c r="E281" s="45">
        <f>VLOOKUP(Tableau13[[#This Row],[Cd CIP Client]],'[1]Liste Adhérents Mediprix'!$A$12:$N$140,8,FALSE)</f>
        <v>83200</v>
      </c>
      <c r="F281" s="45" t="str">
        <f>VLOOKUP(Tableau13[[#This Row],[Cd CIP Client]],'[1]Liste Adhérents Mediprix'!$A$12:$N$140,9,FALSE)</f>
        <v>TOULON</v>
      </c>
      <c r="G281" s="52">
        <v>67.08</v>
      </c>
      <c r="H281" s="53"/>
      <c r="I281" s="50">
        <f t="shared" si="6"/>
        <v>-1</v>
      </c>
    </row>
    <row r="282" spans="1:9" x14ac:dyDescent="0.35">
      <c r="A282" s="44" t="s">
        <v>25</v>
      </c>
      <c r="B282" s="45" t="s">
        <v>26</v>
      </c>
      <c r="C282" s="51">
        <v>2271295</v>
      </c>
      <c r="D282" s="45" t="str">
        <f>VLOOKUP(Tableau13[[#This Row],[Cd CIP Client]],'[1]Liste Adhérents Mediprix'!$A$12:$N$140,2,FALSE)</f>
        <v>PHARMACIE DE LA PLAINE</v>
      </c>
      <c r="E282" s="45">
        <f>VLOOKUP(Tableau13[[#This Row],[Cd CIP Client]],'[1]Liste Adhérents Mediprix'!$A$12:$N$140,8,FALSE)</f>
        <v>62800</v>
      </c>
      <c r="F282" s="45" t="str">
        <f>VLOOKUP(Tableau13[[#This Row],[Cd CIP Client]],'[1]Liste Adhérents Mediprix'!$A$12:$N$140,9,FALSE)</f>
        <v>LIEVIN</v>
      </c>
      <c r="G282" s="52"/>
      <c r="H282" s="53">
        <v>3300.0699999999997</v>
      </c>
      <c r="I282" s="50">
        <f t="shared" si="6"/>
        <v>0</v>
      </c>
    </row>
    <row r="283" spans="1:9" x14ac:dyDescent="0.35">
      <c r="A283" s="44" t="s">
        <v>25</v>
      </c>
      <c r="B283" s="45" t="s">
        <v>27</v>
      </c>
      <c r="C283" s="51">
        <v>2271295</v>
      </c>
      <c r="D283" s="45" t="str">
        <f>VLOOKUP(Tableau13[[#This Row],[Cd CIP Client]],'[1]Liste Adhérents Mediprix'!$A$12:$N$140,2,FALSE)</f>
        <v>PHARMACIE DE LA PLAINE</v>
      </c>
      <c r="E283" s="45">
        <f>VLOOKUP(Tableau13[[#This Row],[Cd CIP Client]],'[1]Liste Adhérents Mediprix'!$A$12:$N$140,8,FALSE)</f>
        <v>62800</v>
      </c>
      <c r="F283" s="45" t="str">
        <f>VLOOKUP(Tableau13[[#This Row],[Cd CIP Client]],'[1]Liste Adhérents Mediprix'!$A$12:$N$140,9,FALSE)</f>
        <v>LIEVIN</v>
      </c>
      <c r="G283" s="52">
        <v>544.59999999999991</v>
      </c>
      <c r="H283" s="53">
        <v>784.54000000000008</v>
      </c>
      <c r="I283" s="50">
        <f t="shared" si="6"/>
        <v>0.44058024237972865</v>
      </c>
    </row>
    <row r="284" spans="1:9" x14ac:dyDescent="0.35">
      <c r="A284" s="44" t="s">
        <v>25</v>
      </c>
      <c r="B284" s="45" t="s">
        <v>28</v>
      </c>
      <c r="C284" s="51">
        <v>2271295</v>
      </c>
      <c r="D284" s="45" t="str">
        <f>VLOOKUP(Tableau13[[#This Row],[Cd CIP Client]],'[1]Liste Adhérents Mediprix'!$A$12:$N$140,2,FALSE)</f>
        <v>PHARMACIE DE LA PLAINE</v>
      </c>
      <c r="E284" s="45">
        <f>VLOOKUP(Tableau13[[#This Row],[Cd CIP Client]],'[1]Liste Adhérents Mediprix'!$A$12:$N$140,8,FALSE)</f>
        <v>62800</v>
      </c>
      <c r="F284" s="45" t="str">
        <f>VLOOKUP(Tableau13[[#This Row],[Cd CIP Client]],'[1]Liste Adhérents Mediprix'!$A$12:$N$140,9,FALSE)</f>
        <v>LIEVIN</v>
      </c>
      <c r="G284" s="52"/>
      <c r="H284" s="53">
        <v>232.7</v>
      </c>
      <c r="I284" s="50">
        <f t="shared" si="6"/>
        <v>0</v>
      </c>
    </row>
    <row r="285" spans="1:9" x14ac:dyDescent="0.35">
      <c r="A285" s="44" t="s">
        <v>25</v>
      </c>
      <c r="B285" s="45" t="s">
        <v>26</v>
      </c>
      <c r="C285" s="51">
        <v>2271599</v>
      </c>
      <c r="D285" s="45" t="str">
        <f>VLOOKUP(Tableau13[[#This Row],[Cd CIP Client]],'[1]Liste Adhérents Mediprix'!$A$12:$N$140,2,FALSE)</f>
        <v>PHARMACIE DES 3 VALLEES</v>
      </c>
      <c r="E285" s="45" t="str">
        <f>VLOOKUP(Tableau13[[#This Row],[Cd CIP Client]],'[1]Liste Adhérents Mediprix'!$A$12:$N$140,8,FALSE)</f>
        <v>07800</v>
      </c>
      <c r="F285" s="45" t="str">
        <f>VLOOKUP(Tableau13[[#This Row],[Cd CIP Client]],'[1]Liste Adhérents Mediprix'!$A$12:$N$140,9,FALSE)</f>
        <v>LA VOULTE SUR RHONE</v>
      </c>
      <c r="G285" s="52">
        <v>1470.9200000000003</v>
      </c>
      <c r="H285" s="53">
        <v>1925.2199999999998</v>
      </c>
      <c r="I285" s="50">
        <f t="shared" si="6"/>
        <v>0.30885432246485151</v>
      </c>
    </row>
    <row r="286" spans="1:9" x14ac:dyDescent="0.35">
      <c r="A286" s="44" t="s">
        <v>25</v>
      </c>
      <c r="B286" s="45" t="s">
        <v>27</v>
      </c>
      <c r="C286" s="51">
        <v>2271599</v>
      </c>
      <c r="D286" s="45" t="str">
        <f>VLOOKUP(Tableau13[[#This Row],[Cd CIP Client]],'[1]Liste Adhérents Mediprix'!$A$12:$N$140,2,FALSE)</f>
        <v>PHARMACIE DES 3 VALLEES</v>
      </c>
      <c r="E286" s="45" t="str">
        <f>VLOOKUP(Tableau13[[#This Row],[Cd CIP Client]],'[1]Liste Adhérents Mediprix'!$A$12:$N$140,8,FALSE)</f>
        <v>07800</v>
      </c>
      <c r="F286" s="45" t="str">
        <f>VLOOKUP(Tableau13[[#This Row],[Cd CIP Client]],'[1]Liste Adhérents Mediprix'!$A$12:$N$140,9,FALSE)</f>
        <v>LA VOULTE SUR RHONE</v>
      </c>
      <c r="G286" s="52">
        <v>7219.5900000000038</v>
      </c>
      <c r="H286" s="53">
        <v>9789.2700000000059</v>
      </c>
      <c r="I286" s="50">
        <f t="shared" si="6"/>
        <v>0.35593156952126098</v>
      </c>
    </row>
    <row r="287" spans="1:9" x14ac:dyDescent="0.35">
      <c r="A287" s="44" t="s">
        <v>25</v>
      </c>
      <c r="B287" s="45" t="s">
        <v>28</v>
      </c>
      <c r="C287" s="51">
        <v>2271599</v>
      </c>
      <c r="D287" s="45" t="str">
        <f>VLOOKUP(Tableau13[[#This Row],[Cd CIP Client]],'[1]Liste Adhérents Mediprix'!$A$12:$N$140,2,FALSE)</f>
        <v>PHARMACIE DES 3 VALLEES</v>
      </c>
      <c r="E287" s="45" t="str">
        <f>VLOOKUP(Tableau13[[#This Row],[Cd CIP Client]],'[1]Liste Adhérents Mediprix'!$A$12:$N$140,8,FALSE)</f>
        <v>07800</v>
      </c>
      <c r="F287" s="45" t="str">
        <f>VLOOKUP(Tableau13[[#This Row],[Cd CIP Client]],'[1]Liste Adhérents Mediprix'!$A$12:$N$140,9,FALSE)</f>
        <v>LA VOULTE SUR RHONE</v>
      </c>
      <c r="G287" s="52">
        <v>63.02</v>
      </c>
      <c r="H287" s="53">
        <v>36.54</v>
      </c>
      <c r="I287" s="50">
        <f t="shared" si="6"/>
        <v>-0.42018406854966683</v>
      </c>
    </row>
    <row r="288" spans="1:9" x14ac:dyDescent="0.35">
      <c r="A288" s="44" t="s">
        <v>25</v>
      </c>
      <c r="B288" s="45" t="s">
        <v>26</v>
      </c>
      <c r="C288" s="51">
        <v>2272393</v>
      </c>
      <c r="D288" s="45" t="str">
        <f>VLOOKUP(Tableau13[[#This Row],[Cd CIP Client]],'[1]Liste Adhérents Mediprix'!$A$12:$N$140,2,FALSE)</f>
        <v>PHARMACIE DE LA SOULE</v>
      </c>
      <c r="E288" s="45">
        <f>VLOOKUP(Tableau13[[#This Row],[Cd CIP Client]],'[1]Liste Adhérents Mediprix'!$A$12:$N$140,8,FALSE)</f>
        <v>64130</v>
      </c>
      <c r="F288" s="45" t="str">
        <f>VLOOKUP(Tableau13[[#This Row],[Cd CIP Client]],'[1]Liste Adhérents Mediprix'!$A$12:$N$140,9,FALSE)</f>
        <v>MAULEON</v>
      </c>
      <c r="G288" s="52"/>
      <c r="H288" s="53"/>
      <c r="I288" s="50">
        <f t="shared" si="6"/>
        <v>0</v>
      </c>
    </row>
    <row r="289" spans="1:9" x14ac:dyDescent="0.35">
      <c r="A289" s="44" t="s">
        <v>25</v>
      </c>
      <c r="B289" s="45" t="s">
        <v>27</v>
      </c>
      <c r="C289" s="51">
        <v>2272393</v>
      </c>
      <c r="D289" s="45" t="str">
        <f>VLOOKUP(Tableau13[[#This Row],[Cd CIP Client]],'[1]Liste Adhérents Mediprix'!$A$12:$N$140,2,FALSE)</f>
        <v>PHARMACIE DE LA SOULE</v>
      </c>
      <c r="E289" s="45">
        <f>VLOOKUP(Tableau13[[#This Row],[Cd CIP Client]],'[1]Liste Adhérents Mediprix'!$A$12:$N$140,8,FALSE)</f>
        <v>64130</v>
      </c>
      <c r="F289" s="45" t="str">
        <f>VLOOKUP(Tableau13[[#This Row],[Cd CIP Client]],'[1]Liste Adhérents Mediprix'!$A$12:$N$140,9,FALSE)</f>
        <v>MAULEON</v>
      </c>
      <c r="G289" s="52">
        <v>17199.090000000007</v>
      </c>
      <c r="H289" s="53">
        <v>18642.600000000006</v>
      </c>
      <c r="I289" s="50">
        <f t="shared" si="6"/>
        <v>8.3929440452954071E-2</v>
      </c>
    </row>
    <row r="290" spans="1:9" x14ac:dyDescent="0.35">
      <c r="A290" s="44" t="s">
        <v>25</v>
      </c>
      <c r="B290" s="45" t="s">
        <v>28</v>
      </c>
      <c r="C290" s="51">
        <v>2272393</v>
      </c>
      <c r="D290" s="45" t="str">
        <f>VLOOKUP(Tableau13[[#This Row],[Cd CIP Client]],'[1]Liste Adhérents Mediprix'!$A$12:$N$140,2,FALSE)</f>
        <v>PHARMACIE DE LA SOULE</v>
      </c>
      <c r="E290" s="45">
        <f>VLOOKUP(Tableau13[[#This Row],[Cd CIP Client]],'[1]Liste Adhérents Mediprix'!$A$12:$N$140,8,FALSE)</f>
        <v>64130</v>
      </c>
      <c r="F290" s="45" t="str">
        <f>VLOOKUP(Tableau13[[#This Row],[Cd CIP Client]],'[1]Liste Adhérents Mediprix'!$A$12:$N$140,9,FALSE)</f>
        <v>MAULEON</v>
      </c>
      <c r="G290" s="52"/>
      <c r="H290" s="53">
        <v>657.78</v>
      </c>
      <c r="I290" s="50">
        <f t="shared" si="6"/>
        <v>0</v>
      </c>
    </row>
    <row r="291" spans="1:9" x14ac:dyDescent="0.35">
      <c r="A291" s="44" t="s">
        <v>25</v>
      </c>
      <c r="B291" s="45" t="s">
        <v>26</v>
      </c>
      <c r="C291" s="51">
        <v>2277056</v>
      </c>
      <c r="D291" s="45" t="str">
        <f>VLOOKUP(Tableau13[[#This Row],[Cd CIP Client]],'[1]Liste Adhérents Mediprix'!$A$12:$N$140,2,FALSE)</f>
        <v>PHARMACIE NOUVELLE</v>
      </c>
      <c r="E291" s="45">
        <f>VLOOKUP(Tableau13[[#This Row],[Cd CIP Client]],'[1]Liste Adhérents Mediprix'!$A$12:$N$140,8,FALSE)</f>
        <v>68110</v>
      </c>
      <c r="F291" s="45" t="str">
        <f>VLOOKUP(Tableau13[[#This Row],[Cd CIP Client]],'[1]Liste Adhérents Mediprix'!$A$12:$N$140,9,FALSE)</f>
        <v>ILLZACH</v>
      </c>
      <c r="G291" s="63"/>
      <c r="H291" s="62"/>
      <c r="I291" s="50">
        <f t="shared" si="6"/>
        <v>0</v>
      </c>
    </row>
    <row r="292" spans="1:9" x14ac:dyDescent="0.35">
      <c r="A292" s="44" t="s">
        <v>25</v>
      </c>
      <c r="B292" s="45" t="s">
        <v>27</v>
      </c>
      <c r="C292" s="51">
        <v>2277056</v>
      </c>
      <c r="D292" s="45" t="str">
        <f>VLOOKUP(Tableau13[[#This Row],[Cd CIP Client]],'[1]Liste Adhérents Mediprix'!$A$12:$N$140,2,FALSE)</f>
        <v>PHARMACIE NOUVELLE</v>
      </c>
      <c r="E292" s="45">
        <f>VLOOKUP(Tableau13[[#This Row],[Cd CIP Client]],'[1]Liste Adhérents Mediprix'!$A$12:$N$140,8,FALSE)</f>
        <v>68110</v>
      </c>
      <c r="F292" s="45" t="str">
        <f>VLOOKUP(Tableau13[[#This Row],[Cd CIP Client]],'[1]Liste Adhérents Mediprix'!$A$12:$N$140,9,FALSE)</f>
        <v>ILLZACH</v>
      </c>
      <c r="G292" s="63"/>
      <c r="H292" s="62"/>
      <c r="I292" s="50">
        <f t="shared" si="6"/>
        <v>0</v>
      </c>
    </row>
    <row r="293" spans="1:9" x14ac:dyDescent="0.35">
      <c r="A293" s="44" t="s">
        <v>25</v>
      </c>
      <c r="B293" s="45" t="s">
        <v>28</v>
      </c>
      <c r="C293" s="51">
        <v>2277056</v>
      </c>
      <c r="D293" s="45" t="str">
        <f>VLOOKUP(Tableau13[[#This Row],[Cd CIP Client]],'[1]Liste Adhérents Mediprix'!$A$12:$N$140,2,FALSE)</f>
        <v>PHARMACIE NOUVELLE</v>
      </c>
      <c r="E293" s="45">
        <f>VLOOKUP(Tableau13[[#This Row],[Cd CIP Client]],'[1]Liste Adhérents Mediprix'!$A$12:$N$140,8,FALSE)</f>
        <v>68110</v>
      </c>
      <c r="F293" s="45" t="str">
        <f>VLOOKUP(Tableau13[[#This Row],[Cd CIP Client]],'[1]Liste Adhérents Mediprix'!$A$12:$N$140,9,FALSE)</f>
        <v>ILLZACH</v>
      </c>
      <c r="G293" s="63"/>
      <c r="H293" s="62"/>
      <c r="I293" s="50">
        <f t="shared" si="6"/>
        <v>0</v>
      </c>
    </row>
    <row r="294" spans="1:9" x14ac:dyDescent="0.35">
      <c r="A294" s="44" t="s">
        <v>25</v>
      </c>
      <c r="B294" s="45" t="s">
        <v>26</v>
      </c>
      <c r="C294" s="51">
        <v>2278861</v>
      </c>
      <c r="D294" s="45" t="str">
        <f>VLOOKUP(Tableau13[[#This Row],[Cd CIP Client]],'[1]Liste Adhérents Mediprix'!$A$12:$N$140,2,FALSE)</f>
        <v xml:space="preserve">PHARMACIE MOLNAR </v>
      </c>
      <c r="E294" s="45">
        <f>VLOOKUP(Tableau13[[#This Row],[Cd CIP Client]],'[1]Liste Adhérents Mediprix'!$A$12:$N$140,8,FALSE)</f>
        <v>88700</v>
      </c>
      <c r="F294" s="45" t="str">
        <f>VLOOKUP(Tableau13[[#This Row],[Cd CIP Client]],'[1]Liste Adhérents Mediprix'!$A$12:$N$140,9,FALSE)</f>
        <v>RAMBERVILLIERS</v>
      </c>
      <c r="G294" s="52">
        <v>157.42000000000002</v>
      </c>
      <c r="H294" s="53">
        <v>33.700000000000003</v>
      </c>
      <c r="I294" s="50">
        <f t="shared" si="6"/>
        <v>-0.78592300851226016</v>
      </c>
    </row>
    <row r="295" spans="1:9" x14ac:dyDescent="0.35">
      <c r="A295" s="44" t="s">
        <v>25</v>
      </c>
      <c r="B295" s="45" t="s">
        <v>27</v>
      </c>
      <c r="C295" s="51">
        <v>2278861</v>
      </c>
      <c r="D295" s="45" t="str">
        <f>VLOOKUP(Tableau13[[#This Row],[Cd CIP Client]],'[1]Liste Adhérents Mediprix'!$A$12:$N$140,2,FALSE)</f>
        <v xml:space="preserve">PHARMACIE MOLNAR </v>
      </c>
      <c r="E295" s="45">
        <f>VLOOKUP(Tableau13[[#This Row],[Cd CIP Client]],'[1]Liste Adhérents Mediprix'!$A$12:$N$140,8,FALSE)</f>
        <v>88700</v>
      </c>
      <c r="F295" s="45" t="str">
        <f>VLOOKUP(Tableau13[[#This Row],[Cd CIP Client]],'[1]Liste Adhérents Mediprix'!$A$12:$N$140,9,FALSE)</f>
        <v>RAMBERVILLIERS</v>
      </c>
      <c r="G295" s="52"/>
      <c r="H295" s="53">
        <v>20.47</v>
      </c>
      <c r="I295" s="50">
        <f t="shared" si="6"/>
        <v>0</v>
      </c>
    </row>
    <row r="296" spans="1:9" x14ac:dyDescent="0.35">
      <c r="A296" s="44" t="s">
        <v>25</v>
      </c>
      <c r="B296" s="45" t="s">
        <v>28</v>
      </c>
      <c r="C296" s="51">
        <v>2278861</v>
      </c>
      <c r="D296" s="45" t="str">
        <f>VLOOKUP(Tableau13[[#This Row],[Cd CIP Client]],'[1]Liste Adhérents Mediprix'!$A$12:$N$140,2,FALSE)</f>
        <v xml:space="preserve">PHARMACIE MOLNAR </v>
      </c>
      <c r="E296" s="45">
        <f>VLOOKUP(Tableau13[[#This Row],[Cd CIP Client]],'[1]Liste Adhérents Mediprix'!$A$12:$N$140,8,FALSE)</f>
        <v>88700</v>
      </c>
      <c r="F296" s="45" t="str">
        <f>VLOOKUP(Tableau13[[#This Row],[Cd CIP Client]],'[1]Liste Adhérents Mediprix'!$A$12:$N$140,9,FALSE)</f>
        <v>RAMBERVILLIERS</v>
      </c>
      <c r="G296" s="52"/>
      <c r="H296" s="53"/>
      <c r="I296" s="50">
        <f t="shared" si="6"/>
        <v>0</v>
      </c>
    </row>
    <row r="297" spans="1:9" x14ac:dyDescent="0.35">
      <c r="A297" s="44" t="s">
        <v>25</v>
      </c>
      <c r="B297" s="45" t="s">
        <v>26</v>
      </c>
      <c r="C297" s="51">
        <v>2279666</v>
      </c>
      <c r="D297" s="45" t="str">
        <f>VLOOKUP(Tableau13[[#This Row],[Cd CIP Client]],'[1]Liste Adhérents Mediprix'!$A$12:$N$140,2,FALSE)</f>
        <v>PHARMACIE DU THEATRE</v>
      </c>
      <c r="E297" s="45">
        <f>VLOOKUP(Tableau13[[#This Row],[Cd CIP Client]],'[1]Liste Adhérents Mediprix'!$A$12:$N$140,8,FALSE)</f>
        <v>11100</v>
      </c>
      <c r="F297" s="45" t="str">
        <f>VLOOKUP(Tableau13[[#This Row],[Cd CIP Client]],'[1]Liste Adhérents Mediprix'!$A$12:$N$140,9,FALSE)</f>
        <v>NARBONNE</v>
      </c>
      <c r="G297" s="52">
        <v>5465.9000000000005</v>
      </c>
      <c r="H297" s="53">
        <v>6367.1300000000037</v>
      </c>
      <c r="I297" s="50">
        <f t="shared" si="6"/>
        <v>0.16488227007446224</v>
      </c>
    </row>
    <row r="298" spans="1:9" x14ac:dyDescent="0.35">
      <c r="A298" s="44" t="s">
        <v>25</v>
      </c>
      <c r="B298" s="45" t="s">
        <v>27</v>
      </c>
      <c r="C298" s="51">
        <v>2279666</v>
      </c>
      <c r="D298" s="45" t="str">
        <f>VLOOKUP(Tableau13[[#This Row],[Cd CIP Client]],'[1]Liste Adhérents Mediprix'!$A$12:$N$140,2,FALSE)</f>
        <v>PHARMACIE DU THEATRE</v>
      </c>
      <c r="E298" s="45">
        <f>VLOOKUP(Tableau13[[#This Row],[Cd CIP Client]],'[1]Liste Adhérents Mediprix'!$A$12:$N$140,8,FALSE)</f>
        <v>11100</v>
      </c>
      <c r="F298" s="45" t="str">
        <f>VLOOKUP(Tableau13[[#This Row],[Cd CIP Client]],'[1]Liste Adhérents Mediprix'!$A$12:$N$140,9,FALSE)</f>
        <v>NARBONNE</v>
      </c>
      <c r="G298" s="52">
        <v>18065.280000000002</v>
      </c>
      <c r="H298" s="53">
        <v>16989.349999999999</v>
      </c>
      <c r="I298" s="50">
        <f t="shared" si="6"/>
        <v>-5.955789226627009E-2</v>
      </c>
    </row>
    <row r="299" spans="1:9" x14ac:dyDescent="0.35">
      <c r="A299" s="44" t="s">
        <v>25</v>
      </c>
      <c r="B299" s="45" t="s">
        <v>28</v>
      </c>
      <c r="C299" s="51">
        <v>2279666</v>
      </c>
      <c r="D299" s="45" t="str">
        <f>VLOOKUP(Tableau13[[#This Row],[Cd CIP Client]],'[1]Liste Adhérents Mediprix'!$A$12:$N$140,2,FALSE)</f>
        <v>PHARMACIE DU THEATRE</v>
      </c>
      <c r="E299" s="45">
        <f>VLOOKUP(Tableau13[[#This Row],[Cd CIP Client]],'[1]Liste Adhérents Mediprix'!$A$12:$N$140,8,FALSE)</f>
        <v>11100</v>
      </c>
      <c r="F299" s="45" t="str">
        <f>VLOOKUP(Tableau13[[#This Row],[Cd CIP Client]],'[1]Liste Adhérents Mediprix'!$A$12:$N$140,9,FALSE)</f>
        <v>NARBONNE</v>
      </c>
      <c r="G299" s="52">
        <v>343.63</v>
      </c>
      <c r="H299" s="53">
        <v>209.18</v>
      </c>
      <c r="I299" s="50">
        <f t="shared" si="6"/>
        <v>-0.39126385938363933</v>
      </c>
    </row>
    <row r="300" spans="1:9" x14ac:dyDescent="0.35">
      <c r="A300" s="44" t="s">
        <v>25</v>
      </c>
      <c r="B300" s="45" t="s">
        <v>26</v>
      </c>
      <c r="C300" s="51">
        <v>2279870</v>
      </c>
      <c r="D300" s="45" t="str">
        <f>VLOOKUP(Tableau13[[#This Row],[Cd CIP Client]],'[1]Liste Adhérents Mediprix'!$A$12:$N$140,2,FALSE)</f>
        <v xml:space="preserve">PHARMACIE CORSY </v>
      </c>
      <c r="E300" s="45">
        <f>VLOOKUP(Tableau13[[#This Row],[Cd CIP Client]],'[1]Liste Adhérents Mediprix'!$A$12:$N$140,8,FALSE)</f>
        <v>13090</v>
      </c>
      <c r="F300" s="45" t="str">
        <f>VLOOKUP(Tableau13[[#This Row],[Cd CIP Client]],'[1]Liste Adhérents Mediprix'!$A$12:$N$140,9,FALSE)</f>
        <v>AIX EN PROVENCE</v>
      </c>
      <c r="G300" s="52">
        <v>2574.6299999999997</v>
      </c>
      <c r="H300" s="53">
        <v>2133.5600000000004</v>
      </c>
      <c r="I300" s="50">
        <f t="shared" si="6"/>
        <v>-0.17131393637143952</v>
      </c>
    </row>
    <row r="301" spans="1:9" x14ac:dyDescent="0.35">
      <c r="A301" s="44" t="s">
        <v>25</v>
      </c>
      <c r="B301" s="45" t="s">
        <v>27</v>
      </c>
      <c r="C301" s="51">
        <v>2279870</v>
      </c>
      <c r="D301" s="45" t="str">
        <f>VLOOKUP(Tableau13[[#This Row],[Cd CIP Client]],'[1]Liste Adhérents Mediprix'!$A$12:$N$140,2,FALSE)</f>
        <v xml:space="preserve">PHARMACIE CORSY </v>
      </c>
      <c r="E301" s="45">
        <f>VLOOKUP(Tableau13[[#This Row],[Cd CIP Client]],'[1]Liste Adhérents Mediprix'!$A$12:$N$140,8,FALSE)</f>
        <v>13090</v>
      </c>
      <c r="F301" s="45" t="str">
        <f>VLOOKUP(Tableau13[[#This Row],[Cd CIP Client]],'[1]Liste Adhérents Mediprix'!$A$12:$N$140,9,FALSE)</f>
        <v>AIX EN PROVENCE</v>
      </c>
      <c r="G301" s="52">
        <v>10039.880000000003</v>
      </c>
      <c r="H301" s="53">
        <v>10132.6</v>
      </c>
      <c r="I301" s="50">
        <f t="shared" si="6"/>
        <v>9.2351701414755457E-3</v>
      </c>
    </row>
    <row r="302" spans="1:9" x14ac:dyDescent="0.35">
      <c r="A302" s="44" t="s">
        <v>25</v>
      </c>
      <c r="B302" s="45" t="s">
        <v>28</v>
      </c>
      <c r="C302" s="51">
        <v>2279870</v>
      </c>
      <c r="D302" s="45" t="str">
        <f>VLOOKUP(Tableau13[[#This Row],[Cd CIP Client]],'[1]Liste Adhérents Mediprix'!$A$12:$N$140,2,FALSE)</f>
        <v xml:space="preserve">PHARMACIE CORSY </v>
      </c>
      <c r="E302" s="45">
        <f>VLOOKUP(Tableau13[[#This Row],[Cd CIP Client]],'[1]Liste Adhérents Mediprix'!$A$12:$N$140,8,FALSE)</f>
        <v>13090</v>
      </c>
      <c r="F302" s="45" t="str">
        <f>VLOOKUP(Tableau13[[#This Row],[Cd CIP Client]],'[1]Liste Adhérents Mediprix'!$A$12:$N$140,9,FALSE)</f>
        <v>AIX EN PROVENCE</v>
      </c>
      <c r="G302" s="52">
        <v>262.14</v>
      </c>
      <c r="H302" s="53">
        <v>99.56</v>
      </c>
      <c r="I302" s="50">
        <f t="shared" si="6"/>
        <v>-0.62020294499122608</v>
      </c>
    </row>
    <row r="303" spans="1:9" x14ac:dyDescent="0.35">
      <c r="A303" s="44" t="s">
        <v>25</v>
      </c>
      <c r="B303" s="45" t="s">
        <v>26</v>
      </c>
      <c r="C303" s="51">
        <v>2281921</v>
      </c>
      <c r="D303" s="45" t="str">
        <f>VLOOKUP(Tableau13[[#This Row],[Cd CIP Client]],'[1]Liste Adhérents Mediprix'!$A$12:$N$140,2,FALSE)</f>
        <v>PHARMACIE DES CAMPELIERES</v>
      </c>
      <c r="E303" s="45" t="str">
        <f>VLOOKUP(Tableau13[[#This Row],[Cd CIP Client]],'[1]Liste Adhérents Mediprix'!$A$12:$N$140,8,FALSE)</f>
        <v>06250</v>
      </c>
      <c r="F303" s="45" t="str">
        <f>VLOOKUP(Tableau13[[#This Row],[Cd CIP Client]],'[1]Liste Adhérents Mediprix'!$A$12:$N$140,9,FALSE)</f>
        <v>MOUGINS</v>
      </c>
      <c r="G303" s="63"/>
      <c r="H303" s="53">
        <v>79.28</v>
      </c>
      <c r="I303" s="50">
        <f t="shared" si="6"/>
        <v>0</v>
      </c>
    </row>
    <row r="304" spans="1:9" x14ac:dyDescent="0.35">
      <c r="A304" s="44" t="s">
        <v>25</v>
      </c>
      <c r="B304" s="45" t="s">
        <v>27</v>
      </c>
      <c r="C304" s="51">
        <v>2281921</v>
      </c>
      <c r="D304" s="45" t="str">
        <f>VLOOKUP(Tableau13[[#This Row],[Cd CIP Client]],'[1]Liste Adhérents Mediprix'!$A$12:$N$140,2,FALSE)</f>
        <v>PHARMACIE DES CAMPELIERES</v>
      </c>
      <c r="E304" s="45" t="str">
        <f>VLOOKUP(Tableau13[[#This Row],[Cd CIP Client]],'[1]Liste Adhérents Mediprix'!$A$12:$N$140,8,FALSE)</f>
        <v>06250</v>
      </c>
      <c r="F304" s="45" t="str">
        <f>VLOOKUP(Tableau13[[#This Row],[Cd CIP Client]],'[1]Liste Adhérents Mediprix'!$A$12:$N$140,9,FALSE)</f>
        <v>MOUGINS</v>
      </c>
      <c r="G304" s="63"/>
      <c r="H304" s="53"/>
      <c r="I304" s="50">
        <f t="shared" si="6"/>
        <v>0</v>
      </c>
    </row>
    <row r="305" spans="1:9" x14ac:dyDescent="0.35">
      <c r="A305" s="44" t="s">
        <v>25</v>
      </c>
      <c r="B305" s="45" t="s">
        <v>28</v>
      </c>
      <c r="C305" s="51">
        <v>2281921</v>
      </c>
      <c r="D305" s="45" t="str">
        <f>VLOOKUP(Tableau13[[#This Row],[Cd CIP Client]],'[1]Liste Adhérents Mediprix'!$A$12:$N$140,2,FALSE)</f>
        <v>PHARMACIE DES CAMPELIERES</v>
      </c>
      <c r="E305" s="45" t="str">
        <f>VLOOKUP(Tableau13[[#This Row],[Cd CIP Client]],'[1]Liste Adhérents Mediprix'!$A$12:$N$140,8,FALSE)</f>
        <v>06250</v>
      </c>
      <c r="F305" s="45" t="str">
        <f>VLOOKUP(Tableau13[[#This Row],[Cd CIP Client]],'[1]Liste Adhérents Mediprix'!$A$12:$N$140,9,FALSE)</f>
        <v>MOUGINS</v>
      </c>
      <c r="G305" s="63"/>
      <c r="H305" s="53"/>
      <c r="I305" s="50">
        <f t="shared" si="6"/>
        <v>0</v>
      </c>
    </row>
    <row r="306" spans="1:9" x14ac:dyDescent="0.35">
      <c r="A306" s="44" t="s">
        <v>25</v>
      </c>
      <c r="B306" s="45" t="s">
        <v>26</v>
      </c>
      <c r="C306" s="51">
        <v>2282925</v>
      </c>
      <c r="D306" s="45" t="str">
        <f>VLOOKUP(Tableau13[[#This Row],[Cd CIP Client]],'[1]Liste Adhérents Mediprix'!$A$12:$N$140,2,FALSE)</f>
        <v>PHARMACIE SUD QUELAVOINE</v>
      </c>
      <c r="E306" s="45" t="str">
        <f>VLOOKUP(Tableau13[[#This Row],[Cd CIP Client]],'[1]Liste Adhérents Mediprix'!$A$12:$N$140,8,FALSE)</f>
        <v>07300</v>
      </c>
      <c r="F306" s="45" t="str">
        <f>VLOOKUP(Tableau13[[#This Row],[Cd CIP Client]],'[1]Liste Adhérents Mediprix'!$A$12:$N$140,9,FALSE)</f>
        <v>TOURNON SUR RHONE</v>
      </c>
      <c r="G306" s="52">
        <v>1497.84</v>
      </c>
      <c r="H306" s="53">
        <v>531.43999999999994</v>
      </c>
      <c r="I306" s="50">
        <f t="shared" si="6"/>
        <v>-0.64519574854457085</v>
      </c>
    </row>
    <row r="307" spans="1:9" x14ac:dyDescent="0.35">
      <c r="A307" s="44" t="s">
        <v>25</v>
      </c>
      <c r="B307" s="45" t="s">
        <v>27</v>
      </c>
      <c r="C307" s="51">
        <v>2282925</v>
      </c>
      <c r="D307" s="45" t="str">
        <f>VLOOKUP(Tableau13[[#This Row],[Cd CIP Client]],'[1]Liste Adhérents Mediprix'!$A$12:$N$140,2,FALSE)</f>
        <v>PHARMACIE SUD QUELAVOINE</v>
      </c>
      <c r="E307" s="45" t="str">
        <f>VLOOKUP(Tableau13[[#This Row],[Cd CIP Client]],'[1]Liste Adhérents Mediprix'!$A$12:$N$140,8,FALSE)</f>
        <v>07300</v>
      </c>
      <c r="F307" s="45" t="str">
        <f>VLOOKUP(Tableau13[[#This Row],[Cd CIP Client]],'[1]Liste Adhérents Mediprix'!$A$12:$N$140,9,FALSE)</f>
        <v>TOURNON SUR RHONE</v>
      </c>
      <c r="G307" s="52">
        <v>5301.4100000000026</v>
      </c>
      <c r="H307" s="53">
        <v>8511.730000000005</v>
      </c>
      <c r="I307" s="50">
        <f t="shared" si="6"/>
        <v>0.60555965299797621</v>
      </c>
    </row>
    <row r="308" spans="1:9" x14ac:dyDescent="0.35">
      <c r="A308" s="44" t="s">
        <v>25</v>
      </c>
      <c r="B308" s="45" t="s">
        <v>28</v>
      </c>
      <c r="C308" s="51">
        <v>2282925</v>
      </c>
      <c r="D308" s="45" t="str">
        <f>VLOOKUP(Tableau13[[#This Row],[Cd CIP Client]],'[1]Liste Adhérents Mediprix'!$A$12:$N$140,2,FALSE)</f>
        <v>PHARMACIE SUD QUELAVOINE</v>
      </c>
      <c r="E308" s="45" t="str">
        <f>VLOOKUP(Tableau13[[#This Row],[Cd CIP Client]],'[1]Liste Adhérents Mediprix'!$A$12:$N$140,8,FALSE)</f>
        <v>07300</v>
      </c>
      <c r="F308" s="45" t="str">
        <f>VLOOKUP(Tableau13[[#This Row],[Cd CIP Client]],'[1]Liste Adhérents Mediprix'!$A$12:$N$140,9,FALSE)</f>
        <v>TOURNON SUR RHONE</v>
      </c>
      <c r="G308" s="52">
        <v>103.6</v>
      </c>
      <c r="H308" s="53">
        <v>194.22</v>
      </c>
      <c r="I308" s="50">
        <f t="shared" si="6"/>
        <v>0.87471042471042482</v>
      </c>
    </row>
    <row r="309" spans="1:9" x14ac:dyDescent="0.35">
      <c r="A309" s="44" t="s">
        <v>25</v>
      </c>
      <c r="B309" s="45" t="s">
        <v>26</v>
      </c>
      <c r="C309" s="51">
        <v>2283227</v>
      </c>
      <c r="D309" s="45" t="str">
        <f>VLOOKUP(Tableau13[[#This Row],[Cd CIP Client]],'[1]Liste Adhérents Mediprix'!$A$12:$N$140,2,FALSE)</f>
        <v>PHARMACIE D’ODYSSEUM (LA GRANDE)</v>
      </c>
      <c r="E309" s="45">
        <f>VLOOKUP(Tableau13[[#This Row],[Cd CIP Client]],'[1]Liste Adhérents Mediprix'!$A$12:$N$140,8,FALSE)</f>
        <v>34000</v>
      </c>
      <c r="F309" s="45" t="str">
        <f>VLOOKUP(Tableau13[[#This Row],[Cd CIP Client]],'[1]Liste Adhérents Mediprix'!$A$12:$N$140,9,FALSE)</f>
        <v>MONTPELLIER</v>
      </c>
      <c r="G309" s="52">
        <v>15790.469999999994</v>
      </c>
      <c r="H309" s="53">
        <v>19991.820000000011</v>
      </c>
      <c r="I309" s="50">
        <f t="shared" si="6"/>
        <v>0.266068711064333</v>
      </c>
    </row>
    <row r="310" spans="1:9" x14ac:dyDescent="0.35">
      <c r="A310" s="44" t="s">
        <v>25</v>
      </c>
      <c r="B310" s="45" t="s">
        <v>27</v>
      </c>
      <c r="C310" s="51">
        <v>2283227</v>
      </c>
      <c r="D310" s="45" t="str">
        <f>VLOOKUP(Tableau13[[#This Row],[Cd CIP Client]],'[1]Liste Adhérents Mediprix'!$A$12:$N$140,2,FALSE)</f>
        <v>PHARMACIE D’ODYSSEUM (LA GRANDE)</v>
      </c>
      <c r="E310" s="45">
        <f>VLOOKUP(Tableau13[[#This Row],[Cd CIP Client]],'[1]Liste Adhérents Mediprix'!$A$12:$N$140,8,FALSE)</f>
        <v>34000</v>
      </c>
      <c r="F310" s="45" t="str">
        <f>VLOOKUP(Tableau13[[#This Row],[Cd CIP Client]],'[1]Liste Adhérents Mediprix'!$A$12:$N$140,9,FALSE)</f>
        <v>MONTPELLIER</v>
      </c>
      <c r="G310" s="52"/>
      <c r="H310" s="53">
        <v>203.08999999999997</v>
      </c>
      <c r="I310" s="50">
        <f t="shared" si="6"/>
        <v>0</v>
      </c>
    </row>
    <row r="311" spans="1:9" x14ac:dyDescent="0.35">
      <c r="A311" s="44" t="s">
        <v>25</v>
      </c>
      <c r="B311" s="45" t="s">
        <v>28</v>
      </c>
      <c r="C311" s="51">
        <v>2283227</v>
      </c>
      <c r="D311" s="45" t="str">
        <f>VLOOKUP(Tableau13[[#This Row],[Cd CIP Client]],'[1]Liste Adhérents Mediprix'!$A$12:$N$140,2,FALSE)</f>
        <v>PHARMACIE D’ODYSSEUM (LA GRANDE)</v>
      </c>
      <c r="E311" s="45">
        <f>VLOOKUP(Tableau13[[#This Row],[Cd CIP Client]],'[1]Liste Adhérents Mediprix'!$A$12:$N$140,8,FALSE)</f>
        <v>34000</v>
      </c>
      <c r="F311" s="45" t="str">
        <f>VLOOKUP(Tableau13[[#This Row],[Cd CIP Client]],'[1]Liste Adhérents Mediprix'!$A$12:$N$140,9,FALSE)</f>
        <v>MONTPELLIER</v>
      </c>
      <c r="G311" s="52">
        <v>1446</v>
      </c>
      <c r="H311" s="53">
        <v>134.91</v>
      </c>
      <c r="I311" s="50">
        <f t="shared" si="6"/>
        <v>-0.90670124481327796</v>
      </c>
    </row>
    <row r="312" spans="1:9" x14ac:dyDescent="0.35">
      <c r="A312" s="44" t="s">
        <v>25</v>
      </c>
      <c r="B312" s="45" t="s">
        <v>26</v>
      </c>
      <c r="C312" s="51">
        <v>2285313</v>
      </c>
      <c r="D312" s="45" t="str">
        <f>VLOOKUP(Tableau13[[#This Row],[Cd CIP Client]],'[1]Liste Adhérents Mediprix'!$A$12:$N$140,2,FALSE)</f>
        <v>PHARMACIE CHATEAUNEUF DE GALAURE</v>
      </c>
      <c r="E312" s="45">
        <f>VLOOKUP(Tableau13[[#This Row],[Cd CIP Client]],'[1]Liste Adhérents Mediprix'!$A$12:$N$140,8,FALSE)</f>
        <v>26330</v>
      </c>
      <c r="F312" s="45" t="str">
        <f>VLOOKUP(Tableau13[[#This Row],[Cd CIP Client]],'[1]Liste Adhérents Mediprix'!$A$12:$N$140,9,FALSE)</f>
        <v>CHATEAUNEUF DE GALAURE</v>
      </c>
      <c r="G312" s="63"/>
      <c r="H312" s="62"/>
      <c r="I312" s="50">
        <f t="shared" si="6"/>
        <v>0</v>
      </c>
    </row>
    <row r="313" spans="1:9" x14ac:dyDescent="0.35">
      <c r="A313" s="44" t="s">
        <v>25</v>
      </c>
      <c r="B313" s="45" t="s">
        <v>27</v>
      </c>
      <c r="C313" s="51">
        <v>2285313</v>
      </c>
      <c r="D313" s="45" t="str">
        <f>VLOOKUP(Tableau13[[#This Row],[Cd CIP Client]],'[1]Liste Adhérents Mediprix'!$A$12:$N$140,2,FALSE)</f>
        <v>PHARMACIE CHATEAUNEUF DE GALAURE</v>
      </c>
      <c r="E313" s="45">
        <f>VLOOKUP(Tableau13[[#This Row],[Cd CIP Client]],'[1]Liste Adhérents Mediprix'!$A$12:$N$140,8,FALSE)</f>
        <v>26330</v>
      </c>
      <c r="F313" s="45" t="str">
        <f>VLOOKUP(Tableau13[[#This Row],[Cd CIP Client]],'[1]Liste Adhérents Mediprix'!$A$12:$N$140,9,FALSE)</f>
        <v>CHATEAUNEUF DE GALAURE</v>
      </c>
      <c r="G313" s="63"/>
      <c r="H313" s="62"/>
      <c r="I313" s="50">
        <f t="shared" si="6"/>
        <v>0</v>
      </c>
    </row>
    <row r="314" spans="1:9" x14ac:dyDescent="0.35">
      <c r="A314" s="44" t="s">
        <v>25</v>
      </c>
      <c r="B314" s="45" t="s">
        <v>28</v>
      </c>
      <c r="C314" s="51">
        <v>2285313</v>
      </c>
      <c r="D314" s="45" t="str">
        <f>VLOOKUP(Tableau13[[#This Row],[Cd CIP Client]],'[1]Liste Adhérents Mediprix'!$A$12:$N$140,2,FALSE)</f>
        <v>PHARMACIE CHATEAUNEUF DE GALAURE</v>
      </c>
      <c r="E314" s="45">
        <f>VLOOKUP(Tableau13[[#This Row],[Cd CIP Client]],'[1]Liste Adhérents Mediprix'!$A$12:$N$140,8,FALSE)</f>
        <v>26330</v>
      </c>
      <c r="F314" s="45" t="str">
        <f>VLOOKUP(Tableau13[[#This Row],[Cd CIP Client]],'[1]Liste Adhérents Mediprix'!$A$12:$N$140,9,FALSE)</f>
        <v>CHATEAUNEUF DE GALAURE</v>
      </c>
      <c r="G314" s="63"/>
      <c r="H314" s="62"/>
      <c r="I314" s="50">
        <f t="shared" si="6"/>
        <v>0</v>
      </c>
    </row>
    <row r="315" spans="1:9" x14ac:dyDescent="0.35">
      <c r="A315" s="44" t="s">
        <v>25</v>
      </c>
      <c r="B315" s="45" t="s">
        <v>26</v>
      </c>
      <c r="C315" s="51">
        <v>2286322</v>
      </c>
      <c r="D315" s="45" t="str">
        <f>VLOOKUP(Tableau13[[#This Row],[Cd CIP Client]],'[1]Liste Adhérents Mediprix'!$A$12:$N$140,2,FALSE)</f>
        <v>PHARMACIE TERRASSE DU PORT</v>
      </c>
      <c r="E315" s="45">
        <f>VLOOKUP(Tableau13[[#This Row],[Cd CIP Client]],'[1]Liste Adhérents Mediprix'!$A$12:$N$140,8,FALSE)</f>
        <v>13002</v>
      </c>
      <c r="F315" s="45" t="str">
        <f>VLOOKUP(Tableau13[[#This Row],[Cd CIP Client]],'[1]Liste Adhérents Mediprix'!$A$12:$N$140,9,FALSE)</f>
        <v>MARSEILLE</v>
      </c>
      <c r="G315" s="52">
        <v>17507.71</v>
      </c>
      <c r="H315" s="53">
        <v>22236.570000000018</v>
      </c>
      <c r="I315" s="50">
        <f t="shared" si="6"/>
        <v>0.27010157239296395</v>
      </c>
    </row>
    <row r="316" spans="1:9" x14ac:dyDescent="0.35">
      <c r="A316" s="44" t="s">
        <v>25</v>
      </c>
      <c r="B316" s="45" t="s">
        <v>27</v>
      </c>
      <c r="C316" s="51">
        <v>2286322</v>
      </c>
      <c r="D316" s="45" t="str">
        <f>VLOOKUP(Tableau13[[#This Row],[Cd CIP Client]],'[1]Liste Adhérents Mediprix'!$A$12:$N$140,2,FALSE)</f>
        <v>PHARMACIE TERRASSE DU PORT</v>
      </c>
      <c r="E316" s="45">
        <f>VLOOKUP(Tableau13[[#This Row],[Cd CIP Client]],'[1]Liste Adhérents Mediprix'!$A$12:$N$140,8,FALSE)</f>
        <v>13002</v>
      </c>
      <c r="F316" s="45" t="str">
        <f>VLOOKUP(Tableau13[[#This Row],[Cd CIP Client]],'[1]Liste Adhérents Mediprix'!$A$12:$N$140,9,FALSE)</f>
        <v>MARSEILLE</v>
      </c>
      <c r="G316" s="52">
        <v>506.79999999999984</v>
      </c>
      <c r="H316" s="53">
        <v>2317.3400000000038</v>
      </c>
      <c r="I316" s="50">
        <f t="shared" si="6"/>
        <v>3.5724940805051393</v>
      </c>
    </row>
    <row r="317" spans="1:9" x14ac:dyDescent="0.35">
      <c r="A317" s="44" t="s">
        <v>25</v>
      </c>
      <c r="B317" s="45" t="s">
        <v>28</v>
      </c>
      <c r="C317" s="51">
        <v>2286322</v>
      </c>
      <c r="D317" s="45" t="str">
        <f>VLOOKUP(Tableau13[[#This Row],[Cd CIP Client]],'[1]Liste Adhérents Mediprix'!$A$12:$N$140,2,FALSE)</f>
        <v>PHARMACIE TERRASSE DU PORT</v>
      </c>
      <c r="E317" s="45">
        <f>VLOOKUP(Tableau13[[#This Row],[Cd CIP Client]],'[1]Liste Adhérents Mediprix'!$A$12:$N$140,8,FALSE)</f>
        <v>13002</v>
      </c>
      <c r="F317" s="45" t="str">
        <f>VLOOKUP(Tableau13[[#This Row],[Cd CIP Client]],'[1]Liste Adhérents Mediprix'!$A$12:$N$140,9,FALSE)</f>
        <v>MARSEILLE</v>
      </c>
      <c r="G317" s="52">
        <v>1015.92</v>
      </c>
      <c r="H317" s="53">
        <v>382.93000000000006</v>
      </c>
      <c r="I317" s="50">
        <f t="shared" si="6"/>
        <v>-0.6230707142294668</v>
      </c>
    </row>
    <row r="318" spans="1:9" x14ac:dyDescent="0.35">
      <c r="A318" s="44" t="s">
        <v>25</v>
      </c>
      <c r="B318" s="45" t="s">
        <v>26</v>
      </c>
      <c r="C318" s="51">
        <v>2286872</v>
      </c>
      <c r="D318" s="45" t="str">
        <f>VLOOKUP(Tableau13[[#This Row],[Cd CIP Client]],'[1]Liste Adhérents Mediprix'!$A$12:$N$140,2,FALSE)</f>
        <v>PHARMACIE PROVENCE DAUPHINE</v>
      </c>
      <c r="E318" s="45">
        <f>VLOOKUP(Tableau13[[#This Row],[Cd CIP Client]],'[1]Liste Adhérents Mediprix'!$A$12:$N$140,8,FALSE)</f>
        <v>26270</v>
      </c>
      <c r="F318" s="45" t="str">
        <f>VLOOKUP(Tableau13[[#This Row],[Cd CIP Client]],'[1]Liste Adhérents Mediprix'!$A$12:$N$140,9,FALSE)</f>
        <v>SAULCE SUR RHONE</v>
      </c>
      <c r="G318" s="52">
        <v>6763.630000000001</v>
      </c>
      <c r="H318" s="53">
        <v>7059.3700000000017</v>
      </c>
      <c r="I318" s="50">
        <f t="shared" si="6"/>
        <v>4.3725041139151703E-2</v>
      </c>
    </row>
    <row r="319" spans="1:9" x14ac:dyDescent="0.35">
      <c r="A319" s="44" t="s">
        <v>25</v>
      </c>
      <c r="B319" s="45" t="s">
        <v>27</v>
      </c>
      <c r="C319" s="51">
        <v>2286872</v>
      </c>
      <c r="D319" s="45" t="str">
        <f>VLOOKUP(Tableau13[[#This Row],[Cd CIP Client]],'[1]Liste Adhérents Mediprix'!$A$12:$N$140,2,FALSE)</f>
        <v>PHARMACIE PROVENCE DAUPHINE</v>
      </c>
      <c r="E319" s="45">
        <f>VLOOKUP(Tableau13[[#This Row],[Cd CIP Client]],'[1]Liste Adhérents Mediprix'!$A$12:$N$140,8,FALSE)</f>
        <v>26270</v>
      </c>
      <c r="F319" s="45" t="str">
        <f>VLOOKUP(Tableau13[[#This Row],[Cd CIP Client]],'[1]Liste Adhérents Mediprix'!$A$12:$N$140,9,FALSE)</f>
        <v>SAULCE SUR RHONE</v>
      </c>
      <c r="G319" s="52">
        <v>4001.990000000003</v>
      </c>
      <c r="H319" s="53">
        <v>7006.7000000000089</v>
      </c>
      <c r="I319" s="50">
        <f t="shared" si="6"/>
        <v>0.75080397502242724</v>
      </c>
    </row>
    <row r="320" spans="1:9" x14ac:dyDescent="0.35">
      <c r="A320" s="44" t="s">
        <v>25</v>
      </c>
      <c r="B320" s="45" t="s">
        <v>28</v>
      </c>
      <c r="C320" s="51">
        <v>2286872</v>
      </c>
      <c r="D320" s="45" t="str">
        <f>VLOOKUP(Tableau13[[#This Row],[Cd CIP Client]],'[1]Liste Adhérents Mediprix'!$A$12:$N$140,2,FALSE)</f>
        <v>PHARMACIE PROVENCE DAUPHINE</v>
      </c>
      <c r="E320" s="45">
        <f>VLOOKUP(Tableau13[[#This Row],[Cd CIP Client]],'[1]Liste Adhérents Mediprix'!$A$12:$N$140,8,FALSE)</f>
        <v>26270</v>
      </c>
      <c r="F320" s="45" t="str">
        <f>VLOOKUP(Tableau13[[#This Row],[Cd CIP Client]],'[1]Liste Adhérents Mediprix'!$A$12:$N$140,9,FALSE)</f>
        <v>SAULCE SUR RHONE</v>
      </c>
      <c r="G320" s="52">
        <v>482.84000000000009</v>
      </c>
      <c r="H320" s="53">
        <v>254.49</v>
      </c>
      <c r="I320" s="50">
        <f t="shared" si="6"/>
        <v>-0.47293099163283914</v>
      </c>
    </row>
    <row r="321" spans="1:9" x14ac:dyDescent="0.35">
      <c r="A321" s="44" t="s">
        <v>25</v>
      </c>
      <c r="B321" s="45" t="s">
        <v>26</v>
      </c>
      <c r="C321" s="51">
        <v>2288639</v>
      </c>
      <c r="D321" s="45" t="str">
        <f>VLOOKUP(Tableau13[[#This Row],[Cd CIP Client]],'[1]Liste Adhérents Mediprix'!$A$12:$N$140,2,FALSE)</f>
        <v>PHARMACIE DES TROIS GRACES (LA GRANDE)</v>
      </c>
      <c r="E321" s="45">
        <f>VLOOKUP(Tableau13[[#This Row],[Cd CIP Client]],'[1]Liste Adhérents Mediprix'!$A$12:$N$140,8,FALSE)</f>
        <v>42300</v>
      </c>
      <c r="F321" s="45" t="str">
        <f>VLOOKUP(Tableau13[[#This Row],[Cd CIP Client]],'[1]Liste Adhérents Mediprix'!$A$12:$N$140,9,FALSE)</f>
        <v>ROANNE</v>
      </c>
      <c r="G321" s="52">
        <v>14854.04</v>
      </c>
      <c r="H321" s="53">
        <v>20168.82</v>
      </c>
      <c r="I321" s="50">
        <f t="shared" si="6"/>
        <v>0.35780030214002378</v>
      </c>
    </row>
    <row r="322" spans="1:9" x14ac:dyDescent="0.35">
      <c r="A322" s="44" t="s">
        <v>25</v>
      </c>
      <c r="B322" s="45" t="s">
        <v>27</v>
      </c>
      <c r="C322" s="51">
        <v>2288639</v>
      </c>
      <c r="D322" s="45" t="str">
        <f>VLOOKUP(Tableau13[[#This Row],[Cd CIP Client]],'[1]Liste Adhérents Mediprix'!$A$12:$N$140,2,FALSE)</f>
        <v>PHARMACIE DES TROIS GRACES (LA GRANDE)</v>
      </c>
      <c r="E322" s="45">
        <f>VLOOKUP(Tableau13[[#This Row],[Cd CIP Client]],'[1]Liste Adhérents Mediprix'!$A$12:$N$140,8,FALSE)</f>
        <v>42300</v>
      </c>
      <c r="F322" s="45" t="str">
        <f>VLOOKUP(Tableau13[[#This Row],[Cd CIP Client]],'[1]Liste Adhérents Mediprix'!$A$12:$N$140,9,FALSE)</f>
        <v>ROANNE</v>
      </c>
      <c r="G322" s="52">
        <v>294.62</v>
      </c>
      <c r="H322" s="53">
        <v>1719.8399999999995</v>
      </c>
      <c r="I322" s="50">
        <f t="shared" si="6"/>
        <v>4.8374855746385155</v>
      </c>
    </row>
    <row r="323" spans="1:9" ht="15" thickBot="1" x14ac:dyDescent="0.4">
      <c r="A323" s="44" t="s">
        <v>25</v>
      </c>
      <c r="B323" s="45" t="s">
        <v>28</v>
      </c>
      <c r="C323" s="56">
        <v>2288639</v>
      </c>
      <c r="D323" s="45" t="str">
        <f>VLOOKUP(Tableau13[[#This Row],[Cd CIP Client]],'[1]Liste Adhérents Mediprix'!$A$12:$N$140,2,FALSE)</f>
        <v>PHARMACIE DES TROIS GRACES (LA GRANDE)</v>
      </c>
      <c r="E323" s="45">
        <f>VLOOKUP(Tableau13[[#This Row],[Cd CIP Client]],'[1]Liste Adhérents Mediprix'!$A$12:$N$140,8,FALSE)</f>
        <v>42300</v>
      </c>
      <c r="F323" s="45" t="str">
        <f>VLOOKUP(Tableau13[[#This Row],[Cd CIP Client]],'[1]Liste Adhérents Mediprix'!$A$12:$N$140,9,FALSE)</f>
        <v>ROANNE</v>
      </c>
      <c r="G323" s="57">
        <v>888.06</v>
      </c>
      <c r="H323" s="58">
        <v>332.52</v>
      </c>
      <c r="I323" s="50">
        <f t="shared" si="6"/>
        <v>-0.62556584014593608</v>
      </c>
    </row>
  </sheetData>
  <mergeCells count="1">
    <mergeCell ref="G14:I14"/>
  </mergeCells>
  <conditionalFormatting sqref="I18:I323 I15:I16 E7:E9 G7:G9 I4">
    <cfRule type="cellIs" dxfId="25" priority="36" operator="equal">
      <formula>0</formula>
    </cfRule>
  </conditionalFormatting>
  <conditionalFormatting sqref="B3">
    <cfRule type="containsBlanks" dxfId="24" priority="35">
      <formula>LEN(TRIM(B3))=0</formula>
    </cfRule>
  </conditionalFormatting>
  <conditionalFormatting sqref="G6">
    <cfRule type="iconSet" priority="34">
      <iconSet iconSet="3Arrows">
        <cfvo type="percent" val="0"/>
        <cfvo type="num" val="0"/>
        <cfvo type="num" val="0" gte="0"/>
      </iconSet>
    </cfRule>
  </conditionalFormatting>
  <conditionalFormatting sqref="E7:E9">
    <cfRule type="iconSet" priority="32">
      <iconSet iconSet="3Arrows">
        <cfvo type="percent" val="0"/>
        <cfvo type="num" val="0"/>
        <cfvo type="num" val="0" gte="0"/>
      </iconSet>
    </cfRule>
  </conditionalFormatting>
  <conditionalFormatting sqref="I15:I16">
    <cfRule type="iconSet" priority="30">
      <iconSet iconSet="3Arrows">
        <cfvo type="percent" val="0"/>
        <cfvo type="num" val="0"/>
        <cfvo type="num" val="0" gte="0"/>
      </iconSet>
    </cfRule>
  </conditionalFormatting>
  <conditionalFormatting sqref="G7:G9">
    <cfRule type="iconSet" priority="28">
      <iconSet iconSet="3Arrows">
        <cfvo type="percent" val="0"/>
        <cfvo type="num" val="0"/>
        <cfvo type="num" val="0" gte="0"/>
      </iconSet>
    </cfRule>
  </conditionalFormatting>
  <conditionalFormatting sqref="C18:C84">
    <cfRule type="duplicateValues" dxfId="23" priority="27"/>
  </conditionalFormatting>
  <conditionalFormatting sqref="C18:C84">
    <cfRule type="duplicateValues" dxfId="22" priority="24"/>
    <cfRule type="duplicateValues" dxfId="21" priority="25"/>
    <cfRule type="duplicateValues" dxfId="20" priority="26"/>
  </conditionalFormatting>
  <conditionalFormatting sqref="C85:C119">
    <cfRule type="duplicateValues" dxfId="19" priority="23"/>
  </conditionalFormatting>
  <conditionalFormatting sqref="C85:C119">
    <cfRule type="duplicateValues" dxfId="18" priority="20"/>
    <cfRule type="duplicateValues" dxfId="17" priority="21"/>
    <cfRule type="duplicateValues" dxfId="16" priority="22"/>
  </conditionalFormatting>
  <conditionalFormatting sqref="I4">
    <cfRule type="iconSet" priority="18">
      <iconSet iconSet="3Arrows">
        <cfvo type="percent" val="0"/>
        <cfvo type="num" val="0"/>
        <cfvo type="num" val="0" gte="0"/>
      </iconSet>
    </cfRule>
  </conditionalFormatting>
  <conditionalFormatting sqref="C120:C186">
    <cfRule type="duplicateValues" dxfId="15" priority="17"/>
  </conditionalFormatting>
  <conditionalFormatting sqref="C120:C186">
    <cfRule type="duplicateValues" dxfId="14" priority="14"/>
    <cfRule type="duplicateValues" dxfId="13" priority="15"/>
    <cfRule type="duplicateValues" dxfId="12" priority="16"/>
  </conditionalFormatting>
  <conditionalFormatting sqref="C187:C221">
    <cfRule type="duplicateValues" dxfId="11" priority="13"/>
  </conditionalFormatting>
  <conditionalFormatting sqref="C187:C221">
    <cfRule type="duplicateValues" dxfId="10" priority="10"/>
    <cfRule type="duplicateValues" dxfId="9" priority="11"/>
    <cfRule type="duplicateValues" dxfId="8" priority="12"/>
  </conditionalFormatting>
  <conditionalFormatting sqref="C222:C288">
    <cfRule type="duplicateValues" dxfId="7" priority="9"/>
  </conditionalFormatting>
  <conditionalFormatting sqref="C222:C288">
    <cfRule type="duplicateValues" dxfId="6" priority="6"/>
    <cfRule type="duplicateValues" dxfId="5" priority="7"/>
    <cfRule type="duplicateValues" dxfId="4" priority="8"/>
  </conditionalFormatting>
  <conditionalFormatting sqref="C289:C323">
    <cfRule type="duplicateValues" dxfId="3" priority="5"/>
  </conditionalFormatting>
  <conditionalFormatting sqref="C289:C323">
    <cfRule type="duplicateValues" dxfId="2" priority="2"/>
    <cfRule type="duplicateValues" dxfId="1" priority="3"/>
    <cfRule type="duplicateValues" dxfId="0" priority="4"/>
  </conditionalFormatting>
  <conditionalFormatting sqref="I18:I323">
    <cfRule type="iconSet" priority="1">
      <iconSet iconSet="3Arrows">
        <cfvo type="percent" val="0"/>
        <cfvo type="num" val="0"/>
        <cfvo type="num" val="0" gte="0"/>
      </iconSet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15"/>
  <sheetViews>
    <sheetView workbookViewId="0">
      <selection activeCell="C10" sqref="C10"/>
    </sheetView>
  </sheetViews>
  <sheetFormatPr baseColWidth="10" defaultRowHeight="14.5" outlineLevelRow="2" x14ac:dyDescent="0.35"/>
  <cols>
    <col min="1" max="1" width="62.453125" bestFit="1" customWidth="1"/>
    <col min="5" max="5" width="13.81640625" bestFit="1" customWidth="1"/>
  </cols>
  <sheetData>
    <row r="2" spans="1:5" ht="15.5" x14ac:dyDescent="0.35">
      <c r="A2" s="90"/>
      <c r="B2" s="91" t="s">
        <v>237</v>
      </c>
      <c r="C2" s="92">
        <f t="array" ref="C2">SUM((LEFT($A$7:$A$414,5)="Total")*(C$7:C$414&gt;5000)*(C$7:C$414))</f>
        <v>703645.26990000054</v>
      </c>
    </row>
    <row r="3" spans="1:5" ht="15.5" x14ac:dyDescent="0.35">
      <c r="A3" s="90"/>
      <c r="B3" s="91" t="s">
        <v>238</v>
      </c>
      <c r="C3" s="92">
        <f t="array" ref="C3">SUM((LEFT($A$7:$A$414,5)="Total")*(C$7:C$414&gt;5000)*(C$7:C$414&lt;11000)*(C$7:C$414))</f>
        <v>199448.98000000004</v>
      </c>
    </row>
    <row r="6" spans="1:5" s="1" customFormat="1" ht="15" thickBot="1" x14ac:dyDescent="0.4">
      <c r="A6" s="43" t="s">
        <v>33</v>
      </c>
      <c r="B6" s="43" t="s">
        <v>34</v>
      </c>
      <c r="C6" s="43" t="s">
        <v>35</v>
      </c>
      <c r="D6" s="43" t="s">
        <v>237</v>
      </c>
      <c r="E6" s="43" t="s">
        <v>238</v>
      </c>
    </row>
    <row r="7" spans="1:5" outlineLevel="2" x14ac:dyDescent="0.35">
      <c r="A7" s="47" t="s">
        <v>36</v>
      </c>
      <c r="B7" s="73">
        <v>5106.4200000000019</v>
      </c>
      <c r="C7" s="74">
        <v>4812.76</v>
      </c>
    </row>
    <row r="8" spans="1:5" outlineLevel="2" x14ac:dyDescent="0.35">
      <c r="A8" s="45" t="s">
        <v>36</v>
      </c>
      <c r="B8" s="75">
        <v>376.16</v>
      </c>
      <c r="C8" s="76"/>
    </row>
    <row r="9" spans="1:5" outlineLevel="2" x14ac:dyDescent="0.35">
      <c r="A9" s="45" t="s">
        <v>36</v>
      </c>
      <c r="B9" s="75">
        <v>312.77000000000004</v>
      </c>
      <c r="C9" s="76">
        <v>136.1</v>
      </c>
    </row>
    <row r="10" spans="1:5" ht="15.5" outlineLevel="1" x14ac:dyDescent="0.35">
      <c r="A10" s="77" t="s">
        <v>37</v>
      </c>
      <c r="B10" s="75"/>
      <c r="C10" s="78">
        <f>SUBTOTAL(9,C7:C9)</f>
        <v>4948.8600000000006</v>
      </c>
    </row>
    <row r="11" spans="1:5" outlineLevel="2" x14ac:dyDescent="0.35">
      <c r="A11" s="45" t="s">
        <v>38</v>
      </c>
      <c r="B11" s="75">
        <v>4753.4500000000007</v>
      </c>
      <c r="C11" s="76">
        <v>6230.5200000000013</v>
      </c>
    </row>
    <row r="12" spans="1:5" outlineLevel="2" x14ac:dyDescent="0.35">
      <c r="A12" s="45" t="s">
        <v>38</v>
      </c>
      <c r="B12" s="75">
        <v>2162.5299999999997</v>
      </c>
      <c r="C12" s="76">
        <v>3626.0900000000011</v>
      </c>
    </row>
    <row r="13" spans="1:5" outlineLevel="2" x14ac:dyDescent="0.35">
      <c r="A13" s="45" t="s">
        <v>38</v>
      </c>
      <c r="B13" s="75">
        <v>388.1</v>
      </c>
      <c r="C13" s="76"/>
    </row>
    <row r="14" spans="1:5" ht="15.5" outlineLevel="1" x14ac:dyDescent="0.35">
      <c r="A14" s="77" t="s">
        <v>39</v>
      </c>
      <c r="B14" s="75"/>
      <c r="C14" s="78">
        <f>SUBTOTAL(9,C11:C13)</f>
        <v>9856.6100000000024</v>
      </c>
      <c r="D14">
        <v>1</v>
      </c>
      <c r="E14">
        <v>1</v>
      </c>
    </row>
    <row r="15" spans="1:5" outlineLevel="2" x14ac:dyDescent="0.35">
      <c r="A15" s="45" t="s">
        <v>40</v>
      </c>
      <c r="B15" s="75"/>
      <c r="C15" s="76">
        <v>2938.9700000000007</v>
      </c>
    </row>
    <row r="16" spans="1:5" outlineLevel="2" x14ac:dyDescent="0.35">
      <c r="A16" s="45" t="s">
        <v>40</v>
      </c>
      <c r="B16" s="75"/>
      <c r="C16" s="76"/>
    </row>
    <row r="17" spans="1:5" outlineLevel="2" x14ac:dyDescent="0.35">
      <c r="A17" s="45" t="s">
        <v>40</v>
      </c>
      <c r="B17" s="75"/>
      <c r="C17" s="76">
        <v>36.54</v>
      </c>
    </row>
    <row r="18" spans="1:5" ht="15.5" outlineLevel="1" x14ac:dyDescent="0.35">
      <c r="A18" s="77" t="s">
        <v>41</v>
      </c>
      <c r="B18" s="75"/>
      <c r="C18" s="78">
        <f>SUBTOTAL(9,C15:C17)</f>
        <v>2975.5100000000007</v>
      </c>
    </row>
    <row r="19" spans="1:5" outlineLevel="2" x14ac:dyDescent="0.35">
      <c r="A19" s="45" t="s">
        <v>42</v>
      </c>
      <c r="B19" s="75">
        <v>7316.489999999998</v>
      </c>
      <c r="C19" s="76">
        <v>7585.3600000000006</v>
      </c>
    </row>
    <row r="20" spans="1:5" outlineLevel="2" x14ac:dyDescent="0.35">
      <c r="A20" s="45" t="s">
        <v>42</v>
      </c>
      <c r="B20" s="75">
        <v>4754.6399999999985</v>
      </c>
      <c r="C20" s="76">
        <v>5015.0299999999988</v>
      </c>
    </row>
    <row r="21" spans="1:5" outlineLevel="2" x14ac:dyDescent="0.35">
      <c r="A21" s="45" t="s">
        <v>42</v>
      </c>
      <c r="B21" s="75">
        <v>369.14</v>
      </c>
      <c r="C21" s="76">
        <v>93.09</v>
      </c>
    </row>
    <row r="22" spans="1:5" ht="15.5" outlineLevel="1" x14ac:dyDescent="0.35">
      <c r="A22" s="77" t="s">
        <v>43</v>
      </c>
      <c r="B22" s="75"/>
      <c r="C22" s="78">
        <f>SUBTOTAL(9,C19:C21)</f>
        <v>12693.48</v>
      </c>
      <c r="D22">
        <v>2</v>
      </c>
    </row>
    <row r="23" spans="1:5" outlineLevel="2" x14ac:dyDescent="0.35">
      <c r="A23" s="45" t="s">
        <v>44</v>
      </c>
      <c r="B23" s="75">
        <v>1982.8099999999997</v>
      </c>
      <c r="C23" s="76">
        <v>924.14999999999986</v>
      </c>
    </row>
    <row r="24" spans="1:5" outlineLevel="2" x14ac:dyDescent="0.35">
      <c r="A24" s="45" t="s">
        <v>44</v>
      </c>
      <c r="B24" s="75">
        <v>5194.590000000002</v>
      </c>
      <c r="C24" s="76">
        <v>5526.6099999999969</v>
      </c>
    </row>
    <row r="25" spans="1:5" outlineLevel="2" x14ac:dyDescent="0.35">
      <c r="A25" s="45" t="s">
        <v>44</v>
      </c>
      <c r="B25" s="75">
        <v>99.56</v>
      </c>
      <c r="C25" s="76">
        <v>36.54</v>
      </c>
    </row>
    <row r="26" spans="1:5" ht="15.5" outlineLevel="1" x14ac:dyDescent="0.35">
      <c r="A26" s="77" t="s">
        <v>45</v>
      </c>
      <c r="B26" s="75"/>
      <c r="C26" s="78">
        <f>SUBTOTAL(9,C23:C25)</f>
        <v>6487.2999999999965</v>
      </c>
      <c r="D26">
        <v>3</v>
      </c>
      <c r="E26">
        <v>2</v>
      </c>
    </row>
    <row r="27" spans="1:5" outlineLevel="2" x14ac:dyDescent="0.35">
      <c r="A27" s="45" t="s">
        <v>46</v>
      </c>
      <c r="B27" s="75">
        <v>11392.660000000009</v>
      </c>
      <c r="C27" s="76">
        <v>11628.509999999998</v>
      </c>
    </row>
    <row r="28" spans="1:5" outlineLevel="2" x14ac:dyDescent="0.35">
      <c r="A28" s="45" t="s">
        <v>46</v>
      </c>
      <c r="B28" s="75">
        <v>2979.01</v>
      </c>
      <c r="C28" s="76">
        <v>1861.9000000000003</v>
      </c>
    </row>
    <row r="29" spans="1:5" outlineLevel="2" x14ac:dyDescent="0.35">
      <c r="A29" s="45" t="s">
        <v>46</v>
      </c>
      <c r="B29" s="75">
        <v>751.33</v>
      </c>
      <c r="C29" s="76">
        <v>456.01</v>
      </c>
    </row>
    <row r="30" spans="1:5" ht="15.5" outlineLevel="1" x14ac:dyDescent="0.35">
      <c r="A30" s="77" t="s">
        <v>47</v>
      </c>
      <c r="B30" s="75"/>
      <c r="C30" s="78">
        <f>SUBTOTAL(9,C27:C29)</f>
        <v>13946.419999999998</v>
      </c>
      <c r="D30">
        <v>4</v>
      </c>
    </row>
    <row r="31" spans="1:5" outlineLevel="2" x14ac:dyDescent="0.35">
      <c r="A31" s="45" t="s">
        <v>48</v>
      </c>
      <c r="B31" s="75"/>
      <c r="C31" s="76"/>
    </row>
    <row r="32" spans="1:5" outlineLevel="2" x14ac:dyDescent="0.35">
      <c r="A32" s="45" t="s">
        <v>48</v>
      </c>
      <c r="B32" s="75"/>
      <c r="C32" s="76"/>
    </row>
    <row r="33" spans="1:4" x14ac:dyDescent="0.35">
      <c r="A33" s="45" t="s">
        <v>48</v>
      </c>
      <c r="B33" s="75"/>
      <c r="C33" s="76"/>
    </row>
    <row r="34" spans="1:4" ht="15.5" x14ac:dyDescent="0.35">
      <c r="A34" s="77" t="s">
        <v>49</v>
      </c>
      <c r="B34" s="75"/>
      <c r="C34" s="78">
        <f>SUBTOTAL(9,C31:C33)</f>
        <v>0</v>
      </c>
    </row>
    <row r="35" spans="1:4" x14ac:dyDescent="0.35">
      <c r="A35" s="45" t="s">
        <v>50</v>
      </c>
      <c r="B35" s="75">
        <v>952.33999999999992</v>
      </c>
      <c r="C35" s="76">
        <v>1567.0699999999995</v>
      </c>
    </row>
    <row r="36" spans="1:4" x14ac:dyDescent="0.35">
      <c r="A36" s="45" t="s">
        <v>50</v>
      </c>
      <c r="B36" s="75">
        <v>7818.5999999999949</v>
      </c>
      <c r="C36" s="76">
        <v>9959.690000000006</v>
      </c>
    </row>
    <row r="37" spans="1:4" x14ac:dyDescent="0.35">
      <c r="A37" s="45" t="s">
        <v>50</v>
      </c>
      <c r="B37" s="75"/>
      <c r="C37" s="76"/>
    </row>
    <row r="38" spans="1:4" ht="15.5" x14ac:dyDescent="0.35">
      <c r="A38" s="77" t="s">
        <v>51</v>
      </c>
      <c r="B38" s="75"/>
      <c r="C38" s="78">
        <f>SUBTOTAL(9,C35:C37)</f>
        <v>11526.760000000006</v>
      </c>
      <c r="D38">
        <v>5</v>
      </c>
    </row>
    <row r="39" spans="1:4" x14ac:dyDescent="0.35">
      <c r="A39" s="45" t="s">
        <v>52</v>
      </c>
      <c r="B39" s="75">
        <v>1729.35</v>
      </c>
      <c r="C39" s="76">
        <v>3190.17</v>
      </c>
    </row>
    <row r="40" spans="1:4" x14ac:dyDescent="0.35">
      <c r="A40" s="45" t="s">
        <v>52</v>
      </c>
      <c r="B40" s="75">
        <v>3312.7599999999966</v>
      </c>
      <c r="C40" s="76">
        <v>8086.5600000000031</v>
      </c>
    </row>
    <row r="41" spans="1:4" x14ac:dyDescent="0.35">
      <c r="A41" s="45" t="s">
        <v>52</v>
      </c>
      <c r="B41" s="75">
        <v>388.1</v>
      </c>
      <c r="C41" s="76">
        <v>240.25</v>
      </c>
    </row>
    <row r="42" spans="1:4" ht="15.5" x14ac:dyDescent="0.35">
      <c r="A42" s="77" t="s">
        <v>53</v>
      </c>
      <c r="B42" s="75"/>
      <c r="C42" s="78">
        <f>SUBTOTAL(9,C39:C41)</f>
        <v>11516.980000000003</v>
      </c>
      <c r="D42">
        <v>6</v>
      </c>
    </row>
    <row r="43" spans="1:4" x14ac:dyDescent="0.35">
      <c r="A43" s="45" t="s">
        <v>54</v>
      </c>
      <c r="B43" s="75"/>
      <c r="C43" s="76">
        <v>1395.9900000000002</v>
      </c>
    </row>
    <row r="44" spans="1:4" x14ac:dyDescent="0.35">
      <c r="A44" s="45" t="s">
        <v>54</v>
      </c>
      <c r="B44" s="75"/>
      <c r="C44" s="76"/>
    </row>
    <row r="45" spans="1:4" x14ac:dyDescent="0.35">
      <c r="A45" s="45" t="s">
        <v>54</v>
      </c>
      <c r="B45" s="75"/>
      <c r="C45" s="76"/>
    </row>
    <row r="46" spans="1:4" ht="15.5" x14ac:dyDescent="0.35">
      <c r="A46" s="77" t="s">
        <v>55</v>
      </c>
      <c r="B46" s="75"/>
      <c r="C46" s="78">
        <f>SUBTOTAL(9,C43:C45)</f>
        <v>1395.9900000000002</v>
      </c>
    </row>
    <row r="47" spans="1:4" x14ac:dyDescent="0.35">
      <c r="A47" s="45" t="s">
        <v>56</v>
      </c>
      <c r="B47" s="75"/>
      <c r="C47" s="76">
        <v>7908.9100000000017</v>
      </c>
    </row>
    <row r="48" spans="1:4" x14ac:dyDescent="0.35">
      <c r="A48" s="45" t="s">
        <v>56</v>
      </c>
      <c r="B48" s="75"/>
      <c r="C48" s="76">
        <v>7674.1900000000023</v>
      </c>
    </row>
    <row r="49" spans="1:4" x14ac:dyDescent="0.35">
      <c r="A49" s="45" t="s">
        <v>56</v>
      </c>
      <c r="B49" s="75"/>
      <c r="C49" s="76">
        <v>63.02</v>
      </c>
    </row>
    <row r="50" spans="1:4" ht="15.5" x14ac:dyDescent="0.35">
      <c r="A50" s="77" t="s">
        <v>57</v>
      </c>
      <c r="B50" s="75"/>
      <c r="C50" s="78">
        <f>SUBTOTAL(9,C47:C49)</f>
        <v>15646.120000000004</v>
      </c>
      <c r="D50">
        <v>7</v>
      </c>
    </row>
    <row r="51" spans="1:4" x14ac:dyDescent="0.35">
      <c r="A51" s="45" t="s">
        <v>58</v>
      </c>
      <c r="B51" s="75"/>
      <c r="C51" s="76">
        <v>9217.1400000000012</v>
      </c>
    </row>
    <row r="52" spans="1:4" x14ac:dyDescent="0.35">
      <c r="A52" s="45" t="s">
        <v>58</v>
      </c>
      <c r="B52" s="75"/>
      <c r="C52" s="76">
        <v>948.85000000000014</v>
      </c>
    </row>
    <row r="53" spans="1:4" x14ac:dyDescent="0.35">
      <c r="A53" s="45" t="s">
        <v>58</v>
      </c>
      <c r="B53" s="75"/>
      <c r="C53" s="76"/>
    </row>
    <row r="54" spans="1:4" ht="15.5" x14ac:dyDescent="0.35">
      <c r="A54" s="77" t="s">
        <v>59</v>
      </c>
      <c r="B54" s="75"/>
      <c r="C54" s="78">
        <f>SUBTOTAL(9,C51:C53)</f>
        <v>10165.990000000002</v>
      </c>
      <c r="D54">
        <v>8</v>
      </c>
    </row>
    <row r="55" spans="1:4" x14ac:dyDescent="0.35">
      <c r="A55" s="45" t="s">
        <v>60</v>
      </c>
      <c r="B55" s="75"/>
      <c r="C55" s="76">
        <v>93.82</v>
      </c>
    </row>
    <row r="56" spans="1:4" x14ac:dyDescent="0.35">
      <c r="A56" s="45" t="s">
        <v>60</v>
      </c>
      <c r="B56" s="75"/>
      <c r="C56" s="76"/>
    </row>
    <row r="57" spans="1:4" x14ac:dyDescent="0.35">
      <c r="A57" s="45" t="s">
        <v>60</v>
      </c>
      <c r="B57" s="75"/>
      <c r="C57" s="76"/>
    </row>
    <row r="58" spans="1:4" ht="15.5" x14ac:dyDescent="0.35">
      <c r="A58" s="77" t="s">
        <v>61</v>
      </c>
      <c r="B58" s="75"/>
      <c r="C58" s="78">
        <f>SUBTOTAL(9,C55:C57)</f>
        <v>93.82</v>
      </c>
    </row>
    <row r="59" spans="1:4" x14ac:dyDescent="0.35">
      <c r="A59" s="45" t="s">
        <v>62</v>
      </c>
      <c r="B59" s="75">
        <v>5252.01</v>
      </c>
      <c r="C59" s="76">
        <v>4533.1000000000004</v>
      </c>
    </row>
    <row r="60" spans="1:4" x14ac:dyDescent="0.35">
      <c r="A60" s="45" t="s">
        <v>62</v>
      </c>
      <c r="B60" s="75">
        <v>6088.329999999999</v>
      </c>
      <c r="C60" s="76">
        <v>9617.630000000001</v>
      </c>
    </row>
    <row r="61" spans="1:4" x14ac:dyDescent="0.35">
      <c r="A61" s="45" t="s">
        <v>62</v>
      </c>
      <c r="B61" s="75">
        <v>975.33</v>
      </c>
      <c r="C61" s="76">
        <v>629.38</v>
      </c>
    </row>
    <row r="62" spans="1:4" ht="15.5" x14ac:dyDescent="0.35">
      <c r="A62" s="77" t="s">
        <v>63</v>
      </c>
      <c r="B62" s="75"/>
      <c r="C62" s="78">
        <f>SUBTOTAL(9,C59:C61)</f>
        <v>14780.11</v>
      </c>
      <c r="D62">
        <v>9</v>
      </c>
    </row>
    <row r="63" spans="1:4" x14ac:dyDescent="0.35">
      <c r="A63" s="45" t="s">
        <v>64</v>
      </c>
      <c r="B63" s="75">
        <v>6467.9800000000014</v>
      </c>
      <c r="C63" s="76">
        <v>7665.5700000000015</v>
      </c>
    </row>
    <row r="64" spans="1:4" x14ac:dyDescent="0.35">
      <c r="A64" s="45" t="s">
        <v>64</v>
      </c>
      <c r="B64" s="75"/>
      <c r="C64" s="76">
        <v>98.45999999999998</v>
      </c>
    </row>
    <row r="65" spans="1:5" outlineLevel="2" x14ac:dyDescent="0.35">
      <c r="A65" s="45" t="s">
        <v>64</v>
      </c>
      <c r="B65" s="75">
        <v>296.04999999999995</v>
      </c>
      <c r="C65" s="76">
        <v>36.54</v>
      </c>
    </row>
    <row r="66" spans="1:5" ht="15.5" outlineLevel="1" x14ac:dyDescent="0.35">
      <c r="A66" s="77" t="s">
        <v>65</v>
      </c>
      <c r="B66" s="75"/>
      <c r="C66" s="78">
        <f>SUBTOTAL(9,C63:C65)</f>
        <v>7800.5700000000015</v>
      </c>
      <c r="D66">
        <v>10</v>
      </c>
    </row>
    <row r="67" spans="1:5" outlineLevel="2" x14ac:dyDescent="0.35">
      <c r="A67" s="45" t="s">
        <v>66</v>
      </c>
      <c r="B67" s="75"/>
      <c r="C67" s="76">
        <v>715.31999999999994</v>
      </c>
    </row>
    <row r="68" spans="1:5" outlineLevel="2" x14ac:dyDescent="0.35">
      <c r="A68" s="45" t="s">
        <v>66</v>
      </c>
      <c r="B68" s="75"/>
      <c r="C68" s="76"/>
    </row>
    <row r="69" spans="1:5" outlineLevel="2" x14ac:dyDescent="0.35">
      <c r="A69" s="45" t="s">
        <v>66</v>
      </c>
      <c r="B69" s="75"/>
      <c r="C69" s="76"/>
    </row>
    <row r="70" spans="1:5" ht="15.5" outlineLevel="1" x14ac:dyDescent="0.35">
      <c r="A70" s="77" t="s">
        <v>67</v>
      </c>
      <c r="B70" s="75"/>
      <c r="C70" s="78">
        <f>SUBTOTAL(9,C67:C69)</f>
        <v>715.31999999999994</v>
      </c>
    </row>
    <row r="71" spans="1:5" outlineLevel="2" x14ac:dyDescent="0.35">
      <c r="A71" s="45" t="s">
        <v>68</v>
      </c>
      <c r="B71" s="75">
        <v>2399.06</v>
      </c>
      <c r="C71" s="76">
        <v>1617.9600000000005</v>
      </c>
    </row>
    <row r="72" spans="1:5" outlineLevel="2" x14ac:dyDescent="0.35">
      <c r="A72" s="45" t="s">
        <v>68</v>
      </c>
      <c r="B72" s="75">
        <v>5596.5699999999943</v>
      </c>
      <c r="C72" s="76">
        <v>4250.7100000000019</v>
      </c>
    </row>
    <row r="73" spans="1:5" outlineLevel="2" x14ac:dyDescent="0.35">
      <c r="A73" s="45" t="s">
        <v>68</v>
      </c>
      <c r="B73" s="75"/>
      <c r="C73" s="76"/>
    </row>
    <row r="74" spans="1:5" ht="15.5" outlineLevel="1" x14ac:dyDescent="0.35">
      <c r="A74" s="77" t="s">
        <v>69</v>
      </c>
      <c r="B74" s="75"/>
      <c r="C74" s="78">
        <f>SUBTOTAL(9,C71:C73)</f>
        <v>5868.6700000000019</v>
      </c>
      <c r="D74">
        <v>11</v>
      </c>
      <c r="E74">
        <v>3</v>
      </c>
    </row>
    <row r="75" spans="1:5" outlineLevel="2" x14ac:dyDescent="0.35">
      <c r="A75" s="45" t="s">
        <v>70</v>
      </c>
      <c r="B75" s="75"/>
      <c r="C75" s="76"/>
    </row>
    <row r="76" spans="1:5" outlineLevel="2" x14ac:dyDescent="0.35">
      <c r="A76" s="45" t="s">
        <v>70</v>
      </c>
      <c r="B76" s="75">
        <v>132.46</v>
      </c>
      <c r="C76" s="76">
        <v>162.42000000000002</v>
      </c>
    </row>
    <row r="77" spans="1:5" outlineLevel="2" x14ac:dyDescent="0.35">
      <c r="A77" s="45" t="s">
        <v>70</v>
      </c>
      <c r="B77" s="75"/>
      <c r="C77" s="76"/>
    </row>
    <row r="78" spans="1:5" ht="15.5" outlineLevel="1" x14ac:dyDescent="0.35">
      <c r="A78" s="77" t="s">
        <v>71</v>
      </c>
      <c r="B78" s="75"/>
      <c r="C78" s="78">
        <f>SUBTOTAL(9,C75:C77)</f>
        <v>162.42000000000002</v>
      </c>
    </row>
    <row r="79" spans="1:5" outlineLevel="2" x14ac:dyDescent="0.35">
      <c r="A79" s="45" t="s">
        <v>72</v>
      </c>
      <c r="B79" s="75"/>
      <c r="C79" s="76"/>
    </row>
    <row r="80" spans="1:5" outlineLevel="2" x14ac:dyDescent="0.35">
      <c r="A80" s="45" t="s">
        <v>72</v>
      </c>
      <c r="B80" s="75">
        <v>1482.25</v>
      </c>
      <c r="C80" s="76">
        <v>1622.7900000000013</v>
      </c>
    </row>
    <row r="81" spans="1:5" outlineLevel="2" x14ac:dyDescent="0.35">
      <c r="A81" s="45" t="s">
        <v>72</v>
      </c>
      <c r="B81" s="75"/>
      <c r="C81" s="76"/>
    </row>
    <row r="82" spans="1:5" ht="15.5" outlineLevel="1" x14ac:dyDescent="0.35">
      <c r="A82" s="77" t="s">
        <v>73</v>
      </c>
      <c r="B82" s="75"/>
      <c r="C82" s="78">
        <f>SUBTOTAL(9,C79:C81)</f>
        <v>1622.7900000000013</v>
      </c>
    </row>
    <row r="83" spans="1:5" outlineLevel="2" x14ac:dyDescent="0.35">
      <c r="A83" s="45" t="s">
        <v>74</v>
      </c>
      <c r="B83" s="75">
        <v>5440.7199999999993</v>
      </c>
      <c r="C83" s="76">
        <v>6742.1700000000037</v>
      </c>
    </row>
    <row r="84" spans="1:5" outlineLevel="2" x14ac:dyDescent="0.35">
      <c r="A84" s="45" t="s">
        <v>74</v>
      </c>
      <c r="B84" s="75">
        <v>10977.440000000021</v>
      </c>
      <c r="C84" s="76">
        <v>8236.5400000000009</v>
      </c>
    </row>
    <row r="85" spans="1:5" outlineLevel="2" x14ac:dyDescent="0.35">
      <c r="A85" s="45" t="s">
        <v>74</v>
      </c>
      <c r="B85" s="75">
        <v>892.28</v>
      </c>
      <c r="C85" s="76">
        <v>252.09</v>
      </c>
    </row>
    <row r="86" spans="1:5" ht="15.5" outlineLevel="1" x14ac:dyDescent="0.35">
      <c r="A86" s="77" t="s">
        <v>75</v>
      </c>
      <c r="B86" s="75"/>
      <c r="C86" s="78">
        <f>SUBTOTAL(9,C83:C85)</f>
        <v>15230.800000000005</v>
      </c>
      <c r="D86">
        <v>12</v>
      </c>
    </row>
    <row r="87" spans="1:5" outlineLevel="2" x14ac:dyDescent="0.35">
      <c r="A87" s="45" t="s">
        <v>76</v>
      </c>
      <c r="B87" s="75">
        <v>187.32</v>
      </c>
      <c r="C87" s="76">
        <v>314.23</v>
      </c>
    </row>
    <row r="88" spans="1:5" outlineLevel="2" x14ac:dyDescent="0.35">
      <c r="A88" s="45" t="s">
        <v>76</v>
      </c>
      <c r="B88" s="75"/>
      <c r="C88" s="76">
        <v>5510.2499999999973</v>
      </c>
    </row>
    <row r="89" spans="1:5" outlineLevel="2" x14ac:dyDescent="0.35">
      <c r="A89" s="45" t="s">
        <v>76</v>
      </c>
      <c r="B89" s="75"/>
      <c r="C89" s="76"/>
    </row>
    <row r="90" spans="1:5" ht="15.5" outlineLevel="1" x14ac:dyDescent="0.35">
      <c r="A90" s="77" t="s">
        <v>77</v>
      </c>
      <c r="B90" s="75"/>
      <c r="C90" s="78">
        <f>SUBTOTAL(9,C87:C89)</f>
        <v>5824.4799999999977</v>
      </c>
      <c r="D90">
        <v>13</v>
      </c>
      <c r="E90">
        <v>4</v>
      </c>
    </row>
    <row r="91" spans="1:5" outlineLevel="2" x14ac:dyDescent="0.35">
      <c r="A91" s="45" t="s">
        <v>78</v>
      </c>
      <c r="B91" s="75"/>
      <c r="C91" s="76"/>
    </row>
    <row r="92" spans="1:5" outlineLevel="2" x14ac:dyDescent="0.35">
      <c r="A92" s="45" t="s">
        <v>78</v>
      </c>
      <c r="B92" s="75">
        <v>322.89999999999998</v>
      </c>
      <c r="C92" s="76">
        <v>1325.6600000000003</v>
      </c>
    </row>
    <row r="93" spans="1:5" outlineLevel="2" x14ac:dyDescent="0.35">
      <c r="A93" s="45" t="s">
        <v>78</v>
      </c>
      <c r="B93" s="75">
        <v>0</v>
      </c>
      <c r="C93" s="76"/>
    </row>
    <row r="94" spans="1:5" ht="15.5" outlineLevel="1" x14ac:dyDescent="0.35">
      <c r="A94" s="77" t="s">
        <v>79</v>
      </c>
      <c r="B94" s="75"/>
      <c r="C94" s="78">
        <f>SUBTOTAL(9,C91:C93)</f>
        <v>1325.6600000000003</v>
      </c>
    </row>
    <row r="95" spans="1:5" outlineLevel="2" x14ac:dyDescent="0.35">
      <c r="A95" s="45" t="s">
        <v>80</v>
      </c>
      <c r="B95" s="75"/>
      <c r="C95" s="76">
        <v>2519.8099999999995</v>
      </c>
    </row>
    <row r="96" spans="1:5" outlineLevel="2" x14ac:dyDescent="0.35">
      <c r="A96" s="45" t="s">
        <v>80</v>
      </c>
      <c r="B96" s="75"/>
      <c r="C96" s="76"/>
    </row>
    <row r="97" spans="1:5" outlineLevel="2" x14ac:dyDescent="0.35">
      <c r="A97" s="45" t="s">
        <v>80</v>
      </c>
      <c r="B97" s="75"/>
      <c r="C97" s="76"/>
    </row>
    <row r="98" spans="1:5" ht="15.5" outlineLevel="1" x14ac:dyDescent="0.35">
      <c r="A98" s="77" t="s">
        <v>81</v>
      </c>
      <c r="B98" s="75"/>
      <c r="C98" s="78">
        <f>SUBTOTAL(9,C95:C97)</f>
        <v>2519.8099999999995</v>
      </c>
    </row>
    <row r="99" spans="1:5" outlineLevel="2" x14ac:dyDescent="0.35">
      <c r="A99" s="45" t="s">
        <v>82</v>
      </c>
      <c r="B99" s="75">
        <v>201.86</v>
      </c>
      <c r="C99" s="76">
        <v>29.57</v>
      </c>
    </row>
    <row r="100" spans="1:5" outlineLevel="2" x14ac:dyDescent="0.35">
      <c r="A100" s="45" t="s">
        <v>82</v>
      </c>
      <c r="B100" s="75">
        <v>62.95</v>
      </c>
      <c r="C100" s="76">
        <v>125.9</v>
      </c>
    </row>
    <row r="101" spans="1:5" outlineLevel="2" x14ac:dyDescent="0.35">
      <c r="A101" s="45" t="s">
        <v>82</v>
      </c>
      <c r="B101" s="75"/>
      <c r="C101" s="76"/>
    </row>
    <row r="102" spans="1:5" ht="15.5" outlineLevel="1" x14ac:dyDescent="0.35">
      <c r="A102" s="77" t="s">
        <v>83</v>
      </c>
      <c r="B102" s="75"/>
      <c r="C102" s="78">
        <f>SUBTOTAL(9,C99:C101)</f>
        <v>155.47</v>
      </c>
    </row>
    <row r="103" spans="1:5" outlineLevel="2" x14ac:dyDescent="0.35">
      <c r="A103" s="45" t="s">
        <v>84</v>
      </c>
      <c r="B103" s="75">
        <v>2493.09</v>
      </c>
      <c r="C103" s="76">
        <v>1073.7599999999998</v>
      </c>
    </row>
    <row r="104" spans="1:5" outlineLevel="2" x14ac:dyDescent="0.35">
      <c r="A104" s="45" t="s">
        <v>84</v>
      </c>
      <c r="B104" s="75">
        <v>7811.8199999999979</v>
      </c>
      <c r="C104" s="76">
        <v>8460.6999999999971</v>
      </c>
    </row>
    <row r="105" spans="1:5" outlineLevel="2" x14ac:dyDescent="0.35">
      <c r="A105" s="45" t="s">
        <v>84</v>
      </c>
      <c r="B105" s="75">
        <v>1289</v>
      </c>
      <c r="C105" s="76">
        <v>1128.71</v>
      </c>
    </row>
    <row r="106" spans="1:5" ht="15.5" outlineLevel="1" x14ac:dyDescent="0.35">
      <c r="A106" s="77" t="s">
        <v>85</v>
      </c>
      <c r="B106" s="75"/>
      <c r="C106" s="78">
        <f>SUBTOTAL(9,C103:C105)</f>
        <v>10663.169999999998</v>
      </c>
      <c r="D106">
        <v>14</v>
      </c>
      <c r="E106">
        <v>5</v>
      </c>
    </row>
    <row r="107" spans="1:5" outlineLevel="2" x14ac:dyDescent="0.35">
      <c r="A107" s="45" t="s">
        <v>86</v>
      </c>
      <c r="B107" s="75">
        <v>1990.6</v>
      </c>
      <c r="C107" s="76">
        <v>2661.2200000000007</v>
      </c>
    </row>
    <row r="108" spans="1:5" outlineLevel="2" x14ac:dyDescent="0.35">
      <c r="A108" s="45" t="s">
        <v>86</v>
      </c>
      <c r="B108" s="75">
        <v>4492.4299999999948</v>
      </c>
      <c r="C108" s="76">
        <v>3568.9599999999982</v>
      </c>
    </row>
    <row r="109" spans="1:5" outlineLevel="2" x14ac:dyDescent="0.35">
      <c r="A109" s="45" t="s">
        <v>86</v>
      </c>
      <c r="B109" s="75">
        <v>263.57</v>
      </c>
      <c r="C109" s="76">
        <v>63.02</v>
      </c>
    </row>
    <row r="110" spans="1:5" ht="15.5" outlineLevel="1" x14ac:dyDescent="0.35">
      <c r="A110" s="77" t="s">
        <v>87</v>
      </c>
      <c r="B110" s="75"/>
      <c r="C110" s="78">
        <f>SUBTOTAL(9,C107:C109)</f>
        <v>6293.1999999999989</v>
      </c>
      <c r="D110">
        <v>15</v>
      </c>
      <c r="E110">
        <v>6</v>
      </c>
    </row>
    <row r="111" spans="1:5" outlineLevel="2" x14ac:dyDescent="0.35">
      <c r="A111" s="45" t="s">
        <v>88</v>
      </c>
      <c r="B111" s="75">
        <v>12715.969999999994</v>
      </c>
      <c r="C111" s="76">
        <v>17161.43</v>
      </c>
    </row>
    <row r="112" spans="1:5" outlineLevel="2" x14ac:dyDescent="0.35">
      <c r="A112" s="45" t="s">
        <v>88</v>
      </c>
      <c r="B112" s="75">
        <v>8457.5300000000043</v>
      </c>
      <c r="C112" s="76">
        <v>12149.840000000031</v>
      </c>
    </row>
    <row r="113" spans="1:5" outlineLevel="2" x14ac:dyDescent="0.35">
      <c r="A113" s="45" t="s">
        <v>88</v>
      </c>
      <c r="B113" s="75">
        <v>878.14</v>
      </c>
      <c r="C113" s="76">
        <v>304.58</v>
      </c>
    </row>
    <row r="114" spans="1:5" ht="15.5" outlineLevel="1" x14ac:dyDescent="0.35">
      <c r="A114" s="77" t="s">
        <v>89</v>
      </c>
      <c r="B114" s="75"/>
      <c r="C114" s="78">
        <f>SUBTOTAL(9,C111:C113)</f>
        <v>29615.850000000035</v>
      </c>
      <c r="D114">
        <v>16</v>
      </c>
    </row>
    <row r="115" spans="1:5" outlineLevel="2" x14ac:dyDescent="0.35">
      <c r="A115" s="45" t="s">
        <v>90</v>
      </c>
      <c r="B115" s="75">
        <v>1288.67</v>
      </c>
      <c r="C115" s="76">
        <v>4305.9600000000009</v>
      </c>
    </row>
    <row r="116" spans="1:5" outlineLevel="2" x14ac:dyDescent="0.35">
      <c r="A116" s="45" t="s">
        <v>90</v>
      </c>
      <c r="B116" s="75">
        <v>1209.1800000000005</v>
      </c>
      <c r="C116" s="76">
        <v>2044.3000000000009</v>
      </c>
    </row>
    <row r="117" spans="1:5" outlineLevel="2" x14ac:dyDescent="0.35">
      <c r="A117" s="45" t="s">
        <v>90</v>
      </c>
      <c r="B117" s="75">
        <v>209.19</v>
      </c>
      <c r="C117" s="76">
        <v>159.37</v>
      </c>
    </row>
    <row r="118" spans="1:5" ht="15.5" outlineLevel="1" x14ac:dyDescent="0.35">
      <c r="A118" s="77" t="s">
        <v>91</v>
      </c>
      <c r="B118" s="75"/>
      <c r="C118" s="78">
        <f>SUBTOTAL(9,C115:C117)</f>
        <v>6509.6300000000019</v>
      </c>
      <c r="D118">
        <v>17</v>
      </c>
      <c r="E118">
        <v>7</v>
      </c>
    </row>
    <row r="119" spans="1:5" outlineLevel="2" x14ac:dyDescent="0.35">
      <c r="A119" s="45" t="s">
        <v>92</v>
      </c>
      <c r="B119" s="75">
        <v>422.04</v>
      </c>
      <c r="C119" s="76">
        <v>444.57000000000005</v>
      </c>
    </row>
    <row r="120" spans="1:5" outlineLevel="2" x14ac:dyDescent="0.35">
      <c r="A120" s="45" t="s">
        <v>92</v>
      </c>
      <c r="B120" s="75">
        <v>3966.9100000000003</v>
      </c>
      <c r="C120" s="76">
        <v>5884.0000000000027</v>
      </c>
    </row>
    <row r="121" spans="1:5" outlineLevel="2" x14ac:dyDescent="0.35">
      <c r="A121" s="45" t="s">
        <v>92</v>
      </c>
      <c r="B121" s="75"/>
      <c r="C121" s="76"/>
    </row>
    <row r="122" spans="1:5" ht="15.5" outlineLevel="1" x14ac:dyDescent="0.35">
      <c r="A122" s="77" t="s">
        <v>93</v>
      </c>
      <c r="B122" s="75"/>
      <c r="C122" s="78">
        <f>SUBTOTAL(9,C119:C121)</f>
        <v>6328.5700000000024</v>
      </c>
      <c r="D122">
        <v>18</v>
      </c>
      <c r="E122">
        <v>8</v>
      </c>
    </row>
    <row r="123" spans="1:5" outlineLevel="2" x14ac:dyDescent="0.35">
      <c r="A123" s="45" t="s">
        <v>94</v>
      </c>
      <c r="B123" s="75">
        <v>3524.88</v>
      </c>
      <c r="C123" s="76">
        <v>2782.2400000000007</v>
      </c>
    </row>
    <row r="124" spans="1:5" outlineLevel="2" x14ac:dyDescent="0.35">
      <c r="A124" s="45" t="s">
        <v>94</v>
      </c>
      <c r="B124" s="75"/>
      <c r="C124" s="76">
        <v>4167.3599999999988</v>
      </c>
    </row>
    <row r="125" spans="1:5" outlineLevel="2" x14ac:dyDescent="0.35">
      <c r="A125" s="45" t="s">
        <v>94</v>
      </c>
      <c r="B125" s="75">
        <v>499.26</v>
      </c>
      <c r="C125" s="76">
        <v>99.56</v>
      </c>
    </row>
    <row r="126" spans="1:5" ht="15.5" outlineLevel="1" x14ac:dyDescent="0.35">
      <c r="A126" s="77" t="s">
        <v>95</v>
      </c>
      <c r="B126" s="75"/>
      <c r="C126" s="78">
        <f>SUBTOTAL(9,C123:C125)</f>
        <v>7049.16</v>
      </c>
      <c r="D126">
        <v>19</v>
      </c>
      <c r="E126">
        <v>9</v>
      </c>
    </row>
    <row r="127" spans="1:5" outlineLevel="2" x14ac:dyDescent="0.35">
      <c r="A127" s="45" t="s">
        <v>96</v>
      </c>
      <c r="B127" s="75">
        <v>7152.55</v>
      </c>
      <c r="C127" s="76">
        <v>7476.8099999999995</v>
      </c>
    </row>
    <row r="128" spans="1:5" outlineLevel="2" x14ac:dyDescent="0.35">
      <c r="A128" s="45" t="s">
        <v>96</v>
      </c>
      <c r="B128" s="75">
        <v>465.88000000000005</v>
      </c>
      <c r="C128" s="76">
        <v>115.95</v>
      </c>
    </row>
    <row r="129" spans="1:5" outlineLevel="2" x14ac:dyDescent="0.35">
      <c r="A129" s="45" t="s">
        <v>96</v>
      </c>
      <c r="B129" s="75">
        <v>952.11</v>
      </c>
      <c r="C129" s="76">
        <v>236.81</v>
      </c>
    </row>
    <row r="130" spans="1:5" ht="29" outlineLevel="1" x14ac:dyDescent="0.35">
      <c r="A130" s="79" t="s">
        <v>97</v>
      </c>
      <c r="B130" s="75"/>
      <c r="C130" s="78">
        <f>SUBTOTAL(9,C127:C129)</f>
        <v>7829.57</v>
      </c>
      <c r="D130">
        <v>20</v>
      </c>
      <c r="E130">
        <v>10</v>
      </c>
    </row>
    <row r="131" spans="1:5" outlineLevel="2" x14ac:dyDescent="0.35">
      <c r="A131" s="45" t="s">
        <v>98</v>
      </c>
      <c r="B131" s="75">
        <v>81.98</v>
      </c>
      <c r="C131" s="76">
        <v>44.91</v>
      </c>
    </row>
    <row r="132" spans="1:5" outlineLevel="2" x14ac:dyDescent="0.35">
      <c r="A132" s="45" t="s">
        <v>98</v>
      </c>
      <c r="B132" s="75">
        <v>723.05000000000007</v>
      </c>
      <c r="C132" s="76">
        <v>884.76</v>
      </c>
    </row>
    <row r="133" spans="1:5" outlineLevel="2" x14ac:dyDescent="0.35">
      <c r="A133" s="45" t="s">
        <v>98</v>
      </c>
      <c r="B133" s="75">
        <v>597.39</v>
      </c>
      <c r="C133" s="76">
        <v>235.68</v>
      </c>
    </row>
    <row r="134" spans="1:5" ht="15.5" outlineLevel="1" x14ac:dyDescent="0.35">
      <c r="A134" s="77" t="s">
        <v>99</v>
      </c>
      <c r="B134" s="75"/>
      <c r="C134" s="78">
        <f>SUBTOTAL(9,C131:C133)</f>
        <v>1165.3499999999999</v>
      </c>
    </row>
    <row r="135" spans="1:5" outlineLevel="2" x14ac:dyDescent="0.35">
      <c r="A135" s="45" t="s">
        <v>100</v>
      </c>
      <c r="B135" s="75">
        <v>4919.79</v>
      </c>
      <c r="C135" s="76">
        <v>6611.1100000000024</v>
      </c>
    </row>
    <row r="136" spans="1:5" outlineLevel="2" x14ac:dyDescent="0.35">
      <c r="A136" s="45" t="s">
        <v>100</v>
      </c>
      <c r="B136" s="75">
        <v>5383.6699999999973</v>
      </c>
      <c r="C136" s="76">
        <v>8002.1599999999889</v>
      </c>
    </row>
    <row r="137" spans="1:5" outlineLevel="2" x14ac:dyDescent="0.35">
      <c r="A137" s="45" t="s">
        <v>100</v>
      </c>
      <c r="B137" s="75">
        <v>109.62</v>
      </c>
      <c r="C137" s="76">
        <v>36.54</v>
      </c>
    </row>
    <row r="138" spans="1:5" ht="15.5" outlineLevel="1" x14ac:dyDescent="0.35">
      <c r="A138" s="77" t="s">
        <v>101</v>
      </c>
      <c r="B138" s="75"/>
      <c r="C138" s="78">
        <f>SUBTOTAL(9,C135:C137)</f>
        <v>14649.809999999992</v>
      </c>
      <c r="D138">
        <v>21</v>
      </c>
    </row>
    <row r="139" spans="1:5" outlineLevel="2" x14ac:dyDescent="0.35">
      <c r="A139" s="45" t="s">
        <v>102</v>
      </c>
      <c r="B139" s="75"/>
      <c r="C139" s="76"/>
    </row>
    <row r="140" spans="1:5" outlineLevel="2" x14ac:dyDescent="0.35">
      <c r="A140" s="45" t="s">
        <v>102</v>
      </c>
      <c r="B140" s="75">
        <v>4413.0499999999975</v>
      </c>
      <c r="C140" s="76">
        <v>1159.3600000000004</v>
      </c>
    </row>
    <row r="141" spans="1:5" ht="15" outlineLevel="2" thickBot="1" x14ac:dyDescent="0.4">
      <c r="A141" s="45" t="s">
        <v>102</v>
      </c>
      <c r="B141" s="80"/>
      <c r="C141" s="81"/>
    </row>
    <row r="142" spans="1:5" ht="16" outlineLevel="1" thickBot="1" x14ac:dyDescent="0.4">
      <c r="A142" s="77" t="s">
        <v>103</v>
      </c>
      <c r="B142" s="82"/>
      <c r="C142" s="83">
        <f>SUBTOTAL(9,C139:C141)</f>
        <v>1159.3600000000004</v>
      </c>
    </row>
    <row r="143" spans="1:5" outlineLevel="2" x14ac:dyDescent="0.35">
      <c r="A143" s="45" t="s">
        <v>104</v>
      </c>
      <c r="B143" s="84">
        <v>2240.8600000000006</v>
      </c>
      <c r="C143" s="74">
        <v>2027.9299999999998</v>
      </c>
    </row>
    <row r="144" spans="1:5" outlineLevel="2" x14ac:dyDescent="0.35">
      <c r="A144" s="45" t="s">
        <v>104</v>
      </c>
      <c r="B144" s="85">
        <v>10716.66</v>
      </c>
      <c r="C144" s="76">
        <v>10667.440000000004</v>
      </c>
    </row>
    <row r="145" spans="1:5" outlineLevel="2" x14ac:dyDescent="0.35">
      <c r="A145" s="45" t="s">
        <v>104</v>
      </c>
      <c r="B145" s="85"/>
      <c r="C145" s="76">
        <v>63.02</v>
      </c>
    </row>
    <row r="146" spans="1:5" ht="15.5" outlineLevel="1" x14ac:dyDescent="0.35">
      <c r="A146" s="77" t="s">
        <v>105</v>
      </c>
      <c r="B146" s="85"/>
      <c r="C146" s="78">
        <f>SUBTOTAL(9,C143:C145)</f>
        <v>12758.390000000005</v>
      </c>
      <c r="D146">
        <v>22</v>
      </c>
    </row>
    <row r="147" spans="1:5" outlineLevel="2" x14ac:dyDescent="0.35">
      <c r="A147" s="45" t="s">
        <v>58</v>
      </c>
      <c r="B147" s="85">
        <v>4710.1599999999989</v>
      </c>
      <c r="C147" s="76">
        <v>5120.920000000001</v>
      </c>
    </row>
    <row r="148" spans="1:5" outlineLevel="2" x14ac:dyDescent="0.35">
      <c r="A148" s="45" t="s">
        <v>58</v>
      </c>
      <c r="B148" s="85">
        <v>2995.7700000000004</v>
      </c>
      <c r="C148" s="76">
        <v>527.74</v>
      </c>
    </row>
    <row r="149" spans="1:5" outlineLevel="2" x14ac:dyDescent="0.35">
      <c r="A149" s="45" t="s">
        <v>58</v>
      </c>
      <c r="B149" s="85"/>
      <c r="C149" s="76"/>
    </row>
    <row r="150" spans="1:5" ht="15.5" outlineLevel="1" x14ac:dyDescent="0.35">
      <c r="A150" s="77" t="s">
        <v>59</v>
      </c>
      <c r="B150" s="85"/>
      <c r="C150" s="78">
        <f>SUBTOTAL(9,C147:C149)</f>
        <v>5648.6600000000008</v>
      </c>
      <c r="D150">
        <v>23</v>
      </c>
      <c r="E150">
        <v>11</v>
      </c>
    </row>
    <row r="151" spans="1:5" outlineLevel="2" x14ac:dyDescent="0.35">
      <c r="A151" s="45" t="s">
        <v>106</v>
      </c>
      <c r="B151" s="85"/>
      <c r="C151" s="76"/>
    </row>
    <row r="152" spans="1:5" outlineLevel="2" x14ac:dyDescent="0.35">
      <c r="A152" s="45" t="s">
        <v>106</v>
      </c>
      <c r="B152" s="85"/>
      <c r="C152" s="76"/>
    </row>
    <row r="153" spans="1:5" outlineLevel="2" x14ac:dyDescent="0.35">
      <c r="A153" s="45" t="s">
        <v>106</v>
      </c>
      <c r="B153" s="85"/>
      <c r="C153" s="76"/>
    </row>
    <row r="154" spans="1:5" ht="15.5" outlineLevel="1" x14ac:dyDescent="0.35">
      <c r="A154" s="77" t="s">
        <v>107</v>
      </c>
      <c r="B154" s="85"/>
      <c r="C154" s="78">
        <f>SUBTOTAL(9,C151:C153)</f>
        <v>0</v>
      </c>
    </row>
    <row r="155" spans="1:5" outlineLevel="2" x14ac:dyDescent="0.35">
      <c r="A155" s="45" t="s">
        <v>108</v>
      </c>
      <c r="B155" s="85">
        <v>33.06</v>
      </c>
      <c r="C155" s="76"/>
    </row>
    <row r="156" spans="1:5" outlineLevel="2" x14ac:dyDescent="0.35">
      <c r="A156" s="45" t="s">
        <v>108</v>
      </c>
      <c r="B156" s="85"/>
      <c r="C156" s="76">
        <v>199.59</v>
      </c>
    </row>
    <row r="157" spans="1:5" outlineLevel="2" x14ac:dyDescent="0.35">
      <c r="A157" s="45" t="s">
        <v>108</v>
      </c>
      <c r="B157" s="85"/>
      <c r="C157" s="76"/>
    </row>
    <row r="158" spans="1:5" ht="15.5" outlineLevel="1" x14ac:dyDescent="0.35">
      <c r="A158" s="77" t="s">
        <v>109</v>
      </c>
      <c r="B158" s="85"/>
      <c r="C158" s="78">
        <f>SUBTOTAL(9,C155:C157)</f>
        <v>199.59</v>
      </c>
    </row>
    <row r="159" spans="1:5" outlineLevel="2" x14ac:dyDescent="0.35">
      <c r="A159" s="45" t="s">
        <v>110</v>
      </c>
      <c r="B159" s="85">
        <v>699.29999999999984</v>
      </c>
      <c r="C159" s="76"/>
    </row>
    <row r="160" spans="1:5" outlineLevel="2" x14ac:dyDescent="0.35">
      <c r="A160" s="45" t="s">
        <v>110</v>
      </c>
      <c r="B160" s="85">
        <v>640.80999999999995</v>
      </c>
      <c r="C160" s="76">
        <v>465.99000000000007</v>
      </c>
    </row>
    <row r="161" spans="1:5" outlineLevel="2" x14ac:dyDescent="0.35">
      <c r="A161" s="45" t="s">
        <v>110</v>
      </c>
      <c r="B161" s="85"/>
      <c r="C161" s="76"/>
    </row>
    <row r="162" spans="1:5" ht="15.5" outlineLevel="1" x14ac:dyDescent="0.35">
      <c r="A162" s="77" t="s">
        <v>111</v>
      </c>
      <c r="B162" s="85"/>
      <c r="C162" s="78">
        <f>SUBTOTAL(9,C159:C161)</f>
        <v>465.99000000000007</v>
      </c>
    </row>
    <row r="163" spans="1:5" outlineLevel="2" x14ac:dyDescent="0.35">
      <c r="A163" s="45" t="s">
        <v>112</v>
      </c>
      <c r="B163" s="85">
        <v>1940.5199999999998</v>
      </c>
      <c r="C163" s="76">
        <v>5425.2500000000045</v>
      </c>
    </row>
    <row r="164" spans="1:5" outlineLevel="2" x14ac:dyDescent="0.35">
      <c r="A164" s="45" t="s">
        <v>112</v>
      </c>
      <c r="B164" s="85"/>
      <c r="C164" s="76">
        <v>1036.5700000000002</v>
      </c>
    </row>
    <row r="165" spans="1:5" outlineLevel="2" x14ac:dyDescent="0.35">
      <c r="A165" s="45" t="s">
        <v>112</v>
      </c>
      <c r="B165" s="85">
        <v>209.19</v>
      </c>
      <c r="C165" s="76"/>
    </row>
    <row r="166" spans="1:5" ht="15.5" outlineLevel="1" x14ac:dyDescent="0.35">
      <c r="A166" s="77" t="s">
        <v>113</v>
      </c>
      <c r="B166" s="85"/>
      <c r="C166" s="78">
        <f>SUBTOTAL(9,C163:C165)</f>
        <v>6461.8200000000052</v>
      </c>
      <c r="D166">
        <v>24</v>
      </c>
      <c r="E166">
        <v>12</v>
      </c>
    </row>
    <row r="167" spans="1:5" outlineLevel="2" x14ac:dyDescent="0.35">
      <c r="A167" s="45" t="s">
        <v>58</v>
      </c>
      <c r="B167" s="85">
        <v>2682.52</v>
      </c>
      <c r="C167" s="76">
        <v>3576.4500000000016</v>
      </c>
    </row>
    <row r="168" spans="1:5" outlineLevel="2" x14ac:dyDescent="0.35">
      <c r="A168" s="45" t="s">
        <v>58</v>
      </c>
      <c r="B168" s="85">
        <v>350.32000000000005</v>
      </c>
      <c r="C168" s="76">
        <v>714.2399999999999</v>
      </c>
    </row>
    <row r="169" spans="1:5" outlineLevel="2" x14ac:dyDescent="0.35">
      <c r="A169" s="45" t="s">
        <v>58</v>
      </c>
      <c r="B169" s="85">
        <v>159.94999999999999</v>
      </c>
      <c r="C169" s="76"/>
    </row>
    <row r="170" spans="1:5" ht="15.5" outlineLevel="1" x14ac:dyDescent="0.35">
      <c r="A170" s="77" t="s">
        <v>59</v>
      </c>
      <c r="B170" s="85"/>
      <c r="C170" s="78">
        <f>SUBTOTAL(9,C167:C169)</f>
        <v>4290.6900000000014</v>
      </c>
    </row>
    <row r="171" spans="1:5" outlineLevel="2" x14ac:dyDescent="0.35">
      <c r="A171" s="45" t="s">
        <v>114</v>
      </c>
      <c r="B171" s="85">
        <v>1338.5599999999997</v>
      </c>
      <c r="C171" s="76">
        <v>2519.2599999999993</v>
      </c>
    </row>
    <row r="172" spans="1:5" outlineLevel="2" x14ac:dyDescent="0.35">
      <c r="A172" s="45" t="s">
        <v>114</v>
      </c>
      <c r="B172" s="85">
        <v>3422.4399999999996</v>
      </c>
      <c r="C172" s="76">
        <v>3354.4899999999971</v>
      </c>
    </row>
    <row r="173" spans="1:5" outlineLevel="2" x14ac:dyDescent="0.35">
      <c r="A173" s="45" t="s">
        <v>114</v>
      </c>
      <c r="B173" s="85">
        <v>182.7</v>
      </c>
      <c r="C173" s="76">
        <v>272.22000000000003</v>
      </c>
    </row>
    <row r="174" spans="1:5" ht="15.5" outlineLevel="1" x14ac:dyDescent="0.35">
      <c r="A174" s="77" t="s">
        <v>115</v>
      </c>
      <c r="B174" s="85"/>
      <c r="C174" s="78">
        <f>SUBTOTAL(9,C171:C173)</f>
        <v>6145.9699999999966</v>
      </c>
      <c r="D174">
        <v>25</v>
      </c>
      <c r="E174">
        <v>13</v>
      </c>
    </row>
    <row r="175" spans="1:5" outlineLevel="2" x14ac:dyDescent="0.35">
      <c r="A175" s="45" t="s">
        <v>116</v>
      </c>
      <c r="B175" s="85"/>
      <c r="C175" s="76"/>
    </row>
    <row r="176" spans="1:5" outlineLevel="2" x14ac:dyDescent="0.35">
      <c r="A176" s="45" t="s">
        <v>116</v>
      </c>
      <c r="B176" s="85">
        <v>276.18</v>
      </c>
      <c r="C176" s="76">
        <v>276.34000000000003</v>
      </c>
    </row>
    <row r="177" spans="1:5" outlineLevel="2" x14ac:dyDescent="0.35">
      <c r="A177" s="45" t="s">
        <v>116</v>
      </c>
      <c r="B177" s="85">
        <v>39.869999999999997</v>
      </c>
      <c r="C177" s="76"/>
    </row>
    <row r="178" spans="1:5" ht="15.5" outlineLevel="1" x14ac:dyDescent="0.35">
      <c r="A178" s="77" t="s">
        <v>117</v>
      </c>
      <c r="B178" s="85"/>
      <c r="C178" s="78">
        <f>SUBTOTAL(9,C175:C177)</f>
        <v>276.34000000000003</v>
      </c>
    </row>
    <row r="179" spans="1:5" outlineLevel="2" x14ac:dyDescent="0.35">
      <c r="A179" s="45" t="s">
        <v>118</v>
      </c>
      <c r="B179" s="85"/>
      <c r="C179" s="76"/>
    </row>
    <row r="180" spans="1:5" outlineLevel="2" x14ac:dyDescent="0.35">
      <c r="A180" s="45" t="s">
        <v>118</v>
      </c>
      <c r="B180" s="85">
        <v>162.65</v>
      </c>
      <c r="C180" s="76">
        <v>68.7</v>
      </c>
    </row>
    <row r="181" spans="1:5" outlineLevel="2" x14ac:dyDescent="0.35">
      <c r="A181" s="45" t="s">
        <v>118</v>
      </c>
      <c r="B181" s="85"/>
      <c r="C181" s="76"/>
    </row>
    <row r="182" spans="1:5" ht="15.5" outlineLevel="1" x14ac:dyDescent="0.35">
      <c r="A182" s="77" t="s">
        <v>119</v>
      </c>
      <c r="B182" s="85"/>
      <c r="C182" s="78">
        <f>SUBTOTAL(9,C179:C181)</f>
        <v>68.7</v>
      </c>
    </row>
    <row r="183" spans="1:5" outlineLevel="2" x14ac:dyDescent="0.35">
      <c r="A183" s="45" t="s">
        <v>120</v>
      </c>
      <c r="B183" s="85">
        <v>1522.8099999999997</v>
      </c>
      <c r="C183" s="76">
        <v>2264.3199999999997</v>
      </c>
    </row>
    <row r="184" spans="1:5" outlineLevel="2" x14ac:dyDescent="0.35">
      <c r="A184" s="45" t="s">
        <v>120</v>
      </c>
      <c r="B184" s="85">
        <v>12527.140000000021</v>
      </c>
      <c r="C184" s="76">
        <v>12548.720000000019</v>
      </c>
    </row>
    <row r="185" spans="1:5" outlineLevel="2" x14ac:dyDescent="0.35">
      <c r="A185" s="45" t="s">
        <v>120</v>
      </c>
      <c r="B185" s="85">
        <v>189.06</v>
      </c>
      <c r="C185" s="76">
        <v>63.02</v>
      </c>
    </row>
    <row r="186" spans="1:5" ht="15.5" outlineLevel="1" x14ac:dyDescent="0.35">
      <c r="A186" s="77" t="s">
        <v>121</v>
      </c>
      <c r="B186" s="85"/>
      <c r="C186" s="78">
        <f>SUBTOTAL(9,C183:C185)</f>
        <v>14876.060000000019</v>
      </c>
      <c r="D186">
        <v>26</v>
      </c>
    </row>
    <row r="187" spans="1:5" outlineLevel="2" x14ac:dyDescent="0.35">
      <c r="A187" s="45" t="s">
        <v>122</v>
      </c>
      <c r="B187" s="85">
        <v>1081.98</v>
      </c>
      <c r="C187" s="76">
        <v>1475.6900000000003</v>
      </c>
    </row>
    <row r="188" spans="1:5" outlineLevel="2" x14ac:dyDescent="0.35">
      <c r="A188" s="45" t="s">
        <v>122</v>
      </c>
      <c r="B188" s="85">
        <v>3756.8900000000008</v>
      </c>
      <c r="C188" s="76">
        <v>5497.1099999999969</v>
      </c>
    </row>
    <row r="189" spans="1:5" outlineLevel="2" x14ac:dyDescent="0.35">
      <c r="A189" s="45" t="s">
        <v>122</v>
      </c>
      <c r="B189" s="85"/>
      <c r="C189" s="76"/>
    </row>
    <row r="190" spans="1:5" ht="15.5" outlineLevel="1" x14ac:dyDescent="0.35">
      <c r="A190" s="77" t="s">
        <v>123</v>
      </c>
      <c r="B190" s="85"/>
      <c r="C190" s="78">
        <f>SUBTOTAL(9,C187:C189)</f>
        <v>6972.7999999999975</v>
      </c>
      <c r="D190">
        <v>27</v>
      </c>
      <c r="E190">
        <v>14</v>
      </c>
    </row>
    <row r="191" spans="1:5" outlineLevel="2" x14ac:dyDescent="0.35">
      <c r="A191" s="45" t="s">
        <v>124</v>
      </c>
      <c r="B191" s="85"/>
      <c r="C191" s="76"/>
    </row>
    <row r="192" spans="1:5" outlineLevel="2" x14ac:dyDescent="0.35">
      <c r="A192" s="45" t="s">
        <v>124</v>
      </c>
      <c r="B192" s="85">
        <v>2085.34</v>
      </c>
      <c r="C192" s="76">
        <v>3837.7400000000002</v>
      </c>
    </row>
    <row r="193" spans="1:4" x14ac:dyDescent="0.35">
      <c r="A193" s="45" t="s">
        <v>124</v>
      </c>
      <c r="B193" s="85"/>
      <c r="C193" s="76"/>
    </row>
    <row r="194" spans="1:4" ht="15.5" x14ac:dyDescent="0.35">
      <c r="A194" s="77" t="s">
        <v>125</v>
      </c>
      <c r="B194" s="85"/>
      <c r="C194" s="78">
        <f>SUBTOTAL(9,C191:C193)</f>
        <v>3837.7400000000002</v>
      </c>
    </row>
    <row r="195" spans="1:4" x14ac:dyDescent="0.35">
      <c r="A195" s="45" t="s">
        <v>126</v>
      </c>
      <c r="B195" s="85">
        <v>8586.7000000000007</v>
      </c>
      <c r="C195" s="76">
        <v>13754.9</v>
      </c>
    </row>
    <row r="196" spans="1:4" x14ac:dyDescent="0.35">
      <c r="A196" s="45" t="s">
        <v>126</v>
      </c>
      <c r="B196" s="85">
        <v>10513.830000000007</v>
      </c>
      <c r="C196" s="76">
        <v>12450.010000000022</v>
      </c>
    </row>
    <row r="197" spans="1:4" x14ac:dyDescent="0.35">
      <c r="A197" s="45" t="s">
        <v>126</v>
      </c>
      <c r="B197" s="85">
        <v>388.1</v>
      </c>
      <c r="C197" s="76">
        <v>659.49</v>
      </c>
    </row>
    <row r="198" spans="1:4" ht="15.5" x14ac:dyDescent="0.35">
      <c r="A198" s="77" t="s">
        <v>127</v>
      </c>
      <c r="B198" s="85"/>
      <c r="C198" s="78">
        <f>SUBTOTAL(9,C195:C197)</f>
        <v>26864.400000000023</v>
      </c>
      <c r="D198">
        <v>28</v>
      </c>
    </row>
    <row r="199" spans="1:4" x14ac:dyDescent="0.35">
      <c r="A199" s="45" t="s">
        <v>128</v>
      </c>
      <c r="B199" s="85"/>
      <c r="C199" s="76"/>
    </row>
    <row r="200" spans="1:4" x14ac:dyDescent="0.35">
      <c r="A200" s="45" t="s">
        <v>128</v>
      </c>
      <c r="B200" s="85">
        <v>2933.4599999999982</v>
      </c>
      <c r="C200" s="76">
        <v>3965.5299999999961</v>
      </c>
    </row>
    <row r="201" spans="1:4" x14ac:dyDescent="0.35">
      <c r="A201" s="45" t="s">
        <v>128</v>
      </c>
      <c r="B201" s="85"/>
      <c r="C201" s="76"/>
    </row>
    <row r="202" spans="1:4" ht="15.5" x14ac:dyDescent="0.35">
      <c r="A202" s="77" t="s">
        <v>129</v>
      </c>
      <c r="B202" s="85"/>
      <c r="C202" s="78">
        <f>SUBTOTAL(9,C199:C201)</f>
        <v>3965.5299999999961</v>
      </c>
    </row>
    <row r="203" spans="1:4" x14ac:dyDescent="0.35">
      <c r="A203" s="45" t="s">
        <v>130</v>
      </c>
      <c r="B203" s="85">
        <v>4060.87</v>
      </c>
      <c r="C203" s="76">
        <v>4607.4200000000019</v>
      </c>
    </row>
    <row r="204" spans="1:4" x14ac:dyDescent="0.35">
      <c r="A204" s="45" t="s">
        <v>130</v>
      </c>
      <c r="B204" s="85">
        <v>15313.970000000032</v>
      </c>
      <c r="C204" s="76">
        <v>9054.8299999999945</v>
      </c>
    </row>
    <row r="205" spans="1:4" x14ac:dyDescent="0.35">
      <c r="A205" s="45" t="s">
        <v>130</v>
      </c>
      <c r="B205" s="85">
        <v>1738.98</v>
      </c>
      <c r="C205" s="76">
        <v>351.32</v>
      </c>
    </row>
    <row r="206" spans="1:4" ht="15.5" x14ac:dyDescent="0.35">
      <c r="A206" s="77" t="s">
        <v>131</v>
      </c>
      <c r="B206" s="85"/>
      <c r="C206" s="78">
        <f>SUBTOTAL(9,C203:C205)</f>
        <v>14013.569999999996</v>
      </c>
      <c r="D206">
        <v>29</v>
      </c>
    </row>
    <row r="207" spans="1:4" x14ac:dyDescent="0.35">
      <c r="A207" s="45" t="s">
        <v>132</v>
      </c>
      <c r="B207" s="85">
        <v>3167.4800000000005</v>
      </c>
      <c r="C207" s="76">
        <v>2250.3700000000003</v>
      </c>
    </row>
    <row r="208" spans="1:4" x14ac:dyDescent="0.35">
      <c r="A208" s="45" t="s">
        <v>132</v>
      </c>
      <c r="B208" s="85">
        <v>3791.8900000000008</v>
      </c>
      <c r="C208" s="76">
        <v>3084.7099999999996</v>
      </c>
    </row>
    <row r="209" spans="1:5" outlineLevel="2" x14ac:dyDescent="0.35">
      <c r="A209" s="45" t="s">
        <v>132</v>
      </c>
      <c r="B209" s="85">
        <v>543.64</v>
      </c>
      <c r="C209" s="76">
        <v>196.06</v>
      </c>
    </row>
    <row r="210" spans="1:5" ht="15.5" outlineLevel="1" x14ac:dyDescent="0.35">
      <c r="A210" s="77" t="s">
        <v>133</v>
      </c>
      <c r="B210" s="85"/>
      <c r="C210" s="78">
        <f>SUBTOTAL(9,C207:C209)</f>
        <v>5531.14</v>
      </c>
      <c r="D210">
        <v>30</v>
      </c>
      <c r="E210">
        <v>15</v>
      </c>
    </row>
    <row r="211" spans="1:5" outlineLevel="2" x14ac:dyDescent="0.35">
      <c r="A211" s="45" t="s">
        <v>134</v>
      </c>
      <c r="B211" s="85"/>
      <c r="C211" s="76"/>
    </row>
    <row r="212" spans="1:5" outlineLevel="2" x14ac:dyDescent="0.35">
      <c r="A212" s="45" t="s">
        <v>134</v>
      </c>
      <c r="B212" s="85"/>
      <c r="C212" s="76">
        <v>887.88000000000011</v>
      </c>
    </row>
    <row r="213" spans="1:5" outlineLevel="2" x14ac:dyDescent="0.35">
      <c r="A213" s="45" t="s">
        <v>134</v>
      </c>
      <c r="B213" s="85"/>
      <c r="C213" s="76"/>
    </row>
    <row r="214" spans="1:5" ht="15.5" outlineLevel="1" x14ac:dyDescent="0.35">
      <c r="A214" s="77" t="s">
        <v>135</v>
      </c>
      <c r="B214" s="85"/>
      <c r="C214" s="78">
        <f>SUBTOTAL(9,C211:C213)</f>
        <v>887.88000000000011</v>
      </c>
    </row>
    <row r="215" spans="1:5" outlineLevel="2" x14ac:dyDescent="0.35">
      <c r="A215" s="45" t="s">
        <v>136</v>
      </c>
      <c r="B215" s="85">
        <v>118</v>
      </c>
      <c r="C215" s="76"/>
    </row>
    <row r="216" spans="1:5" outlineLevel="2" x14ac:dyDescent="0.35">
      <c r="A216" s="45" t="s">
        <v>136</v>
      </c>
      <c r="B216" s="85">
        <v>4417.2099999999991</v>
      </c>
      <c r="C216" s="76">
        <v>4046.8900000000003</v>
      </c>
    </row>
    <row r="217" spans="1:5" outlineLevel="2" x14ac:dyDescent="0.35">
      <c r="A217" s="45" t="s">
        <v>136</v>
      </c>
      <c r="B217" s="85"/>
      <c r="C217" s="76">
        <v>73.08</v>
      </c>
    </row>
    <row r="218" spans="1:5" ht="15.5" outlineLevel="1" x14ac:dyDescent="0.35">
      <c r="A218" s="77" t="s">
        <v>137</v>
      </c>
      <c r="B218" s="85"/>
      <c r="C218" s="78">
        <f>SUBTOTAL(9,C215:C217)</f>
        <v>4119.97</v>
      </c>
    </row>
    <row r="219" spans="1:5" outlineLevel="2" x14ac:dyDescent="0.35">
      <c r="A219" s="45" t="s">
        <v>138</v>
      </c>
      <c r="B219" s="85">
        <v>10770.099900000001</v>
      </c>
      <c r="C219" s="76">
        <v>12705.490000000007</v>
      </c>
    </row>
    <row r="220" spans="1:5" outlineLevel="2" x14ac:dyDescent="0.35">
      <c r="A220" s="45" t="s">
        <v>138</v>
      </c>
      <c r="B220" s="85">
        <v>7805.7499999999909</v>
      </c>
      <c r="C220" s="76">
        <v>6833.6399999999976</v>
      </c>
    </row>
    <row r="221" spans="1:5" outlineLevel="2" x14ac:dyDescent="0.35">
      <c r="A221" s="45" t="s">
        <v>138</v>
      </c>
      <c r="B221" s="85">
        <v>343.08000000000004</v>
      </c>
      <c r="C221" s="76">
        <v>63.02</v>
      </c>
    </row>
    <row r="222" spans="1:5" ht="15.5" outlineLevel="1" x14ac:dyDescent="0.35">
      <c r="A222" s="77" t="s">
        <v>139</v>
      </c>
      <c r="B222" s="85"/>
      <c r="C222" s="78">
        <f>SUBTOTAL(9,C219:C221)</f>
        <v>19602.150000000005</v>
      </c>
      <c r="D222">
        <v>31</v>
      </c>
    </row>
    <row r="223" spans="1:5" outlineLevel="2" x14ac:dyDescent="0.35">
      <c r="A223" s="45" t="s">
        <v>140</v>
      </c>
      <c r="B223" s="85"/>
      <c r="C223" s="76"/>
    </row>
    <row r="224" spans="1:5" outlineLevel="2" x14ac:dyDescent="0.35">
      <c r="A224" s="45" t="s">
        <v>140</v>
      </c>
      <c r="B224" s="85"/>
      <c r="C224" s="76">
        <v>21.5</v>
      </c>
    </row>
    <row r="225" spans="1:4" x14ac:dyDescent="0.35">
      <c r="A225" s="45" t="s">
        <v>140</v>
      </c>
      <c r="B225" s="85"/>
      <c r="C225" s="76"/>
    </row>
    <row r="226" spans="1:4" ht="15.5" x14ac:dyDescent="0.35">
      <c r="A226" s="77" t="s">
        <v>141</v>
      </c>
      <c r="B226" s="85"/>
      <c r="C226" s="78">
        <f>SUBTOTAL(9,C223:C225)</f>
        <v>21.5</v>
      </c>
    </row>
    <row r="227" spans="1:4" x14ac:dyDescent="0.35">
      <c r="A227" s="45" t="s">
        <v>142</v>
      </c>
      <c r="B227" s="85">
        <v>33.06</v>
      </c>
      <c r="C227" s="76">
        <v>1730.4</v>
      </c>
    </row>
    <row r="228" spans="1:4" x14ac:dyDescent="0.35">
      <c r="A228" s="45" t="s">
        <v>142</v>
      </c>
      <c r="B228" s="85"/>
      <c r="C228" s="76">
        <v>584.77999999999986</v>
      </c>
    </row>
    <row r="229" spans="1:4" x14ac:dyDescent="0.35">
      <c r="A229" s="45" t="s">
        <v>142</v>
      </c>
      <c r="B229" s="85"/>
      <c r="C229" s="76"/>
    </row>
    <row r="230" spans="1:4" ht="15.5" x14ac:dyDescent="0.35">
      <c r="A230" s="77" t="s">
        <v>143</v>
      </c>
      <c r="B230" s="85"/>
      <c r="C230" s="78">
        <f>SUBTOTAL(9,C227:C229)</f>
        <v>2315.1799999999998</v>
      </c>
    </row>
    <row r="231" spans="1:4" x14ac:dyDescent="0.35">
      <c r="A231" s="45" t="s">
        <v>144</v>
      </c>
      <c r="B231" s="85">
        <v>6799.1100000000024</v>
      </c>
      <c r="C231" s="76">
        <v>4600.9000000000024</v>
      </c>
    </row>
    <row r="232" spans="1:4" x14ac:dyDescent="0.35">
      <c r="A232" s="45" t="s">
        <v>144</v>
      </c>
      <c r="B232" s="85">
        <v>7103.2299999999977</v>
      </c>
      <c r="C232" s="76">
        <v>5080.2900000000054</v>
      </c>
    </row>
    <row r="233" spans="1:4" x14ac:dyDescent="0.35">
      <c r="A233" s="45" t="s">
        <v>144</v>
      </c>
      <c r="B233" s="85">
        <v>857.46</v>
      </c>
      <c r="C233" s="76">
        <v>373.04</v>
      </c>
    </row>
    <row r="234" spans="1:4" ht="15.5" x14ac:dyDescent="0.35">
      <c r="A234" s="77" t="s">
        <v>145</v>
      </c>
      <c r="B234" s="85"/>
      <c r="C234" s="78">
        <f>SUBTOTAL(9,C231:C233)</f>
        <v>10054.230000000009</v>
      </c>
      <c r="D234">
        <v>32</v>
      </c>
    </row>
    <row r="235" spans="1:4" x14ac:dyDescent="0.35">
      <c r="A235" s="45" t="s">
        <v>146</v>
      </c>
      <c r="B235" s="85">
        <v>9419.0300000000025</v>
      </c>
      <c r="C235" s="76">
        <v>8125.2699999999995</v>
      </c>
    </row>
    <row r="236" spans="1:4" x14ac:dyDescent="0.35">
      <c r="A236" s="45" t="s">
        <v>146</v>
      </c>
      <c r="B236" s="85">
        <v>3376.7800000000025</v>
      </c>
      <c r="C236" s="76">
        <v>3677.760000000007</v>
      </c>
    </row>
    <row r="237" spans="1:4" x14ac:dyDescent="0.35">
      <c r="A237" s="45" t="s">
        <v>146</v>
      </c>
      <c r="B237" s="85">
        <v>812.81999999999994</v>
      </c>
      <c r="C237" s="76">
        <v>469.85999999999996</v>
      </c>
    </row>
    <row r="238" spans="1:4" ht="15.5" x14ac:dyDescent="0.35">
      <c r="A238" s="77" t="s">
        <v>147</v>
      </c>
      <c r="B238" s="85"/>
      <c r="C238" s="78">
        <f>SUBTOTAL(9,C235:C237)</f>
        <v>12272.890000000007</v>
      </c>
      <c r="D238">
        <v>33</v>
      </c>
    </row>
    <row r="239" spans="1:4" x14ac:dyDescent="0.35">
      <c r="A239" s="45" t="s">
        <v>148</v>
      </c>
      <c r="B239" s="85"/>
      <c r="C239" s="76"/>
    </row>
    <row r="240" spans="1:4" x14ac:dyDescent="0.35">
      <c r="A240" s="45" t="s">
        <v>148</v>
      </c>
      <c r="B240" s="85">
        <v>3712.1800000000035</v>
      </c>
      <c r="C240" s="76">
        <v>4988.3600000000015</v>
      </c>
    </row>
    <row r="241" spans="1:3" x14ac:dyDescent="0.35">
      <c r="A241" s="45" t="s">
        <v>148</v>
      </c>
      <c r="B241" s="85"/>
      <c r="C241" s="76"/>
    </row>
    <row r="242" spans="1:3" ht="15.5" x14ac:dyDescent="0.35">
      <c r="A242" s="77" t="s">
        <v>149</v>
      </c>
      <c r="B242" s="85"/>
      <c r="C242" s="78">
        <f>SUBTOTAL(9,C239:C241)</f>
        <v>4988.3600000000015</v>
      </c>
    </row>
    <row r="243" spans="1:3" x14ac:dyDescent="0.35">
      <c r="A243" s="45" t="s">
        <v>150</v>
      </c>
      <c r="B243" s="85"/>
      <c r="C243" s="76"/>
    </row>
    <row r="244" spans="1:3" x14ac:dyDescent="0.35">
      <c r="A244" s="45" t="s">
        <v>150</v>
      </c>
      <c r="B244" s="85"/>
      <c r="C244" s="76"/>
    </row>
    <row r="245" spans="1:3" x14ac:dyDescent="0.35">
      <c r="A245" s="45" t="s">
        <v>150</v>
      </c>
      <c r="B245" s="85"/>
      <c r="C245" s="76"/>
    </row>
    <row r="246" spans="1:3" ht="15.5" x14ac:dyDescent="0.35">
      <c r="A246" s="77" t="s">
        <v>151</v>
      </c>
      <c r="B246" s="85"/>
      <c r="C246" s="78">
        <f>SUBTOTAL(9,C243:C245)</f>
        <v>0</v>
      </c>
    </row>
    <row r="247" spans="1:3" x14ac:dyDescent="0.35">
      <c r="A247" s="45" t="s">
        <v>152</v>
      </c>
      <c r="B247" s="85">
        <v>96.1</v>
      </c>
      <c r="C247" s="76"/>
    </row>
    <row r="248" spans="1:3" x14ac:dyDescent="0.35">
      <c r="A248" s="45" t="s">
        <v>152</v>
      </c>
      <c r="B248" s="85">
        <v>1866.5600000000009</v>
      </c>
      <c r="C248" s="76">
        <v>1041.9700000000005</v>
      </c>
    </row>
    <row r="249" spans="1:3" x14ac:dyDescent="0.35">
      <c r="A249" s="45" t="s">
        <v>152</v>
      </c>
      <c r="B249" s="85"/>
      <c r="C249" s="76"/>
    </row>
    <row r="250" spans="1:3" ht="15.5" x14ac:dyDescent="0.35">
      <c r="A250" s="77" t="s">
        <v>153</v>
      </c>
      <c r="B250" s="85"/>
      <c r="C250" s="78">
        <f>SUBTOTAL(9,C247:C249)</f>
        <v>1041.9700000000005</v>
      </c>
    </row>
    <row r="251" spans="1:3" x14ac:dyDescent="0.35">
      <c r="A251" s="45" t="s">
        <v>154</v>
      </c>
      <c r="B251" s="85">
        <v>332.58000000000004</v>
      </c>
      <c r="C251" s="76"/>
    </row>
    <row r="252" spans="1:3" x14ac:dyDescent="0.35">
      <c r="A252" s="45" t="s">
        <v>154</v>
      </c>
      <c r="B252" s="85"/>
      <c r="C252" s="76"/>
    </row>
    <row r="253" spans="1:3" x14ac:dyDescent="0.35">
      <c r="A253" s="45" t="s">
        <v>154</v>
      </c>
      <c r="B253" s="85"/>
      <c r="C253" s="76"/>
    </row>
    <row r="254" spans="1:3" ht="15.5" x14ac:dyDescent="0.35">
      <c r="A254" s="77" t="s">
        <v>155</v>
      </c>
      <c r="B254" s="85"/>
      <c r="C254" s="78">
        <f>SUBTOTAL(9,C251:C253)</f>
        <v>0</v>
      </c>
    </row>
    <row r="255" spans="1:3" x14ac:dyDescent="0.35">
      <c r="A255" s="45" t="s">
        <v>156</v>
      </c>
      <c r="B255" s="85"/>
      <c r="C255" s="76"/>
    </row>
    <row r="256" spans="1:3" x14ac:dyDescent="0.35">
      <c r="A256" s="45" t="s">
        <v>156</v>
      </c>
      <c r="B256" s="85">
        <v>1428.4699999999993</v>
      </c>
      <c r="C256" s="76">
        <v>1940.2100000000005</v>
      </c>
    </row>
    <row r="257" spans="1:5" outlineLevel="2" x14ac:dyDescent="0.35">
      <c r="A257" s="45" t="s">
        <v>156</v>
      </c>
      <c r="B257" s="85"/>
      <c r="C257" s="76"/>
    </row>
    <row r="258" spans="1:5" ht="15.5" outlineLevel="1" x14ac:dyDescent="0.35">
      <c r="A258" s="77" t="s">
        <v>157</v>
      </c>
      <c r="B258" s="85"/>
      <c r="C258" s="78">
        <f>SUBTOTAL(9,C255:C257)</f>
        <v>1940.2100000000005</v>
      </c>
    </row>
    <row r="259" spans="1:5" outlineLevel="2" x14ac:dyDescent="0.35">
      <c r="A259" s="45" t="s">
        <v>158</v>
      </c>
      <c r="B259" s="85">
        <v>968.07999999999993</v>
      </c>
      <c r="C259" s="76">
        <v>1332.6299999999999</v>
      </c>
    </row>
    <row r="260" spans="1:5" outlineLevel="2" x14ac:dyDescent="0.35">
      <c r="A260" s="45" t="s">
        <v>158</v>
      </c>
      <c r="B260" s="85">
        <v>3820.670000000001</v>
      </c>
      <c r="C260" s="76">
        <v>4589.1400000000049</v>
      </c>
    </row>
    <row r="261" spans="1:5" outlineLevel="2" x14ac:dyDescent="0.35">
      <c r="A261" s="45" t="s">
        <v>158</v>
      </c>
      <c r="B261" s="85">
        <v>199.12</v>
      </c>
      <c r="C261" s="76">
        <v>36.54</v>
      </c>
    </row>
    <row r="262" spans="1:5" ht="15.5" outlineLevel="1" x14ac:dyDescent="0.35">
      <c r="A262" s="77" t="s">
        <v>159</v>
      </c>
      <c r="B262" s="85"/>
      <c r="C262" s="78">
        <f>SUBTOTAL(9,C259:C261)</f>
        <v>5958.3100000000049</v>
      </c>
      <c r="D262">
        <v>34</v>
      </c>
    </row>
    <row r="263" spans="1:5" outlineLevel="2" x14ac:dyDescent="0.35">
      <c r="A263" s="45" t="s">
        <v>160</v>
      </c>
      <c r="B263" s="85">
        <v>1104.9900000000002</v>
      </c>
      <c r="C263" s="76">
        <v>1587.7999999999995</v>
      </c>
    </row>
    <row r="264" spans="1:5" outlineLevel="2" x14ac:dyDescent="0.35">
      <c r="A264" s="45" t="s">
        <v>160</v>
      </c>
      <c r="B264" s="85">
        <v>4522.2000000000062</v>
      </c>
      <c r="C264" s="76">
        <v>4700.4800000000023</v>
      </c>
    </row>
    <row r="265" spans="1:5" outlineLevel="2" x14ac:dyDescent="0.35">
      <c r="A265" s="45" t="s">
        <v>160</v>
      </c>
      <c r="B265" s="85">
        <v>219.27</v>
      </c>
      <c r="C265" s="76">
        <v>219.26</v>
      </c>
    </row>
    <row r="266" spans="1:5" ht="15.5" outlineLevel="1" x14ac:dyDescent="0.35">
      <c r="A266" s="77" t="s">
        <v>161</v>
      </c>
      <c r="B266" s="85"/>
      <c r="C266" s="78">
        <f>SUBTOTAL(9,C263:C265)</f>
        <v>6507.5400000000018</v>
      </c>
      <c r="D266">
        <v>35</v>
      </c>
      <c r="E266">
        <v>17</v>
      </c>
    </row>
    <row r="267" spans="1:5" outlineLevel="2" x14ac:dyDescent="0.35">
      <c r="A267" s="45" t="s">
        <v>162</v>
      </c>
      <c r="B267" s="85">
        <v>2780.2</v>
      </c>
      <c r="C267" s="76">
        <v>2405.9600000000005</v>
      </c>
    </row>
    <row r="268" spans="1:5" outlineLevel="2" x14ac:dyDescent="0.35">
      <c r="A268" s="45" t="s">
        <v>162</v>
      </c>
      <c r="B268" s="85">
        <v>-6.09</v>
      </c>
      <c r="C268" s="76">
        <v>-6.09</v>
      </c>
    </row>
    <row r="269" spans="1:5" outlineLevel="2" x14ac:dyDescent="0.35">
      <c r="A269" s="45" t="s">
        <v>162</v>
      </c>
      <c r="B269" s="85">
        <v>421.24999999999994</v>
      </c>
      <c r="C269" s="76">
        <v>121.14</v>
      </c>
    </row>
    <row r="270" spans="1:5" ht="29" outlineLevel="1" x14ac:dyDescent="0.35">
      <c r="A270" s="79" t="s">
        <v>163</v>
      </c>
      <c r="B270" s="85"/>
      <c r="C270" s="78">
        <f>SUBTOTAL(9,C267:C269)</f>
        <v>2521.0100000000002</v>
      </c>
    </row>
    <row r="271" spans="1:5" outlineLevel="2" x14ac:dyDescent="0.35">
      <c r="A271" s="45" t="s">
        <v>164</v>
      </c>
      <c r="B271" s="85">
        <v>5241.6799999999985</v>
      </c>
      <c r="C271" s="76">
        <v>5973.1300000000056</v>
      </c>
    </row>
    <row r="272" spans="1:5" outlineLevel="2" x14ac:dyDescent="0.35">
      <c r="A272" s="45" t="s">
        <v>164</v>
      </c>
      <c r="B272" s="85">
        <v>6324.2699999999995</v>
      </c>
      <c r="C272" s="76">
        <v>7851.0599999999977</v>
      </c>
    </row>
    <row r="273" spans="1:5" outlineLevel="2" x14ac:dyDescent="0.35">
      <c r="A273" s="45" t="s">
        <v>164</v>
      </c>
      <c r="B273" s="85">
        <v>296.04999999999995</v>
      </c>
      <c r="C273" s="76">
        <v>73.08</v>
      </c>
    </row>
    <row r="274" spans="1:5" ht="15.5" outlineLevel="1" x14ac:dyDescent="0.35">
      <c r="A274" s="77" t="s">
        <v>165</v>
      </c>
      <c r="B274" s="85"/>
      <c r="C274" s="78">
        <f>SUBTOTAL(9,C271:C273)</f>
        <v>13897.270000000002</v>
      </c>
      <c r="D274">
        <v>36</v>
      </c>
    </row>
    <row r="275" spans="1:5" outlineLevel="2" x14ac:dyDescent="0.35">
      <c r="A275" s="45" t="s">
        <v>166</v>
      </c>
      <c r="B275" s="85">
        <v>3743.559999999999</v>
      </c>
      <c r="C275" s="76">
        <v>2936.63</v>
      </c>
    </row>
    <row r="276" spans="1:5" outlineLevel="2" x14ac:dyDescent="0.35">
      <c r="A276" s="45" t="s">
        <v>166</v>
      </c>
      <c r="B276" s="85">
        <v>5250.6600000000044</v>
      </c>
      <c r="C276" s="76">
        <v>4654.6400000000049</v>
      </c>
    </row>
    <row r="277" spans="1:5" ht="15" outlineLevel="2" thickBot="1" x14ac:dyDescent="0.4">
      <c r="A277" s="45" t="s">
        <v>166</v>
      </c>
      <c r="B277" s="86">
        <v>109.62</v>
      </c>
      <c r="C277" s="81">
        <v>36.54</v>
      </c>
    </row>
    <row r="278" spans="1:5" ht="16" outlineLevel="1" thickBot="1" x14ac:dyDescent="0.4">
      <c r="A278" s="77" t="s">
        <v>167</v>
      </c>
      <c r="B278" s="82"/>
      <c r="C278" s="83">
        <f>SUBTOTAL(9,C275:C277)</f>
        <v>7627.8100000000049</v>
      </c>
      <c r="D278">
        <v>37</v>
      </c>
      <c r="E278">
        <v>18</v>
      </c>
    </row>
    <row r="279" spans="1:5" outlineLevel="2" x14ac:dyDescent="0.35">
      <c r="A279" s="45" t="s">
        <v>168</v>
      </c>
      <c r="B279" s="73">
        <v>8158.6199999999972</v>
      </c>
      <c r="C279" s="74">
        <v>4777.2900000000009</v>
      </c>
    </row>
    <row r="280" spans="1:5" outlineLevel="2" x14ac:dyDescent="0.35">
      <c r="A280" s="45" t="s">
        <v>168</v>
      </c>
      <c r="B280" s="75">
        <v>10168.510000000009</v>
      </c>
      <c r="C280" s="76">
        <v>9780.9200000000128</v>
      </c>
    </row>
    <row r="281" spans="1:5" outlineLevel="2" x14ac:dyDescent="0.35">
      <c r="A281" s="45" t="s">
        <v>168</v>
      </c>
      <c r="B281" s="75">
        <v>45.63</v>
      </c>
      <c r="C281" s="76">
        <v>172.65</v>
      </c>
    </row>
    <row r="282" spans="1:5" ht="15.5" outlineLevel="1" x14ac:dyDescent="0.35">
      <c r="A282" s="77" t="s">
        <v>169</v>
      </c>
      <c r="B282" s="75"/>
      <c r="C282" s="78">
        <f>SUBTOTAL(9,C279:C281)</f>
        <v>14730.860000000013</v>
      </c>
      <c r="D282">
        <v>38</v>
      </c>
    </row>
    <row r="283" spans="1:5" outlineLevel="2" x14ac:dyDescent="0.35">
      <c r="A283" s="45" t="s">
        <v>170</v>
      </c>
      <c r="B283" s="75"/>
      <c r="C283" s="76"/>
    </row>
    <row r="284" spans="1:5" outlineLevel="2" x14ac:dyDescent="0.35">
      <c r="A284" s="45" t="s">
        <v>170</v>
      </c>
      <c r="B284" s="75"/>
      <c r="C284" s="76"/>
    </row>
    <row r="285" spans="1:5" outlineLevel="2" x14ac:dyDescent="0.35">
      <c r="A285" s="45" t="s">
        <v>170</v>
      </c>
      <c r="B285" s="75"/>
      <c r="C285" s="76"/>
    </row>
    <row r="286" spans="1:5" ht="15.5" outlineLevel="1" x14ac:dyDescent="0.35">
      <c r="A286" s="77" t="s">
        <v>171</v>
      </c>
      <c r="B286" s="75"/>
      <c r="C286" s="78">
        <f>SUBTOTAL(9,C283:C285)</f>
        <v>0</v>
      </c>
    </row>
    <row r="287" spans="1:5" outlineLevel="2" x14ac:dyDescent="0.35">
      <c r="A287" s="45" t="s">
        <v>172</v>
      </c>
      <c r="B287" s="75"/>
      <c r="C287" s="76"/>
    </row>
    <row r="288" spans="1:5" outlineLevel="2" x14ac:dyDescent="0.35">
      <c r="A288" s="45" t="s">
        <v>172</v>
      </c>
      <c r="B288" s="75">
        <v>177.07999999999998</v>
      </c>
      <c r="C288" s="76">
        <v>457.27999999999992</v>
      </c>
    </row>
    <row r="289" spans="1:3" x14ac:dyDescent="0.35">
      <c r="A289" s="45" t="s">
        <v>172</v>
      </c>
      <c r="B289" s="75"/>
      <c r="C289" s="76"/>
    </row>
    <row r="290" spans="1:3" ht="15.5" x14ac:dyDescent="0.35">
      <c r="A290" s="77" t="s">
        <v>173</v>
      </c>
      <c r="B290" s="75"/>
      <c r="C290" s="78">
        <f>SUBTOTAL(9,C287:C289)</f>
        <v>457.27999999999992</v>
      </c>
    </row>
    <row r="291" spans="1:3" x14ac:dyDescent="0.35">
      <c r="A291" s="45" t="s">
        <v>174</v>
      </c>
      <c r="B291" s="75"/>
      <c r="C291" s="76"/>
    </row>
    <row r="292" spans="1:3" x14ac:dyDescent="0.35">
      <c r="A292" s="45" t="s">
        <v>174</v>
      </c>
      <c r="B292" s="75"/>
      <c r="C292" s="76"/>
    </row>
    <row r="293" spans="1:3" x14ac:dyDescent="0.35">
      <c r="A293" s="45" t="s">
        <v>174</v>
      </c>
      <c r="B293" s="75"/>
      <c r="C293" s="76"/>
    </row>
    <row r="294" spans="1:3" ht="15.5" x14ac:dyDescent="0.35">
      <c r="A294" s="77" t="s">
        <v>175</v>
      </c>
      <c r="B294" s="75"/>
      <c r="C294" s="78">
        <f>SUBTOTAL(9,C291:C293)</f>
        <v>0</v>
      </c>
    </row>
    <row r="295" spans="1:3" x14ac:dyDescent="0.35">
      <c r="A295" s="45" t="s">
        <v>176</v>
      </c>
      <c r="B295" s="75"/>
      <c r="C295" s="76"/>
    </row>
    <row r="296" spans="1:3" x14ac:dyDescent="0.35">
      <c r="A296" s="45" t="s">
        <v>176</v>
      </c>
      <c r="B296" s="75">
        <v>5395.8299999999908</v>
      </c>
      <c r="C296" s="76">
        <v>609.77</v>
      </c>
    </row>
    <row r="297" spans="1:3" x14ac:dyDescent="0.35">
      <c r="A297" s="45" t="s">
        <v>176</v>
      </c>
      <c r="B297" s="75"/>
      <c r="C297" s="76"/>
    </row>
    <row r="298" spans="1:3" ht="15.5" x14ac:dyDescent="0.35">
      <c r="A298" s="77" t="s">
        <v>177</v>
      </c>
      <c r="B298" s="75"/>
      <c r="C298" s="78">
        <f>SUBTOTAL(9,C295:C297)</f>
        <v>609.77</v>
      </c>
    </row>
    <row r="299" spans="1:3" x14ac:dyDescent="0.35">
      <c r="A299" s="45" t="s">
        <v>178</v>
      </c>
      <c r="B299" s="75">
        <v>196.67999999999998</v>
      </c>
      <c r="C299" s="76"/>
    </row>
    <row r="300" spans="1:3" x14ac:dyDescent="0.35">
      <c r="A300" s="45" t="s">
        <v>178</v>
      </c>
      <c r="B300" s="75"/>
      <c r="C300" s="76">
        <v>99.33</v>
      </c>
    </row>
    <row r="301" spans="1:3" x14ac:dyDescent="0.35">
      <c r="A301" s="45" t="s">
        <v>178</v>
      </c>
      <c r="B301" s="75"/>
      <c r="C301" s="76"/>
    </row>
    <row r="302" spans="1:3" ht="15.5" x14ac:dyDescent="0.35">
      <c r="A302" s="77" t="s">
        <v>179</v>
      </c>
      <c r="B302" s="75"/>
      <c r="C302" s="78">
        <f>SUBTOTAL(9,C299:C301)</f>
        <v>99.33</v>
      </c>
    </row>
    <row r="303" spans="1:3" x14ac:dyDescent="0.35">
      <c r="A303" s="45" t="s">
        <v>180</v>
      </c>
      <c r="B303" s="75"/>
      <c r="C303" s="76">
        <v>199.8</v>
      </c>
    </row>
    <row r="304" spans="1:3" x14ac:dyDescent="0.35">
      <c r="A304" s="45" t="s">
        <v>180</v>
      </c>
      <c r="B304" s="75">
        <v>1595.4900000000007</v>
      </c>
      <c r="C304" s="76">
        <v>1340.9000000000005</v>
      </c>
    </row>
    <row r="305" spans="1:4" x14ac:dyDescent="0.35">
      <c r="A305" s="45" t="s">
        <v>180</v>
      </c>
      <c r="B305" s="75">
        <v>503.64</v>
      </c>
      <c r="C305" s="76">
        <v>162.54</v>
      </c>
    </row>
    <row r="306" spans="1:4" ht="15.5" x14ac:dyDescent="0.35">
      <c r="A306" s="77" t="s">
        <v>181</v>
      </c>
      <c r="B306" s="75"/>
      <c r="C306" s="78">
        <f>SUBTOTAL(9,C303:C305)</f>
        <v>1703.2400000000005</v>
      </c>
    </row>
    <row r="307" spans="1:4" x14ac:dyDescent="0.35">
      <c r="A307" s="45" t="s">
        <v>182</v>
      </c>
      <c r="B307" s="75">
        <v>7259.3099999999995</v>
      </c>
      <c r="C307" s="76">
        <v>10278.059999999998</v>
      </c>
    </row>
    <row r="308" spans="1:4" x14ac:dyDescent="0.35">
      <c r="A308" s="45" t="s">
        <v>182</v>
      </c>
      <c r="B308" s="75">
        <v>321.36</v>
      </c>
      <c r="C308" s="76">
        <v>595.67999999999995</v>
      </c>
    </row>
    <row r="309" spans="1:4" x14ac:dyDescent="0.35">
      <c r="A309" s="45" t="s">
        <v>182</v>
      </c>
      <c r="B309" s="75"/>
      <c r="C309" s="76"/>
    </row>
    <row r="310" spans="1:4" ht="15.5" x14ac:dyDescent="0.35">
      <c r="A310" s="77" t="s">
        <v>183</v>
      </c>
      <c r="B310" s="75"/>
      <c r="C310" s="78">
        <f>SUBTOTAL(9,C307:C309)</f>
        <v>10873.739999999998</v>
      </c>
      <c r="D310">
        <v>39</v>
      </c>
    </row>
    <row r="311" spans="1:4" x14ac:dyDescent="0.35">
      <c r="A311" s="45" t="s">
        <v>184</v>
      </c>
      <c r="B311" s="75"/>
      <c r="C311" s="76">
        <v>118.02</v>
      </c>
    </row>
    <row r="312" spans="1:4" x14ac:dyDescent="0.35">
      <c r="A312" s="45" t="s">
        <v>184</v>
      </c>
      <c r="B312" s="75"/>
      <c r="C312" s="76"/>
    </row>
    <row r="313" spans="1:4" x14ac:dyDescent="0.35">
      <c r="A313" s="45" t="s">
        <v>184</v>
      </c>
      <c r="B313" s="75"/>
      <c r="C313" s="76"/>
    </row>
    <row r="314" spans="1:4" ht="15.5" x14ac:dyDescent="0.35">
      <c r="A314" s="77" t="s">
        <v>185</v>
      </c>
      <c r="B314" s="75"/>
      <c r="C314" s="78">
        <f>SUBTOTAL(9,C311:C313)</f>
        <v>118.02</v>
      </c>
    </row>
    <row r="315" spans="1:4" x14ac:dyDescent="0.35">
      <c r="A315" s="45" t="s">
        <v>186</v>
      </c>
      <c r="B315" s="75"/>
      <c r="C315" s="76"/>
    </row>
    <row r="316" spans="1:4" x14ac:dyDescent="0.35">
      <c r="A316" s="45" t="s">
        <v>186</v>
      </c>
      <c r="B316" s="75"/>
      <c r="C316" s="76"/>
    </row>
    <row r="317" spans="1:4" x14ac:dyDescent="0.35">
      <c r="A317" s="45" t="s">
        <v>186</v>
      </c>
      <c r="B317" s="75"/>
      <c r="C317" s="76"/>
    </row>
    <row r="318" spans="1:4" ht="15.5" x14ac:dyDescent="0.35">
      <c r="A318" s="77" t="s">
        <v>187</v>
      </c>
      <c r="B318" s="75"/>
      <c r="C318" s="78">
        <f>SUBTOTAL(9,C315:C317)</f>
        <v>0</v>
      </c>
    </row>
    <row r="319" spans="1:4" x14ac:dyDescent="0.35">
      <c r="A319" s="45" t="s">
        <v>188</v>
      </c>
      <c r="B319" s="75">
        <v>35.76</v>
      </c>
      <c r="C319" s="76"/>
    </row>
    <row r="320" spans="1:4" x14ac:dyDescent="0.35">
      <c r="A320" s="45" t="s">
        <v>188</v>
      </c>
      <c r="B320" s="75"/>
      <c r="C320" s="76">
        <v>420.65</v>
      </c>
    </row>
    <row r="321" spans="1:5" outlineLevel="2" x14ac:dyDescent="0.35">
      <c r="A321" s="45" t="s">
        <v>188</v>
      </c>
      <c r="B321" s="75"/>
      <c r="C321" s="76"/>
    </row>
    <row r="322" spans="1:5" ht="15.5" outlineLevel="1" x14ac:dyDescent="0.35">
      <c r="A322" s="77" t="s">
        <v>189</v>
      </c>
      <c r="B322" s="75"/>
      <c r="C322" s="78">
        <f>SUBTOTAL(9,C319:C321)</f>
        <v>420.65</v>
      </c>
    </row>
    <row r="323" spans="1:5" outlineLevel="2" x14ac:dyDescent="0.35">
      <c r="A323" s="45" t="s">
        <v>190</v>
      </c>
      <c r="B323" s="75">
        <v>4993.5600000000013</v>
      </c>
      <c r="C323" s="76">
        <v>5276.59</v>
      </c>
    </row>
    <row r="324" spans="1:5" outlineLevel="2" x14ac:dyDescent="0.35">
      <c r="A324" s="45" t="s">
        <v>190</v>
      </c>
      <c r="B324" s="75">
        <v>1208.9499999999996</v>
      </c>
      <c r="C324" s="76"/>
    </row>
    <row r="325" spans="1:5" outlineLevel="2" x14ac:dyDescent="0.35">
      <c r="A325" s="45" t="s">
        <v>190</v>
      </c>
      <c r="B325" s="75"/>
      <c r="C325" s="76">
        <v>706.99999999999989</v>
      </c>
    </row>
    <row r="326" spans="1:5" ht="15.5" outlineLevel="1" x14ac:dyDescent="0.35">
      <c r="A326" s="77" t="s">
        <v>191</v>
      </c>
      <c r="B326" s="75"/>
      <c r="C326" s="78">
        <f>SUBTOTAL(9,C323:C325)</f>
        <v>5983.59</v>
      </c>
      <c r="D326">
        <v>40</v>
      </c>
      <c r="E326">
        <v>19</v>
      </c>
    </row>
    <row r="327" spans="1:5" outlineLevel="2" x14ac:dyDescent="0.35">
      <c r="A327" s="45" t="s">
        <v>192</v>
      </c>
      <c r="B327" s="75">
        <v>3601.0800000000004</v>
      </c>
      <c r="C327" s="76">
        <v>3290.92</v>
      </c>
    </row>
    <row r="328" spans="1:5" outlineLevel="2" x14ac:dyDescent="0.35">
      <c r="A328" s="45" t="s">
        <v>192</v>
      </c>
      <c r="B328" s="75"/>
      <c r="C328" s="76">
        <v>3452.2000000000035</v>
      </c>
    </row>
    <row r="329" spans="1:5" outlineLevel="2" x14ac:dyDescent="0.35">
      <c r="A329" s="45" t="s">
        <v>192</v>
      </c>
      <c r="B329" s="75">
        <v>801.61</v>
      </c>
      <c r="C329" s="76">
        <v>63.02</v>
      </c>
    </row>
    <row r="330" spans="1:5" ht="15.5" outlineLevel="1" x14ac:dyDescent="0.35">
      <c r="A330" s="77" t="s">
        <v>193</v>
      </c>
      <c r="B330" s="75"/>
      <c r="C330" s="78">
        <f>SUBTOTAL(9,C327:C329)</f>
        <v>6806.140000000004</v>
      </c>
      <c r="D330">
        <v>41</v>
      </c>
      <c r="E330">
        <v>20</v>
      </c>
    </row>
    <row r="331" spans="1:5" outlineLevel="2" x14ac:dyDescent="0.35">
      <c r="A331" s="45" t="s">
        <v>194</v>
      </c>
      <c r="B331" s="75">
        <v>4340.1500000000015</v>
      </c>
      <c r="C331" s="76">
        <v>6170.0200000000013</v>
      </c>
    </row>
    <row r="332" spans="1:5" outlineLevel="2" x14ac:dyDescent="0.35">
      <c r="A332" s="45" t="s">
        <v>194</v>
      </c>
      <c r="B332" s="75">
        <v>2277.5199999999986</v>
      </c>
      <c r="C332" s="76">
        <v>26.95</v>
      </c>
    </row>
    <row r="333" spans="1:5" outlineLevel="2" x14ac:dyDescent="0.35">
      <c r="A333" s="45" t="s">
        <v>194</v>
      </c>
      <c r="B333" s="75">
        <v>313.61</v>
      </c>
      <c r="C333" s="76">
        <v>158.95999999999998</v>
      </c>
    </row>
    <row r="334" spans="1:5" ht="15.5" outlineLevel="1" x14ac:dyDescent="0.35">
      <c r="A334" s="77" t="s">
        <v>195</v>
      </c>
      <c r="B334" s="75"/>
      <c r="C334" s="78">
        <f>SUBTOTAL(9,C331:C333)</f>
        <v>6355.9300000000012</v>
      </c>
      <c r="D334">
        <v>42</v>
      </c>
      <c r="E334">
        <v>21</v>
      </c>
    </row>
    <row r="335" spans="1:5" outlineLevel="2" x14ac:dyDescent="0.35">
      <c r="A335" s="45" t="s">
        <v>196</v>
      </c>
      <c r="B335" s="75"/>
      <c r="C335" s="76"/>
    </row>
    <row r="336" spans="1:5" outlineLevel="2" x14ac:dyDescent="0.35">
      <c r="A336" s="45" t="s">
        <v>196</v>
      </c>
      <c r="B336" s="75">
        <v>13676.410000000018</v>
      </c>
      <c r="C336" s="76">
        <v>15440.82</v>
      </c>
    </row>
    <row r="337" spans="1:5" outlineLevel="2" x14ac:dyDescent="0.35">
      <c r="A337" s="45" t="s">
        <v>196</v>
      </c>
      <c r="B337" s="75">
        <v>359.71000000000004</v>
      </c>
      <c r="C337" s="76">
        <v>647.64</v>
      </c>
    </row>
    <row r="338" spans="1:5" ht="15.5" outlineLevel="1" x14ac:dyDescent="0.35">
      <c r="A338" s="77" t="s">
        <v>197</v>
      </c>
      <c r="B338" s="75"/>
      <c r="C338" s="78">
        <f>SUBTOTAL(9,C335:C337)</f>
        <v>16088.46</v>
      </c>
      <c r="D338">
        <v>43</v>
      </c>
    </row>
    <row r="339" spans="1:5" outlineLevel="2" x14ac:dyDescent="0.35">
      <c r="A339" s="45" t="s">
        <v>198</v>
      </c>
      <c r="B339" s="75">
        <v>6914.5800000000008</v>
      </c>
      <c r="C339" s="76">
        <v>10912.640000000007</v>
      </c>
    </row>
    <row r="340" spans="1:5" outlineLevel="2" x14ac:dyDescent="0.35">
      <c r="A340" s="45" t="s">
        <v>198</v>
      </c>
      <c r="B340" s="75">
        <v>1967.7999999999979</v>
      </c>
      <c r="C340" s="76">
        <v>2448.0700000000038</v>
      </c>
    </row>
    <row r="341" spans="1:5" outlineLevel="2" x14ac:dyDescent="0.35">
      <c r="A341" s="45" t="s">
        <v>198</v>
      </c>
      <c r="B341" s="75">
        <v>497.72000000000008</v>
      </c>
      <c r="C341" s="76">
        <v>73.08</v>
      </c>
    </row>
    <row r="342" spans="1:5" ht="15.5" outlineLevel="1" x14ac:dyDescent="0.35">
      <c r="A342" s="77" t="s">
        <v>199</v>
      </c>
      <c r="B342" s="75"/>
      <c r="C342" s="78">
        <f>SUBTOTAL(9,C339:C341)</f>
        <v>13433.79000000001</v>
      </c>
      <c r="D342">
        <v>44</v>
      </c>
    </row>
    <row r="343" spans="1:5" outlineLevel="2" x14ac:dyDescent="0.35">
      <c r="A343" s="45" t="s">
        <v>200</v>
      </c>
      <c r="B343" s="75"/>
      <c r="C343" s="76"/>
    </row>
    <row r="344" spans="1:5" outlineLevel="2" x14ac:dyDescent="0.35">
      <c r="A344" s="45" t="s">
        <v>200</v>
      </c>
      <c r="B344" s="75"/>
      <c r="C344" s="76"/>
    </row>
    <row r="345" spans="1:5" outlineLevel="2" x14ac:dyDescent="0.35">
      <c r="A345" s="45" t="s">
        <v>200</v>
      </c>
      <c r="B345" s="75"/>
      <c r="C345" s="76"/>
    </row>
    <row r="346" spans="1:5" ht="15.5" outlineLevel="1" x14ac:dyDescent="0.35">
      <c r="A346" s="77" t="s">
        <v>201</v>
      </c>
      <c r="B346" s="75"/>
      <c r="C346" s="78">
        <f>SUBTOTAL(9,C343:C345)</f>
        <v>0</v>
      </c>
    </row>
    <row r="347" spans="1:5" outlineLevel="2" x14ac:dyDescent="0.35">
      <c r="A347" s="45" t="s">
        <v>202</v>
      </c>
      <c r="B347" s="75">
        <v>5720.4199999999992</v>
      </c>
      <c r="C347" s="76">
        <v>6738.1300000000028</v>
      </c>
    </row>
    <row r="348" spans="1:5" outlineLevel="2" x14ac:dyDescent="0.35">
      <c r="A348" s="45" t="s">
        <v>202</v>
      </c>
      <c r="B348" s="75">
        <v>1086.4499999999998</v>
      </c>
      <c r="C348" s="76">
        <v>1663.8200000000008</v>
      </c>
    </row>
    <row r="349" spans="1:5" outlineLevel="2" x14ac:dyDescent="0.35">
      <c r="A349" s="45" t="s">
        <v>202</v>
      </c>
      <c r="B349" s="75">
        <v>588.36999999999989</v>
      </c>
      <c r="C349" s="76">
        <v>205.04</v>
      </c>
    </row>
    <row r="350" spans="1:5" ht="15.5" outlineLevel="1" x14ac:dyDescent="0.35">
      <c r="A350" s="77" t="s">
        <v>203</v>
      </c>
      <c r="B350" s="75"/>
      <c r="C350" s="78">
        <f>SUBTOTAL(9,C347:C349)</f>
        <v>8606.9900000000052</v>
      </c>
      <c r="D350">
        <v>45</v>
      </c>
      <c r="E350">
        <v>22</v>
      </c>
    </row>
    <row r="351" spans="1:5" outlineLevel="2" x14ac:dyDescent="0.35">
      <c r="A351" s="45" t="s">
        <v>204</v>
      </c>
      <c r="B351" s="75">
        <v>2589.9</v>
      </c>
      <c r="C351" s="76">
        <v>30118.009900000005</v>
      </c>
    </row>
    <row r="352" spans="1:5" outlineLevel="2" x14ac:dyDescent="0.35">
      <c r="A352" s="45" t="s">
        <v>204</v>
      </c>
      <c r="B352" s="75"/>
      <c r="C352" s="76">
        <v>32.28</v>
      </c>
    </row>
    <row r="353" spans="1:4" x14ac:dyDescent="0.35">
      <c r="A353" s="45" t="s">
        <v>204</v>
      </c>
      <c r="B353" s="75"/>
      <c r="C353" s="76">
        <v>36.54</v>
      </c>
    </row>
    <row r="354" spans="1:4" ht="15.5" x14ac:dyDescent="0.35">
      <c r="A354" s="77" t="s">
        <v>205</v>
      </c>
      <c r="B354" s="75"/>
      <c r="C354" s="78">
        <f>SUBTOTAL(9,C351:C353)</f>
        <v>30186.829900000004</v>
      </c>
      <c r="D354">
        <v>46</v>
      </c>
    </row>
    <row r="355" spans="1:4" x14ac:dyDescent="0.35">
      <c r="A355" s="45" t="s">
        <v>206</v>
      </c>
      <c r="B355" s="75">
        <v>11262.119999999997</v>
      </c>
      <c r="C355" s="76">
        <v>12246.000000000007</v>
      </c>
    </row>
    <row r="356" spans="1:4" x14ac:dyDescent="0.35">
      <c r="A356" s="45" t="s">
        <v>206</v>
      </c>
      <c r="B356" s="75">
        <v>19455.570000000003</v>
      </c>
      <c r="C356" s="76">
        <v>14828.099999999982</v>
      </c>
    </row>
    <row r="357" spans="1:4" x14ac:dyDescent="0.35">
      <c r="A357" s="45" t="s">
        <v>206</v>
      </c>
      <c r="B357" s="75">
        <v>67.08</v>
      </c>
      <c r="C357" s="76"/>
    </row>
    <row r="358" spans="1:4" ht="15.5" x14ac:dyDescent="0.35">
      <c r="A358" s="77" t="s">
        <v>207</v>
      </c>
      <c r="B358" s="75"/>
      <c r="C358" s="78">
        <f>SUBTOTAL(9,C355:C357)</f>
        <v>27074.099999999991</v>
      </c>
      <c r="D358">
        <v>47</v>
      </c>
    </row>
    <row r="359" spans="1:4" x14ac:dyDescent="0.35">
      <c r="A359" s="45" t="s">
        <v>208</v>
      </c>
      <c r="B359" s="75"/>
      <c r="C359" s="76">
        <v>3300.0699999999997</v>
      </c>
    </row>
    <row r="360" spans="1:4" x14ac:dyDescent="0.35">
      <c r="A360" s="45" t="s">
        <v>208</v>
      </c>
      <c r="B360" s="75">
        <v>544.59999999999991</v>
      </c>
      <c r="C360" s="76">
        <v>784.54000000000008</v>
      </c>
    </row>
    <row r="361" spans="1:4" x14ac:dyDescent="0.35">
      <c r="A361" s="45" t="s">
        <v>208</v>
      </c>
      <c r="B361" s="75"/>
      <c r="C361" s="76">
        <v>232.7</v>
      </c>
    </row>
    <row r="362" spans="1:4" ht="15.5" x14ac:dyDescent="0.35">
      <c r="A362" s="77" t="s">
        <v>209</v>
      </c>
      <c r="B362" s="75"/>
      <c r="C362" s="78">
        <f>SUBTOTAL(9,C359:C361)</f>
        <v>4317.3099999999995</v>
      </c>
    </row>
    <row r="363" spans="1:4" x14ac:dyDescent="0.35">
      <c r="A363" s="45" t="s">
        <v>210</v>
      </c>
      <c r="B363" s="75">
        <v>1470.9200000000003</v>
      </c>
      <c r="C363" s="76">
        <v>1925.2199999999998</v>
      </c>
    </row>
    <row r="364" spans="1:4" x14ac:dyDescent="0.35">
      <c r="A364" s="45" t="s">
        <v>210</v>
      </c>
      <c r="B364" s="75">
        <v>7219.5900000000038</v>
      </c>
      <c r="C364" s="76">
        <v>9789.2700000000059</v>
      </c>
    </row>
    <row r="365" spans="1:4" x14ac:dyDescent="0.35">
      <c r="A365" s="45" t="s">
        <v>210</v>
      </c>
      <c r="B365" s="75">
        <v>63.02</v>
      </c>
      <c r="C365" s="76">
        <v>36.54</v>
      </c>
    </row>
    <row r="366" spans="1:4" ht="15.5" x14ac:dyDescent="0.35">
      <c r="A366" s="77" t="s">
        <v>211</v>
      </c>
      <c r="B366" s="75"/>
      <c r="C366" s="78">
        <f>SUBTOTAL(9,C363:C365)</f>
        <v>11751.030000000006</v>
      </c>
      <c r="D366">
        <v>48</v>
      </c>
    </row>
    <row r="367" spans="1:4" x14ac:dyDescent="0.35">
      <c r="A367" s="45" t="s">
        <v>212</v>
      </c>
      <c r="B367" s="75"/>
      <c r="C367" s="76"/>
    </row>
    <row r="368" spans="1:4" x14ac:dyDescent="0.35">
      <c r="A368" s="45" t="s">
        <v>212</v>
      </c>
      <c r="B368" s="75">
        <v>17199.090000000007</v>
      </c>
      <c r="C368" s="76">
        <v>18642.600000000006</v>
      </c>
    </row>
    <row r="369" spans="1:4" x14ac:dyDescent="0.35">
      <c r="A369" s="45" t="s">
        <v>212</v>
      </c>
      <c r="B369" s="75"/>
      <c r="C369" s="76">
        <v>657.78</v>
      </c>
    </row>
    <row r="370" spans="1:4" ht="15.5" x14ac:dyDescent="0.35">
      <c r="A370" s="77" t="s">
        <v>213</v>
      </c>
      <c r="B370" s="75"/>
      <c r="C370" s="78">
        <f>SUBTOTAL(9,C367:C369)</f>
        <v>19300.380000000005</v>
      </c>
      <c r="D370">
        <v>49</v>
      </c>
    </row>
    <row r="371" spans="1:4" x14ac:dyDescent="0.35">
      <c r="A371" s="45" t="s">
        <v>214</v>
      </c>
      <c r="B371" s="75"/>
      <c r="C371" s="76"/>
    </row>
    <row r="372" spans="1:4" x14ac:dyDescent="0.35">
      <c r="A372" s="45" t="s">
        <v>214</v>
      </c>
      <c r="B372" s="75"/>
      <c r="C372" s="76"/>
    </row>
    <row r="373" spans="1:4" x14ac:dyDescent="0.35">
      <c r="A373" s="45" t="s">
        <v>214</v>
      </c>
      <c r="B373" s="75"/>
      <c r="C373" s="76"/>
    </row>
    <row r="374" spans="1:4" ht="15.5" x14ac:dyDescent="0.35">
      <c r="A374" s="77" t="s">
        <v>215</v>
      </c>
      <c r="B374" s="75"/>
      <c r="C374" s="78">
        <f>SUBTOTAL(9,C371:C373)</f>
        <v>0</v>
      </c>
    </row>
    <row r="375" spans="1:4" x14ac:dyDescent="0.35">
      <c r="A375" s="45" t="s">
        <v>216</v>
      </c>
      <c r="B375" s="75">
        <v>157.42000000000002</v>
      </c>
      <c r="C375" s="76">
        <v>33.700000000000003</v>
      </c>
    </row>
    <row r="376" spans="1:4" x14ac:dyDescent="0.35">
      <c r="A376" s="45" t="s">
        <v>216</v>
      </c>
      <c r="B376" s="75"/>
      <c r="C376" s="76">
        <v>20.47</v>
      </c>
    </row>
    <row r="377" spans="1:4" x14ac:dyDescent="0.35">
      <c r="A377" s="45" t="s">
        <v>216</v>
      </c>
      <c r="B377" s="75"/>
      <c r="C377" s="76"/>
    </row>
    <row r="378" spans="1:4" ht="15.5" x14ac:dyDescent="0.35">
      <c r="A378" s="77" t="s">
        <v>217</v>
      </c>
      <c r="B378" s="75"/>
      <c r="C378" s="78">
        <f>SUBTOTAL(9,C375:C377)</f>
        <v>54.17</v>
      </c>
    </row>
    <row r="379" spans="1:4" x14ac:dyDescent="0.35">
      <c r="A379" s="45" t="s">
        <v>218</v>
      </c>
      <c r="B379" s="75">
        <v>5465.9000000000005</v>
      </c>
      <c r="C379" s="76">
        <v>6367.1300000000037</v>
      </c>
    </row>
    <row r="380" spans="1:4" x14ac:dyDescent="0.35">
      <c r="A380" s="45" t="s">
        <v>218</v>
      </c>
      <c r="B380" s="75">
        <v>18065.280000000002</v>
      </c>
      <c r="C380" s="76">
        <v>16989.349999999999</v>
      </c>
    </row>
    <row r="381" spans="1:4" x14ac:dyDescent="0.35">
      <c r="A381" s="45" t="s">
        <v>218</v>
      </c>
      <c r="B381" s="75">
        <v>343.63</v>
      </c>
      <c r="C381" s="76">
        <v>209.18</v>
      </c>
    </row>
    <row r="382" spans="1:4" ht="15.5" x14ac:dyDescent="0.35">
      <c r="A382" s="77" t="s">
        <v>219</v>
      </c>
      <c r="B382" s="75"/>
      <c r="C382" s="78">
        <f>SUBTOTAL(9,C379:C381)</f>
        <v>23565.660000000003</v>
      </c>
      <c r="D382">
        <v>50</v>
      </c>
    </row>
    <row r="383" spans="1:4" x14ac:dyDescent="0.35">
      <c r="A383" s="45" t="s">
        <v>220</v>
      </c>
      <c r="B383" s="75">
        <v>2574.6299999999997</v>
      </c>
      <c r="C383" s="76">
        <v>2133.5600000000004</v>
      </c>
    </row>
    <row r="384" spans="1:4" x14ac:dyDescent="0.35">
      <c r="A384" s="45" t="s">
        <v>220</v>
      </c>
      <c r="B384" s="75">
        <v>10039.880000000003</v>
      </c>
      <c r="C384" s="76">
        <v>10132.6</v>
      </c>
    </row>
    <row r="385" spans="1:5" outlineLevel="2" x14ac:dyDescent="0.35">
      <c r="A385" s="45" t="s">
        <v>220</v>
      </c>
      <c r="B385" s="75">
        <v>262.14</v>
      </c>
      <c r="C385" s="76">
        <v>99.56</v>
      </c>
    </row>
    <row r="386" spans="1:5" ht="15.5" outlineLevel="1" x14ac:dyDescent="0.35">
      <c r="A386" s="77" t="s">
        <v>221</v>
      </c>
      <c r="B386" s="75"/>
      <c r="C386" s="78">
        <f>SUBTOTAL(9,C383:C385)</f>
        <v>12365.72</v>
      </c>
      <c r="D386">
        <v>51</v>
      </c>
    </row>
    <row r="387" spans="1:5" outlineLevel="2" x14ac:dyDescent="0.35">
      <c r="A387" s="45" t="s">
        <v>222</v>
      </c>
      <c r="B387" s="75"/>
      <c r="C387" s="76">
        <v>79.28</v>
      </c>
    </row>
    <row r="388" spans="1:5" outlineLevel="2" x14ac:dyDescent="0.35">
      <c r="A388" s="45" t="s">
        <v>222</v>
      </c>
      <c r="B388" s="75"/>
      <c r="C388" s="76"/>
    </row>
    <row r="389" spans="1:5" outlineLevel="2" x14ac:dyDescent="0.35">
      <c r="A389" s="45" t="s">
        <v>222</v>
      </c>
      <c r="B389" s="75"/>
      <c r="C389" s="76"/>
    </row>
    <row r="390" spans="1:5" ht="15.5" outlineLevel="1" x14ac:dyDescent="0.35">
      <c r="A390" s="77" t="s">
        <v>223</v>
      </c>
      <c r="B390" s="75"/>
      <c r="C390" s="78">
        <f>SUBTOTAL(9,C387:C389)</f>
        <v>79.28</v>
      </c>
    </row>
    <row r="391" spans="1:5" outlineLevel="2" x14ac:dyDescent="0.35">
      <c r="A391" s="45" t="s">
        <v>224</v>
      </c>
      <c r="B391" s="75">
        <v>1497.84</v>
      </c>
      <c r="C391" s="76">
        <v>531.43999999999994</v>
      </c>
    </row>
    <row r="392" spans="1:5" outlineLevel="2" x14ac:dyDescent="0.35">
      <c r="A392" s="45" t="s">
        <v>224</v>
      </c>
      <c r="B392" s="75">
        <v>5301.4100000000026</v>
      </c>
      <c r="C392" s="76">
        <v>8511.730000000005</v>
      </c>
    </row>
    <row r="393" spans="1:5" outlineLevel="2" x14ac:dyDescent="0.35">
      <c r="A393" s="45" t="s">
        <v>224</v>
      </c>
      <c r="B393" s="75">
        <v>103.6</v>
      </c>
      <c r="C393" s="76">
        <v>194.22</v>
      </c>
    </row>
    <row r="394" spans="1:5" ht="15.5" outlineLevel="1" x14ac:dyDescent="0.35">
      <c r="A394" s="77" t="s">
        <v>225</v>
      </c>
      <c r="B394" s="75"/>
      <c r="C394" s="78">
        <f>SUBTOTAL(9,C391:C393)</f>
        <v>9237.3900000000049</v>
      </c>
      <c r="D394">
        <v>52</v>
      </c>
      <c r="E394">
        <v>23</v>
      </c>
    </row>
    <row r="395" spans="1:5" outlineLevel="2" x14ac:dyDescent="0.35">
      <c r="A395" s="45" t="s">
        <v>226</v>
      </c>
      <c r="B395" s="75">
        <v>15790.469999999994</v>
      </c>
      <c r="C395" s="76">
        <v>19991.820000000011</v>
      </c>
    </row>
    <row r="396" spans="1:5" outlineLevel="2" x14ac:dyDescent="0.35">
      <c r="A396" s="45" t="s">
        <v>226</v>
      </c>
      <c r="B396" s="75"/>
      <c r="C396" s="76">
        <v>203.08999999999997</v>
      </c>
    </row>
    <row r="397" spans="1:5" outlineLevel="2" x14ac:dyDescent="0.35">
      <c r="A397" s="45" t="s">
        <v>226</v>
      </c>
      <c r="B397" s="75">
        <v>1446</v>
      </c>
      <c r="C397" s="76">
        <v>134.91</v>
      </c>
    </row>
    <row r="398" spans="1:5" ht="15.5" outlineLevel="1" x14ac:dyDescent="0.35">
      <c r="A398" s="77" t="s">
        <v>227</v>
      </c>
      <c r="B398" s="75"/>
      <c r="C398" s="78">
        <f>SUBTOTAL(9,C395:C397)</f>
        <v>20329.820000000011</v>
      </c>
      <c r="D398">
        <v>53</v>
      </c>
    </row>
    <row r="399" spans="1:5" outlineLevel="2" x14ac:dyDescent="0.35">
      <c r="A399" s="45" t="s">
        <v>228</v>
      </c>
      <c r="B399" s="75"/>
      <c r="C399" s="76"/>
    </row>
    <row r="400" spans="1:5" outlineLevel="2" x14ac:dyDescent="0.35">
      <c r="A400" s="45" t="s">
        <v>228</v>
      </c>
      <c r="B400" s="75"/>
      <c r="C400" s="76"/>
    </row>
    <row r="401" spans="1:4" x14ac:dyDescent="0.35">
      <c r="A401" s="45" t="s">
        <v>228</v>
      </c>
      <c r="B401" s="75"/>
      <c r="C401" s="76"/>
    </row>
    <row r="402" spans="1:4" ht="15.5" x14ac:dyDescent="0.35">
      <c r="A402" s="77" t="s">
        <v>229</v>
      </c>
      <c r="B402" s="75"/>
      <c r="C402" s="78">
        <f>SUBTOTAL(9,C399:C401)</f>
        <v>0</v>
      </c>
    </row>
    <row r="403" spans="1:4" x14ac:dyDescent="0.35">
      <c r="A403" s="45" t="s">
        <v>230</v>
      </c>
      <c r="B403" s="75">
        <v>17507.71</v>
      </c>
      <c r="C403" s="76">
        <v>22236.570000000018</v>
      </c>
    </row>
    <row r="404" spans="1:4" x14ac:dyDescent="0.35">
      <c r="A404" s="45" t="s">
        <v>230</v>
      </c>
      <c r="B404" s="75">
        <v>506.79999999999984</v>
      </c>
      <c r="C404" s="76">
        <v>2317.3400000000038</v>
      </c>
    </row>
    <row r="405" spans="1:4" x14ac:dyDescent="0.35">
      <c r="A405" s="45" t="s">
        <v>230</v>
      </c>
      <c r="B405" s="75">
        <v>1015.92</v>
      </c>
      <c r="C405" s="76">
        <v>382.93000000000006</v>
      </c>
    </row>
    <row r="406" spans="1:4" ht="15.5" x14ac:dyDescent="0.35">
      <c r="A406" s="77" t="s">
        <v>231</v>
      </c>
      <c r="B406" s="75"/>
      <c r="C406" s="78">
        <f>SUBTOTAL(9,C403:C405)</f>
        <v>24936.840000000022</v>
      </c>
      <c r="D406">
        <v>54</v>
      </c>
    </row>
    <row r="407" spans="1:4" x14ac:dyDescent="0.35">
      <c r="A407" s="45" t="s">
        <v>232</v>
      </c>
      <c r="B407" s="75">
        <v>6763.630000000001</v>
      </c>
      <c r="C407" s="76">
        <v>7059.3700000000017</v>
      </c>
    </row>
    <row r="408" spans="1:4" x14ac:dyDescent="0.35">
      <c r="A408" s="45" t="s">
        <v>232</v>
      </c>
      <c r="B408" s="75">
        <v>4001.990000000003</v>
      </c>
      <c r="C408" s="76">
        <v>7006.7000000000089</v>
      </c>
    </row>
    <row r="409" spans="1:4" x14ac:dyDescent="0.35">
      <c r="A409" s="45" t="s">
        <v>232</v>
      </c>
      <c r="B409" s="75">
        <v>482.84000000000009</v>
      </c>
      <c r="C409" s="76">
        <v>254.49</v>
      </c>
    </row>
    <row r="410" spans="1:4" ht="15.5" x14ac:dyDescent="0.35">
      <c r="A410" s="77" t="s">
        <v>233</v>
      </c>
      <c r="B410" s="75"/>
      <c r="C410" s="78">
        <f>SUBTOTAL(9,C407:C409)</f>
        <v>14320.56000000001</v>
      </c>
      <c r="D410">
        <v>55</v>
      </c>
    </row>
    <row r="411" spans="1:4" x14ac:dyDescent="0.35">
      <c r="A411" s="45" t="s">
        <v>234</v>
      </c>
      <c r="B411" s="75">
        <v>14854.04</v>
      </c>
      <c r="C411" s="76">
        <v>20168.82</v>
      </c>
    </row>
    <row r="412" spans="1:4" x14ac:dyDescent="0.35">
      <c r="A412" s="45" t="s">
        <v>234</v>
      </c>
      <c r="B412" s="75">
        <v>294.62</v>
      </c>
      <c r="C412" s="76">
        <v>1719.8399999999995</v>
      </c>
    </row>
    <row r="413" spans="1:4" ht="15" thickBot="1" x14ac:dyDescent="0.4">
      <c r="A413" s="45" t="s">
        <v>234</v>
      </c>
      <c r="B413" s="80">
        <v>888.06</v>
      </c>
      <c r="C413" s="81">
        <v>332.52</v>
      </c>
    </row>
    <row r="414" spans="1:4" ht="15.5" x14ac:dyDescent="0.35">
      <c r="A414" s="87" t="s">
        <v>235</v>
      </c>
      <c r="B414" s="88"/>
      <c r="C414" s="89">
        <f>SUBTOTAL(9,C411:C413)</f>
        <v>22221.18</v>
      </c>
      <c r="D414">
        <v>56</v>
      </c>
    </row>
    <row r="415" spans="1:4" ht="15.5" x14ac:dyDescent="0.35">
      <c r="A415" s="87" t="s">
        <v>236</v>
      </c>
      <c r="B415" s="88"/>
      <c r="C415" s="89">
        <f>SUBTOTAL(9,C7:C413)</f>
        <v>760685.33990000025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Ngangue</dc:creator>
  <cp:lastModifiedBy>Michel</cp:lastModifiedBy>
  <dcterms:created xsi:type="dcterms:W3CDTF">2019-02-04T19:25:29Z</dcterms:created>
  <dcterms:modified xsi:type="dcterms:W3CDTF">2019-02-05T15:48:33Z</dcterms:modified>
</cp:coreProperties>
</file>