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3" activeTab="5"/>
  </bookViews>
  <sheets>
    <sheet name="BdD" sheetId="2" state="hidden" r:id="rId1"/>
    <sheet name="paramètres" sheetId="7" state="hidden" r:id="rId2"/>
    <sheet name="fériés" sheetId="5" state="hidden" r:id="rId3"/>
    <sheet name="absences" sheetId="8" r:id="rId4"/>
    <sheet name="semaine" sheetId="3" r:id="rId5"/>
    <sheet name="heures" sheetId="6" r:id="rId6"/>
  </sheets>
  <definedNames>
    <definedName name="JF">fériés!$C$1:$C$12</definedName>
  </definedNames>
  <calcPr calcId="152511"/>
  <pivotCaches>
    <pivotCache cacheId="16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H6" i="3" s="1"/>
  <c r="L6" i="3" s="1"/>
  <c r="P6" i="3" s="1"/>
  <c r="T6" i="3" s="1"/>
  <c r="X6" i="3" s="1"/>
  <c r="AB6" i="3" s="1"/>
  <c r="E6" i="3"/>
  <c r="I6" i="3" s="1"/>
  <c r="M6" i="3" s="1"/>
  <c r="Q6" i="3" s="1"/>
  <c r="U6" i="3" s="1"/>
  <c r="Y6" i="3" s="1"/>
  <c r="AC6" i="3" s="1"/>
  <c r="F6" i="3"/>
  <c r="J6" i="3" s="1"/>
  <c r="N6" i="3" s="1"/>
  <c r="R6" i="3" s="1"/>
  <c r="V6" i="3" s="1"/>
  <c r="Z6" i="3" s="1"/>
  <c r="AD6" i="3" s="1"/>
  <c r="D7" i="3"/>
  <c r="H7" i="3" s="1"/>
  <c r="L7" i="3" s="1"/>
  <c r="P7" i="3" s="1"/>
  <c r="T7" i="3" s="1"/>
  <c r="X7" i="3" s="1"/>
  <c r="AB7" i="3" s="1"/>
  <c r="E7" i="3"/>
  <c r="I7" i="3" s="1"/>
  <c r="M7" i="3" s="1"/>
  <c r="Q7" i="3" s="1"/>
  <c r="U7" i="3" s="1"/>
  <c r="Y7" i="3" s="1"/>
  <c r="AC7" i="3" s="1"/>
  <c r="F7" i="3"/>
  <c r="J7" i="3" s="1"/>
  <c r="N7" i="3" s="1"/>
  <c r="R7" i="3" s="1"/>
  <c r="V7" i="3" s="1"/>
  <c r="Z7" i="3" s="1"/>
  <c r="AD7" i="3" s="1"/>
  <c r="C7" i="3"/>
  <c r="G7" i="3" s="1"/>
  <c r="K7" i="3" s="1"/>
  <c r="O7" i="3" s="1"/>
  <c r="S7" i="3" s="1"/>
  <c r="W7" i="3" s="1"/>
  <c r="AA7" i="3" s="1"/>
  <c r="C6" i="3"/>
  <c r="G6" i="3" s="1"/>
  <c r="K6" i="3" s="1"/>
  <c r="O6" i="3" s="1"/>
  <c r="S6" i="3" s="1"/>
  <c r="W6" i="3" s="1"/>
  <c r="AA6" i="3" s="1"/>
  <c r="C4" i="3"/>
  <c r="G4" i="3" s="1"/>
  <c r="J16" i="3" s="1"/>
  <c r="C9" i="3" l="1"/>
  <c r="G13" i="3"/>
  <c r="C13" i="3"/>
  <c r="F13" i="3"/>
  <c r="G10" i="3"/>
  <c r="G14" i="3"/>
  <c r="D15" i="3"/>
  <c r="G9" i="3"/>
  <c r="D9" i="3"/>
  <c r="E12" i="3"/>
  <c r="G11" i="3"/>
  <c r="G15" i="3"/>
  <c r="E16" i="3"/>
  <c r="D11" i="3"/>
  <c r="G12" i="3"/>
  <c r="G16" i="3"/>
  <c r="C16" i="3"/>
  <c r="C12" i="3"/>
  <c r="E9" i="3"/>
  <c r="D16" i="3"/>
  <c r="F14" i="3"/>
  <c r="E13" i="3"/>
  <c r="D12" i="3"/>
  <c r="F10" i="3"/>
  <c r="H9" i="3"/>
  <c r="H10" i="3"/>
  <c r="H11" i="3"/>
  <c r="H12" i="3"/>
  <c r="H13" i="3"/>
  <c r="H14" i="3"/>
  <c r="H15" i="3"/>
  <c r="H16" i="3"/>
  <c r="C15" i="3"/>
  <c r="C11" i="3"/>
  <c r="F9" i="3"/>
  <c r="F15" i="3"/>
  <c r="E14" i="3"/>
  <c r="D13" i="3"/>
  <c r="F11" i="3"/>
  <c r="E10" i="3"/>
  <c r="I9" i="3"/>
  <c r="I10" i="3"/>
  <c r="I11" i="3"/>
  <c r="I12" i="3"/>
  <c r="I13" i="3"/>
  <c r="I14" i="3"/>
  <c r="I15" i="3"/>
  <c r="I16" i="3"/>
  <c r="C14" i="3"/>
  <c r="C10" i="3"/>
  <c r="F16" i="3"/>
  <c r="E15" i="3"/>
  <c r="D14" i="3"/>
  <c r="F12" i="3"/>
  <c r="E11" i="3"/>
  <c r="D10" i="3"/>
  <c r="J9" i="3"/>
  <c r="J10" i="3"/>
  <c r="J11" i="3"/>
  <c r="J12" i="3"/>
  <c r="J13" i="3"/>
  <c r="J14" i="3"/>
  <c r="J15" i="3"/>
  <c r="K4" i="3"/>
  <c r="C5" i="7"/>
  <c r="D5" i="7"/>
  <c r="E5" i="7"/>
  <c r="B5" i="7"/>
  <c r="C6" i="7"/>
  <c r="D6" i="7"/>
  <c r="E6" i="7"/>
  <c r="B6" i="7"/>
  <c r="O4" i="3" l="1"/>
  <c r="N16" i="3"/>
  <c r="N15" i="3"/>
  <c r="N14" i="3"/>
  <c r="N13" i="3"/>
  <c r="N12" i="3"/>
  <c r="N11" i="3"/>
  <c r="N10" i="3"/>
  <c r="N9" i="3"/>
  <c r="K13" i="3"/>
  <c r="K10" i="3"/>
  <c r="M16" i="3"/>
  <c r="M15" i="3"/>
  <c r="M14" i="3"/>
  <c r="M13" i="3"/>
  <c r="M12" i="3"/>
  <c r="M11" i="3"/>
  <c r="M10" i="3"/>
  <c r="M9" i="3"/>
  <c r="K15" i="3"/>
  <c r="K12" i="3"/>
  <c r="K9" i="3"/>
  <c r="L16" i="3"/>
  <c r="L15" i="3"/>
  <c r="L14" i="3"/>
  <c r="L13" i="3"/>
  <c r="L12" i="3"/>
  <c r="L11" i="3"/>
  <c r="L10" i="3"/>
  <c r="L9" i="3"/>
  <c r="K16" i="3"/>
  <c r="K14" i="3"/>
  <c r="K11" i="3"/>
  <c r="I9" i="2"/>
  <c r="I13" i="2"/>
  <c r="I21" i="2"/>
  <c r="I24" i="2"/>
  <c r="I32" i="2"/>
  <c r="I33" i="2"/>
  <c r="I41" i="2"/>
  <c r="I45" i="2"/>
  <c r="I53" i="2"/>
  <c r="I56" i="2"/>
  <c r="I65" i="2"/>
  <c r="I73" i="2"/>
  <c r="I77" i="2"/>
  <c r="I85" i="2"/>
  <c r="I88" i="2"/>
  <c r="I97" i="2"/>
  <c r="I105" i="2"/>
  <c r="I109" i="2"/>
  <c r="I117" i="2"/>
  <c r="I120" i="2"/>
  <c r="I129" i="2"/>
  <c r="I137" i="2"/>
  <c r="I141" i="2"/>
  <c r="I149" i="2"/>
  <c r="I152" i="2"/>
  <c r="I161" i="2"/>
  <c r="I169" i="2"/>
  <c r="I173" i="2"/>
  <c r="I181" i="2"/>
  <c r="I184" i="2"/>
  <c r="I193" i="2"/>
  <c r="I201" i="2"/>
  <c r="I205" i="2"/>
  <c r="I213" i="2"/>
  <c r="I216" i="2"/>
  <c r="I225" i="2"/>
  <c r="I233" i="2"/>
  <c r="I237" i="2"/>
  <c r="I245" i="2"/>
  <c r="I248" i="2"/>
  <c r="I257" i="2"/>
  <c r="I265" i="2"/>
  <c r="I269" i="2"/>
  <c r="I277" i="2"/>
  <c r="I280" i="2"/>
  <c r="H8" i="2"/>
  <c r="H9" i="2"/>
  <c r="H13" i="2"/>
  <c r="H17" i="2"/>
  <c r="H21" i="2"/>
  <c r="H28" i="2"/>
  <c r="H29" i="2"/>
  <c r="H36" i="2"/>
  <c r="H41" i="2"/>
  <c r="H44" i="2"/>
  <c r="H45" i="2"/>
  <c r="H49" i="2"/>
  <c r="H50" i="2"/>
  <c r="H56" i="2"/>
  <c r="H57" i="2"/>
  <c r="H64" i="2"/>
  <c r="H65" i="2"/>
  <c r="H68" i="2"/>
  <c r="H69" i="2"/>
  <c r="H73" i="2"/>
  <c r="H74" i="2"/>
  <c r="H80" i="2"/>
  <c r="H81" i="2"/>
  <c r="H84" i="2"/>
  <c r="H85" i="2"/>
  <c r="H89" i="2"/>
  <c r="H90" i="2"/>
  <c r="H96" i="2"/>
  <c r="H97" i="2"/>
  <c r="H100" i="2"/>
  <c r="H101" i="2"/>
  <c r="H105" i="2"/>
  <c r="H106" i="2"/>
  <c r="H112" i="2"/>
  <c r="H113" i="2"/>
  <c r="H117" i="2"/>
  <c r="H121" i="2"/>
  <c r="H122" i="2"/>
  <c r="H128" i="2"/>
  <c r="H129" i="2"/>
  <c r="H133" i="2"/>
  <c r="H137" i="2"/>
  <c r="H138" i="2"/>
  <c r="H144" i="2"/>
  <c r="H145" i="2"/>
  <c r="H149" i="2"/>
  <c r="H153" i="2"/>
  <c r="H154" i="2"/>
  <c r="H160" i="2"/>
  <c r="H161" i="2"/>
  <c r="H165" i="2"/>
  <c r="H169" i="2"/>
  <c r="H170" i="2"/>
  <c r="H176" i="2"/>
  <c r="H177" i="2"/>
  <c r="H181" i="2"/>
  <c r="H185" i="2"/>
  <c r="H186" i="2"/>
  <c r="H192" i="2"/>
  <c r="H193" i="2"/>
  <c r="H197" i="2"/>
  <c r="H201" i="2"/>
  <c r="H202" i="2"/>
  <c r="H208" i="2"/>
  <c r="H209" i="2"/>
  <c r="H213" i="2"/>
  <c r="H217" i="2"/>
  <c r="H218" i="2"/>
  <c r="G2" i="2"/>
  <c r="G3" i="2"/>
  <c r="G4" i="2"/>
  <c r="G5" i="2"/>
  <c r="I5" i="2" s="1"/>
  <c r="G6" i="2"/>
  <c r="G7" i="2"/>
  <c r="G8" i="2"/>
  <c r="I8" i="2" s="1"/>
  <c r="G9" i="2"/>
  <c r="G10" i="2"/>
  <c r="G11" i="2"/>
  <c r="G12" i="2"/>
  <c r="G13" i="2"/>
  <c r="G14" i="2"/>
  <c r="G15" i="2"/>
  <c r="G16" i="2"/>
  <c r="I16" i="2" s="1"/>
  <c r="G17" i="2"/>
  <c r="I17" i="2" s="1"/>
  <c r="G18" i="2"/>
  <c r="G19" i="2"/>
  <c r="G20" i="2"/>
  <c r="G21" i="2"/>
  <c r="G22" i="2"/>
  <c r="G23" i="2"/>
  <c r="G24" i="2"/>
  <c r="H24" i="2" s="1"/>
  <c r="G25" i="2"/>
  <c r="I25" i="2" s="1"/>
  <c r="G26" i="2"/>
  <c r="G27" i="2"/>
  <c r="G28" i="2"/>
  <c r="I28" i="2" s="1"/>
  <c r="G29" i="2"/>
  <c r="I29" i="2" s="1"/>
  <c r="G30" i="2"/>
  <c r="I30" i="2" s="1"/>
  <c r="G31" i="2"/>
  <c r="G32" i="2"/>
  <c r="H32" i="2" s="1"/>
  <c r="G33" i="2"/>
  <c r="H33" i="2" s="1"/>
  <c r="G34" i="2"/>
  <c r="I34" i="2" s="1"/>
  <c r="G35" i="2"/>
  <c r="G36" i="2"/>
  <c r="I36" i="2" s="1"/>
  <c r="G37" i="2"/>
  <c r="H37" i="2" s="1"/>
  <c r="G38" i="2"/>
  <c r="I38" i="2" s="1"/>
  <c r="G39" i="2"/>
  <c r="G40" i="2"/>
  <c r="I40" i="2" s="1"/>
  <c r="G41" i="2"/>
  <c r="G42" i="2"/>
  <c r="G43" i="2"/>
  <c r="G44" i="2"/>
  <c r="I44" i="2" s="1"/>
  <c r="G45" i="2"/>
  <c r="G46" i="2"/>
  <c r="I46" i="2" s="1"/>
  <c r="G47" i="2"/>
  <c r="G48" i="2"/>
  <c r="H48" i="2" s="1"/>
  <c r="G49" i="2"/>
  <c r="I49" i="2" s="1"/>
  <c r="G50" i="2"/>
  <c r="I50" i="2" s="1"/>
  <c r="G51" i="2"/>
  <c r="G52" i="2"/>
  <c r="I52" i="2" s="1"/>
  <c r="G53" i="2"/>
  <c r="H53" i="2" s="1"/>
  <c r="G54" i="2"/>
  <c r="I54" i="2" s="1"/>
  <c r="G55" i="2"/>
  <c r="G56" i="2"/>
  <c r="G57" i="2"/>
  <c r="I57" i="2" s="1"/>
  <c r="G58" i="2"/>
  <c r="G59" i="2"/>
  <c r="G60" i="2"/>
  <c r="I60" i="2" s="1"/>
  <c r="G61" i="2"/>
  <c r="I61" i="2" s="1"/>
  <c r="G62" i="2"/>
  <c r="I62" i="2" s="1"/>
  <c r="G63" i="2"/>
  <c r="G64" i="2"/>
  <c r="I64" i="2" s="1"/>
  <c r="G65" i="2"/>
  <c r="G66" i="2"/>
  <c r="I66" i="2" s="1"/>
  <c r="G67" i="2"/>
  <c r="G68" i="2"/>
  <c r="I68" i="2" s="1"/>
  <c r="G69" i="2"/>
  <c r="I69" i="2" s="1"/>
  <c r="G70" i="2"/>
  <c r="I70" i="2" s="1"/>
  <c r="G71" i="2"/>
  <c r="G72" i="2"/>
  <c r="I72" i="2" s="1"/>
  <c r="G73" i="2"/>
  <c r="G74" i="2"/>
  <c r="I74" i="2" s="1"/>
  <c r="G75" i="2"/>
  <c r="G76" i="2"/>
  <c r="I76" i="2" s="1"/>
  <c r="G77" i="2"/>
  <c r="H77" i="2" s="1"/>
  <c r="G78" i="2"/>
  <c r="I78" i="2" s="1"/>
  <c r="G79" i="2"/>
  <c r="G80" i="2"/>
  <c r="I80" i="2" s="1"/>
  <c r="G81" i="2"/>
  <c r="I81" i="2" s="1"/>
  <c r="G82" i="2"/>
  <c r="I82" i="2" s="1"/>
  <c r="G83" i="2"/>
  <c r="G84" i="2"/>
  <c r="I84" i="2" s="1"/>
  <c r="G85" i="2"/>
  <c r="G86" i="2"/>
  <c r="I86" i="2" s="1"/>
  <c r="G87" i="2"/>
  <c r="G88" i="2"/>
  <c r="H88" i="2" s="1"/>
  <c r="G89" i="2"/>
  <c r="I89" i="2" s="1"/>
  <c r="G90" i="2"/>
  <c r="I90" i="2" s="1"/>
  <c r="G91" i="2"/>
  <c r="G92" i="2"/>
  <c r="I92" i="2" s="1"/>
  <c r="G93" i="2"/>
  <c r="I93" i="2" s="1"/>
  <c r="G94" i="2"/>
  <c r="I94" i="2" s="1"/>
  <c r="G95" i="2"/>
  <c r="G96" i="2"/>
  <c r="I96" i="2" s="1"/>
  <c r="G97" i="2"/>
  <c r="G98" i="2"/>
  <c r="I98" i="2" s="1"/>
  <c r="G99" i="2"/>
  <c r="G100" i="2"/>
  <c r="I100" i="2" s="1"/>
  <c r="G101" i="2"/>
  <c r="I101" i="2" s="1"/>
  <c r="G102" i="2"/>
  <c r="I102" i="2" s="1"/>
  <c r="G103" i="2"/>
  <c r="G104" i="2"/>
  <c r="I104" i="2" s="1"/>
  <c r="G105" i="2"/>
  <c r="G106" i="2"/>
  <c r="I106" i="2" s="1"/>
  <c r="G107" i="2"/>
  <c r="G108" i="2"/>
  <c r="I108" i="2" s="1"/>
  <c r="G109" i="2"/>
  <c r="H109" i="2" s="1"/>
  <c r="G110" i="2"/>
  <c r="I110" i="2" s="1"/>
  <c r="G111" i="2"/>
  <c r="G112" i="2"/>
  <c r="I112" i="2" s="1"/>
  <c r="G113" i="2"/>
  <c r="I113" i="2" s="1"/>
  <c r="G114" i="2"/>
  <c r="I114" i="2" s="1"/>
  <c r="G115" i="2"/>
  <c r="G116" i="2"/>
  <c r="I116" i="2" s="1"/>
  <c r="G117" i="2"/>
  <c r="G118" i="2"/>
  <c r="I118" i="2" s="1"/>
  <c r="G119" i="2"/>
  <c r="G120" i="2"/>
  <c r="H120" i="2" s="1"/>
  <c r="G121" i="2"/>
  <c r="I121" i="2" s="1"/>
  <c r="G122" i="2"/>
  <c r="I122" i="2" s="1"/>
  <c r="G123" i="2"/>
  <c r="G124" i="2"/>
  <c r="I124" i="2" s="1"/>
  <c r="G125" i="2"/>
  <c r="I125" i="2" s="1"/>
  <c r="G126" i="2"/>
  <c r="I126" i="2" s="1"/>
  <c r="G127" i="2"/>
  <c r="G128" i="2"/>
  <c r="I128" i="2" s="1"/>
  <c r="G129" i="2"/>
  <c r="G130" i="2"/>
  <c r="I130" i="2" s="1"/>
  <c r="G131" i="2"/>
  <c r="G132" i="2"/>
  <c r="I132" i="2" s="1"/>
  <c r="G133" i="2"/>
  <c r="I133" i="2" s="1"/>
  <c r="G134" i="2"/>
  <c r="I134" i="2" s="1"/>
  <c r="G135" i="2"/>
  <c r="G136" i="2"/>
  <c r="I136" i="2" s="1"/>
  <c r="G137" i="2"/>
  <c r="G138" i="2"/>
  <c r="I138" i="2" s="1"/>
  <c r="G139" i="2"/>
  <c r="G140" i="2"/>
  <c r="I140" i="2" s="1"/>
  <c r="G141" i="2"/>
  <c r="H141" i="2" s="1"/>
  <c r="G142" i="2"/>
  <c r="I142" i="2" s="1"/>
  <c r="G143" i="2"/>
  <c r="G144" i="2"/>
  <c r="I144" i="2" s="1"/>
  <c r="G145" i="2"/>
  <c r="I145" i="2" s="1"/>
  <c r="G146" i="2"/>
  <c r="I146" i="2" s="1"/>
  <c r="G147" i="2"/>
  <c r="G148" i="2"/>
  <c r="I148" i="2" s="1"/>
  <c r="G149" i="2"/>
  <c r="G150" i="2"/>
  <c r="I150" i="2" s="1"/>
  <c r="G151" i="2"/>
  <c r="G152" i="2"/>
  <c r="H152" i="2" s="1"/>
  <c r="G153" i="2"/>
  <c r="I153" i="2" s="1"/>
  <c r="G154" i="2"/>
  <c r="I154" i="2" s="1"/>
  <c r="G155" i="2"/>
  <c r="G156" i="2"/>
  <c r="I156" i="2" s="1"/>
  <c r="G157" i="2"/>
  <c r="I157" i="2" s="1"/>
  <c r="G158" i="2"/>
  <c r="I158" i="2" s="1"/>
  <c r="G159" i="2"/>
  <c r="G160" i="2"/>
  <c r="I160" i="2" s="1"/>
  <c r="G161" i="2"/>
  <c r="G162" i="2"/>
  <c r="I162" i="2" s="1"/>
  <c r="G163" i="2"/>
  <c r="G164" i="2"/>
  <c r="I164" i="2" s="1"/>
  <c r="G165" i="2"/>
  <c r="I165" i="2" s="1"/>
  <c r="G166" i="2"/>
  <c r="I166" i="2" s="1"/>
  <c r="G167" i="2"/>
  <c r="G168" i="2"/>
  <c r="I168" i="2" s="1"/>
  <c r="G169" i="2"/>
  <c r="G170" i="2"/>
  <c r="I170" i="2" s="1"/>
  <c r="G171" i="2"/>
  <c r="G172" i="2"/>
  <c r="I172" i="2" s="1"/>
  <c r="G173" i="2"/>
  <c r="H173" i="2" s="1"/>
  <c r="G174" i="2"/>
  <c r="I174" i="2" s="1"/>
  <c r="G175" i="2"/>
  <c r="G176" i="2"/>
  <c r="I176" i="2" s="1"/>
  <c r="G177" i="2"/>
  <c r="I177" i="2" s="1"/>
  <c r="G178" i="2"/>
  <c r="I178" i="2" s="1"/>
  <c r="G179" i="2"/>
  <c r="G180" i="2"/>
  <c r="I180" i="2" s="1"/>
  <c r="G181" i="2"/>
  <c r="G182" i="2"/>
  <c r="I182" i="2" s="1"/>
  <c r="G183" i="2"/>
  <c r="G184" i="2"/>
  <c r="H184" i="2" s="1"/>
  <c r="G185" i="2"/>
  <c r="I185" i="2" s="1"/>
  <c r="G186" i="2"/>
  <c r="I186" i="2" s="1"/>
  <c r="G187" i="2"/>
  <c r="G188" i="2"/>
  <c r="I188" i="2" s="1"/>
  <c r="G189" i="2"/>
  <c r="I189" i="2" s="1"/>
  <c r="G190" i="2"/>
  <c r="I190" i="2" s="1"/>
  <c r="G191" i="2"/>
  <c r="G192" i="2"/>
  <c r="I192" i="2" s="1"/>
  <c r="G193" i="2"/>
  <c r="G194" i="2"/>
  <c r="I194" i="2" s="1"/>
  <c r="G195" i="2"/>
  <c r="G196" i="2"/>
  <c r="I196" i="2" s="1"/>
  <c r="G197" i="2"/>
  <c r="I197" i="2" s="1"/>
  <c r="G198" i="2"/>
  <c r="I198" i="2" s="1"/>
  <c r="G199" i="2"/>
  <c r="G200" i="2"/>
  <c r="I200" i="2" s="1"/>
  <c r="G201" i="2"/>
  <c r="G202" i="2"/>
  <c r="I202" i="2" s="1"/>
  <c r="G203" i="2"/>
  <c r="G204" i="2"/>
  <c r="I204" i="2" s="1"/>
  <c r="G205" i="2"/>
  <c r="H205" i="2" s="1"/>
  <c r="G206" i="2"/>
  <c r="I206" i="2" s="1"/>
  <c r="G207" i="2"/>
  <c r="G208" i="2"/>
  <c r="I208" i="2" s="1"/>
  <c r="G209" i="2"/>
  <c r="I209" i="2" s="1"/>
  <c r="G210" i="2"/>
  <c r="I210" i="2" s="1"/>
  <c r="G211" i="2"/>
  <c r="G212" i="2"/>
  <c r="I212" i="2" s="1"/>
  <c r="G213" i="2"/>
  <c r="G214" i="2"/>
  <c r="I214" i="2" s="1"/>
  <c r="G215" i="2"/>
  <c r="G216" i="2"/>
  <c r="H216" i="2" s="1"/>
  <c r="G217" i="2"/>
  <c r="I217" i="2" s="1"/>
  <c r="G218" i="2"/>
  <c r="I218" i="2" s="1"/>
  <c r="G219" i="2"/>
  <c r="G220" i="2"/>
  <c r="I220" i="2" s="1"/>
  <c r="G221" i="2"/>
  <c r="I221" i="2" s="1"/>
  <c r="G222" i="2"/>
  <c r="I222" i="2" s="1"/>
  <c r="G223" i="2"/>
  <c r="I223" i="2" s="1"/>
  <c r="G224" i="2"/>
  <c r="H224" i="2" s="1"/>
  <c r="G225" i="2"/>
  <c r="H225" i="2" s="1"/>
  <c r="G226" i="2"/>
  <c r="I226" i="2" s="1"/>
  <c r="G227" i="2"/>
  <c r="I227" i="2" s="1"/>
  <c r="G228" i="2"/>
  <c r="I228" i="2" s="1"/>
  <c r="G229" i="2"/>
  <c r="I229" i="2" s="1"/>
  <c r="G230" i="2"/>
  <c r="I230" i="2" s="1"/>
  <c r="G231" i="2"/>
  <c r="I231" i="2" s="1"/>
  <c r="G232" i="2"/>
  <c r="H232" i="2" s="1"/>
  <c r="G233" i="2"/>
  <c r="H233" i="2" s="1"/>
  <c r="G234" i="2"/>
  <c r="I234" i="2" s="1"/>
  <c r="G235" i="2"/>
  <c r="I235" i="2" s="1"/>
  <c r="G236" i="2"/>
  <c r="I236" i="2" s="1"/>
  <c r="G237" i="2"/>
  <c r="H237" i="2" s="1"/>
  <c r="G238" i="2"/>
  <c r="I238" i="2" s="1"/>
  <c r="G239" i="2"/>
  <c r="I239" i="2" s="1"/>
  <c r="G240" i="2"/>
  <c r="I240" i="2" s="1"/>
  <c r="G241" i="2"/>
  <c r="I241" i="2" s="1"/>
  <c r="G242" i="2"/>
  <c r="I242" i="2" s="1"/>
  <c r="G243" i="2"/>
  <c r="I243" i="2" s="1"/>
  <c r="G244" i="2"/>
  <c r="I244" i="2" s="1"/>
  <c r="G245" i="2"/>
  <c r="H245" i="2" s="1"/>
  <c r="G246" i="2"/>
  <c r="I246" i="2" s="1"/>
  <c r="G247" i="2"/>
  <c r="I247" i="2" s="1"/>
  <c r="G248" i="2"/>
  <c r="H248" i="2" s="1"/>
  <c r="G249" i="2"/>
  <c r="I249" i="2" s="1"/>
  <c r="G250" i="2"/>
  <c r="I250" i="2" s="1"/>
  <c r="G251" i="2"/>
  <c r="I251" i="2" s="1"/>
  <c r="G252" i="2"/>
  <c r="I252" i="2" s="1"/>
  <c r="G253" i="2"/>
  <c r="I253" i="2" s="1"/>
  <c r="G254" i="2"/>
  <c r="I254" i="2" s="1"/>
  <c r="G255" i="2"/>
  <c r="I255" i="2" s="1"/>
  <c r="G256" i="2"/>
  <c r="H256" i="2" s="1"/>
  <c r="G257" i="2"/>
  <c r="H257" i="2" s="1"/>
  <c r="G258" i="2"/>
  <c r="I258" i="2" s="1"/>
  <c r="G259" i="2"/>
  <c r="I259" i="2" s="1"/>
  <c r="G260" i="2"/>
  <c r="I260" i="2" s="1"/>
  <c r="G261" i="2"/>
  <c r="I261" i="2" s="1"/>
  <c r="G262" i="2"/>
  <c r="I262" i="2" s="1"/>
  <c r="G263" i="2"/>
  <c r="I263" i="2" s="1"/>
  <c r="G264" i="2"/>
  <c r="H264" i="2" s="1"/>
  <c r="G265" i="2"/>
  <c r="H265" i="2" s="1"/>
  <c r="G266" i="2"/>
  <c r="I266" i="2" s="1"/>
  <c r="G267" i="2"/>
  <c r="I267" i="2" s="1"/>
  <c r="G268" i="2"/>
  <c r="I268" i="2" s="1"/>
  <c r="G269" i="2"/>
  <c r="H269" i="2" s="1"/>
  <c r="G270" i="2"/>
  <c r="I270" i="2" s="1"/>
  <c r="G271" i="2"/>
  <c r="I271" i="2" s="1"/>
  <c r="G272" i="2"/>
  <c r="I272" i="2" s="1"/>
  <c r="G273" i="2"/>
  <c r="I273" i="2" s="1"/>
  <c r="G274" i="2"/>
  <c r="I274" i="2" s="1"/>
  <c r="G275" i="2"/>
  <c r="I275" i="2" s="1"/>
  <c r="G276" i="2"/>
  <c r="I276" i="2" s="1"/>
  <c r="G277" i="2"/>
  <c r="H277" i="2" s="1"/>
  <c r="G278" i="2"/>
  <c r="I278" i="2" s="1"/>
  <c r="G279" i="2"/>
  <c r="I279" i="2" s="1"/>
  <c r="G280" i="2"/>
  <c r="H280" i="2" s="1"/>
  <c r="G281" i="2"/>
  <c r="I281" i="2" s="1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S4" i="3" l="1"/>
  <c r="R16" i="3"/>
  <c r="R15" i="3"/>
  <c r="R14" i="3"/>
  <c r="R13" i="3"/>
  <c r="R12" i="3"/>
  <c r="R11" i="3"/>
  <c r="R10" i="3"/>
  <c r="R9" i="3"/>
  <c r="O9" i="3"/>
  <c r="Q16" i="3"/>
  <c r="Q15" i="3"/>
  <c r="Q14" i="3"/>
  <c r="Q13" i="3"/>
  <c r="Q12" i="3"/>
  <c r="Q11" i="3"/>
  <c r="Q10" i="3"/>
  <c r="Q9" i="3"/>
  <c r="O15" i="3"/>
  <c r="O13" i="3"/>
  <c r="O11" i="3"/>
  <c r="P16" i="3"/>
  <c r="P15" i="3"/>
  <c r="P14" i="3"/>
  <c r="P13" i="3"/>
  <c r="P12" i="3"/>
  <c r="P11" i="3"/>
  <c r="P10" i="3"/>
  <c r="P9" i="3"/>
  <c r="O16" i="3"/>
  <c r="O14" i="3"/>
  <c r="O12" i="3"/>
  <c r="O10" i="3"/>
  <c r="I215" i="2"/>
  <c r="H215" i="2"/>
  <c r="I207" i="2"/>
  <c r="H207" i="2"/>
  <c r="I199" i="2"/>
  <c r="H199" i="2"/>
  <c r="I191" i="2"/>
  <c r="H191" i="2"/>
  <c r="I183" i="2"/>
  <c r="H183" i="2"/>
  <c r="I175" i="2"/>
  <c r="H175" i="2"/>
  <c r="I163" i="2"/>
  <c r="H163" i="2"/>
  <c r="I151" i="2"/>
  <c r="H151" i="2"/>
  <c r="I135" i="2"/>
  <c r="H135" i="2"/>
  <c r="I123" i="2"/>
  <c r="H123" i="2"/>
  <c r="I111" i="2"/>
  <c r="H111" i="2"/>
  <c r="I99" i="2"/>
  <c r="H99" i="2"/>
  <c r="I87" i="2"/>
  <c r="H87" i="2"/>
  <c r="I79" i="2"/>
  <c r="H79" i="2"/>
  <c r="I67" i="2"/>
  <c r="H67" i="2"/>
  <c r="I55" i="2"/>
  <c r="H55" i="2"/>
  <c r="I39" i="2"/>
  <c r="H39" i="2"/>
  <c r="I27" i="2"/>
  <c r="H27" i="2"/>
  <c r="I19" i="2"/>
  <c r="H19" i="2"/>
  <c r="I11" i="2"/>
  <c r="H11" i="2"/>
  <c r="H279" i="2"/>
  <c r="H267" i="2"/>
  <c r="H255" i="2"/>
  <c r="H251" i="2"/>
  <c r="H239" i="2"/>
  <c r="H235" i="2"/>
  <c r="H231" i="2"/>
  <c r="H227" i="2"/>
  <c r="H223" i="2"/>
  <c r="I58" i="2"/>
  <c r="H58" i="2"/>
  <c r="I42" i="2"/>
  <c r="H42" i="2"/>
  <c r="I26" i="2"/>
  <c r="H26" i="2"/>
  <c r="I22" i="2"/>
  <c r="H22" i="2"/>
  <c r="I18" i="2"/>
  <c r="H18" i="2"/>
  <c r="I14" i="2"/>
  <c r="H14" i="2"/>
  <c r="I10" i="2"/>
  <c r="H10" i="2"/>
  <c r="I6" i="2"/>
  <c r="H6" i="2"/>
  <c r="I2" i="2"/>
  <c r="H2" i="2"/>
  <c r="H278" i="2"/>
  <c r="H274" i="2"/>
  <c r="H270" i="2"/>
  <c r="H266" i="2"/>
  <c r="H262" i="2"/>
  <c r="H258" i="2"/>
  <c r="H254" i="2"/>
  <c r="H250" i="2"/>
  <c r="H246" i="2"/>
  <c r="H242" i="2"/>
  <c r="H238" i="2"/>
  <c r="H234" i="2"/>
  <c r="H230" i="2"/>
  <c r="H226" i="2"/>
  <c r="H222" i="2"/>
  <c r="H212" i="2"/>
  <c r="H206" i="2"/>
  <c r="H196" i="2"/>
  <c r="H190" i="2"/>
  <c r="H180" i="2"/>
  <c r="H174" i="2"/>
  <c r="H164" i="2"/>
  <c r="H158" i="2"/>
  <c r="H148" i="2"/>
  <c r="H142" i="2"/>
  <c r="H132" i="2"/>
  <c r="H126" i="2"/>
  <c r="H116" i="2"/>
  <c r="H110" i="2"/>
  <c r="H94" i="2"/>
  <c r="H78" i="2"/>
  <c r="H62" i="2"/>
  <c r="H34" i="2"/>
  <c r="I256" i="2"/>
  <c r="I224" i="2"/>
  <c r="I179" i="2"/>
  <c r="H179" i="2"/>
  <c r="I171" i="2"/>
  <c r="H171" i="2"/>
  <c r="I159" i="2"/>
  <c r="H159" i="2"/>
  <c r="I147" i="2"/>
  <c r="H147" i="2"/>
  <c r="I139" i="2"/>
  <c r="H139" i="2"/>
  <c r="I127" i="2"/>
  <c r="H127" i="2"/>
  <c r="I115" i="2"/>
  <c r="H115" i="2"/>
  <c r="I103" i="2"/>
  <c r="H103" i="2"/>
  <c r="I91" i="2"/>
  <c r="H91" i="2"/>
  <c r="I75" i="2"/>
  <c r="H75" i="2"/>
  <c r="I63" i="2"/>
  <c r="H63" i="2"/>
  <c r="I51" i="2"/>
  <c r="H51" i="2"/>
  <c r="I43" i="2"/>
  <c r="H43" i="2"/>
  <c r="I31" i="2"/>
  <c r="H31" i="2"/>
  <c r="I15" i="2"/>
  <c r="H15" i="2"/>
  <c r="I3" i="2"/>
  <c r="H3" i="2"/>
  <c r="H271" i="2"/>
  <c r="H259" i="2"/>
  <c r="H247" i="2"/>
  <c r="H281" i="2"/>
  <c r="H273" i="2"/>
  <c r="H261" i="2"/>
  <c r="H253" i="2"/>
  <c r="H249" i="2"/>
  <c r="H241" i="2"/>
  <c r="H229" i="2"/>
  <c r="H221" i="2"/>
  <c r="H210" i="2"/>
  <c r="H200" i="2"/>
  <c r="H194" i="2"/>
  <c r="H189" i="2"/>
  <c r="H178" i="2"/>
  <c r="H168" i="2"/>
  <c r="H162" i="2"/>
  <c r="H157" i="2"/>
  <c r="H146" i="2"/>
  <c r="H136" i="2"/>
  <c r="H130" i="2"/>
  <c r="H125" i="2"/>
  <c r="H114" i="2"/>
  <c r="H104" i="2"/>
  <c r="H98" i="2"/>
  <c r="H93" i="2"/>
  <c r="H82" i="2"/>
  <c r="H72" i="2"/>
  <c r="H66" i="2"/>
  <c r="H61" i="2"/>
  <c r="H54" i="2"/>
  <c r="H46" i="2"/>
  <c r="H40" i="2"/>
  <c r="H25" i="2"/>
  <c r="H16" i="2"/>
  <c r="H5" i="2"/>
  <c r="I264" i="2"/>
  <c r="I232" i="2"/>
  <c r="I219" i="2"/>
  <c r="H219" i="2"/>
  <c r="I211" i="2"/>
  <c r="H211" i="2"/>
  <c r="I203" i="2"/>
  <c r="H203" i="2"/>
  <c r="I195" i="2"/>
  <c r="H195" i="2"/>
  <c r="I187" i="2"/>
  <c r="H187" i="2"/>
  <c r="I167" i="2"/>
  <c r="H167" i="2"/>
  <c r="I155" i="2"/>
  <c r="H155" i="2"/>
  <c r="I143" i="2"/>
  <c r="H143" i="2"/>
  <c r="I131" i="2"/>
  <c r="H131" i="2"/>
  <c r="I119" i="2"/>
  <c r="H119" i="2"/>
  <c r="I107" i="2"/>
  <c r="H107" i="2"/>
  <c r="I95" i="2"/>
  <c r="H95" i="2"/>
  <c r="I83" i="2"/>
  <c r="H83" i="2"/>
  <c r="I71" i="2"/>
  <c r="H71" i="2"/>
  <c r="I59" i="2"/>
  <c r="H59" i="2"/>
  <c r="I47" i="2"/>
  <c r="H47" i="2"/>
  <c r="I35" i="2"/>
  <c r="H35" i="2"/>
  <c r="I23" i="2"/>
  <c r="H23" i="2"/>
  <c r="I7" i="2"/>
  <c r="H7" i="2"/>
  <c r="H275" i="2"/>
  <c r="H263" i="2"/>
  <c r="H243" i="2"/>
  <c r="I20" i="2"/>
  <c r="H20" i="2"/>
  <c r="I12" i="2"/>
  <c r="H12" i="2"/>
  <c r="I4" i="2"/>
  <c r="H4" i="2"/>
  <c r="H276" i="2"/>
  <c r="H272" i="2"/>
  <c r="H268" i="2"/>
  <c r="H260" i="2"/>
  <c r="H252" i="2"/>
  <c r="H244" i="2"/>
  <c r="H240" i="2"/>
  <c r="H236" i="2"/>
  <c r="H228" i="2"/>
  <c r="H220" i="2"/>
  <c r="H214" i="2"/>
  <c r="H204" i="2"/>
  <c r="H198" i="2"/>
  <c r="H188" i="2"/>
  <c r="H182" i="2"/>
  <c r="H172" i="2"/>
  <c r="H166" i="2"/>
  <c r="H156" i="2"/>
  <c r="H150" i="2"/>
  <c r="H140" i="2"/>
  <c r="H134" i="2"/>
  <c r="H124" i="2"/>
  <c r="H118" i="2"/>
  <c r="H108" i="2"/>
  <c r="H102" i="2"/>
  <c r="H92" i="2"/>
  <c r="H86" i="2"/>
  <c r="H76" i="2"/>
  <c r="H70" i="2"/>
  <c r="H60" i="2"/>
  <c r="H52" i="2"/>
  <c r="H38" i="2"/>
  <c r="H30" i="2"/>
  <c r="I48" i="2"/>
  <c r="I37" i="2"/>
  <c r="C12" i="5"/>
  <c r="W4" i="3" l="1"/>
  <c r="V16" i="3"/>
  <c r="V15" i="3"/>
  <c r="V14" i="3"/>
  <c r="V13" i="3"/>
  <c r="V12" i="3"/>
  <c r="V11" i="3"/>
  <c r="V10" i="3"/>
  <c r="V9" i="3"/>
  <c r="U16" i="3"/>
  <c r="U15" i="3"/>
  <c r="U14" i="3"/>
  <c r="U13" i="3"/>
  <c r="U12" i="3"/>
  <c r="U11" i="3"/>
  <c r="U10" i="3"/>
  <c r="U9" i="3"/>
  <c r="S16" i="3"/>
  <c r="S14" i="3"/>
  <c r="S12" i="3"/>
  <c r="S10" i="3"/>
  <c r="T16" i="3"/>
  <c r="T15" i="3"/>
  <c r="T14" i="3"/>
  <c r="T13" i="3"/>
  <c r="T12" i="3"/>
  <c r="T11" i="3"/>
  <c r="T10" i="3"/>
  <c r="T9" i="3"/>
  <c r="S15" i="3"/>
  <c r="S13" i="3"/>
  <c r="S11" i="3"/>
  <c r="S9" i="3"/>
  <c r="C5" i="5"/>
  <c r="C9" i="5"/>
  <c r="C2" i="5"/>
  <c r="C10" i="5"/>
  <c r="C1" i="5"/>
  <c r="C11" i="5"/>
  <c r="C4" i="5"/>
  <c r="C8" i="5"/>
  <c r="AA4" i="3" l="1"/>
  <c r="Z16" i="3"/>
  <c r="Z15" i="3"/>
  <c r="Z14" i="3"/>
  <c r="Z13" i="3"/>
  <c r="Z12" i="3"/>
  <c r="Z11" i="3"/>
  <c r="Z10" i="3"/>
  <c r="Z9" i="3"/>
  <c r="Y16" i="3"/>
  <c r="Y15" i="3"/>
  <c r="Y14" i="3"/>
  <c r="Y13" i="3"/>
  <c r="Y12" i="3"/>
  <c r="Y11" i="3"/>
  <c r="Y10" i="3"/>
  <c r="Y9" i="3"/>
  <c r="W15" i="3"/>
  <c r="W13" i="3"/>
  <c r="W11" i="3"/>
  <c r="X16" i="3"/>
  <c r="X15" i="3"/>
  <c r="X14" i="3"/>
  <c r="X13" i="3"/>
  <c r="X12" i="3"/>
  <c r="X11" i="3"/>
  <c r="X10" i="3"/>
  <c r="X9" i="3"/>
  <c r="W16" i="3"/>
  <c r="W14" i="3"/>
  <c r="W12" i="3"/>
  <c r="W10" i="3"/>
  <c r="W9" i="3"/>
  <c r="C7" i="5"/>
  <c r="C3" i="5"/>
  <c r="C6" i="5"/>
  <c r="AD16" i="3" l="1"/>
  <c r="AD15" i="3"/>
  <c r="AD14" i="3"/>
  <c r="AD13" i="3"/>
  <c r="AD12" i="3"/>
  <c r="AD11" i="3"/>
  <c r="AD10" i="3"/>
  <c r="AD9" i="3"/>
  <c r="AC16" i="3"/>
  <c r="AC15" i="3"/>
  <c r="AC14" i="3"/>
  <c r="AC13" i="3"/>
  <c r="AC12" i="3"/>
  <c r="AC11" i="3"/>
  <c r="AC10" i="3"/>
  <c r="AC9" i="3"/>
  <c r="AA15" i="3"/>
  <c r="AA11" i="3"/>
  <c r="AA9" i="3"/>
  <c r="AB16" i="3"/>
  <c r="AB15" i="3"/>
  <c r="AB14" i="3"/>
  <c r="AB13" i="3"/>
  <c r="AB12" i="3"/>
  <c r="AB11" i="3"/>
  <c r="AB10" i="3"/>
  <c r="AB9" i="3"/>
  <c r="AA16" i="3"/>
  <c r="AA14" i="3"/>
  <c r="AA13" i="3"/>
  <c r="AA12" i="3"/>
  <c r="AA10" i="3"/>
</calcChain>
</file>

<file path=xl/sharedStrings.xml><?xml version="1.0" encoding="utf-8"?>
<sst xmlns="http://schemas.openxmlformats.org/spreadsheetml/2006/main" count="667" uniqueCount="54">
  <si>
    <t>agent1</t>
  </si>
  <si>
    <t>X</t>
  </si>
  <si>
    <t>agent2</t>
  </si>
  <si>
    <t>agent3</t>
  </si>
  <si>
    <t>agent5</t>
  </si>
  <si>
    <t>agent6</t>
  </si>
  <si>
    <t>agent7</t>
  </si>
  <si>
    <t>agent4</t>
  </si>
  <si>
    <t>agent8</t>
  </si>
  <si>
    <t>agent</t>
  </si>
  <si>
    <t>date</t>
  </si>
  <si>
    <t>Q1</t>
  </si>
  <si>
    <t>Q2</t>
  </si>
  <si>
    <t>Q3</t>
  </si>
  <si>
    <t>Q4</t>
  </si>
  <si>
    <t>heures jour</t>
  </si>
  <si>
    <t>heures nuit</t>
  </si>
  <si>
    <t>jour férié</t>
  </si>
  <si>
    <t>Total général</t>
  </si>
  <si>
    <t>2018</t>
  </si>
  <si>
    <t>janv</t>
  </si>
  <si>
    <t>févr</t>
  </si>
  <si>
    <t>Somme de heures jour</t>
  </si>
  <si>
    <t>Somme de heures nuit</t>
  </si>
  <si>
    <t>période</t>
  </si>
  <si>
    <t>jour</t>
  </si>
  <si>
    <t>nuit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</si>
  <si>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</si>
  <si>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</si>
  <si>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</si>
  <si>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</si>
  <si>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</si>
  <si>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</si>
  <si>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</si>
  <si>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</si>
  <si>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</si>
  <si>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</si>
  <si>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</si>
  <si>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</si>
  <si>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Agents</t>
  </si>
  <si>
    <t>depart</t>
  </si>
  <si>
    <t>retour</t>
  </si>
  <si>
    <t>clé</t>
  </si>
  <si>
    <t>absence</t>
  </si>
  <si>
    <t>Années</t>
  </si>
  <si>
    <t>Valeurs</t>
  </si>
  <si>
    <t>férié</t>
  </si>
  <si>
    <t>Année</t>
  </si>
  <si>
    <t>Mois</t>
  </si>
  <si>
    <t>QQ3</t>
  </si>
  <si>
    <t>de :</t>
  </si>
  <si>
    <t>à :</t>
  </si>
  <si>
    <t>Total janv</t>
  </si>
  <si>
    <t>Total 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</si>
</sst>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/mm/yyyy"/>
    <numFmt numFmtId="165" formatCode="[hh]"/>
    <numFmt numFmtId="166" formatCode="[hh]:mm"/>
    <numFmt numFmtId="167" formatCode="[hh]:"/>
    <numFmt numFmtId="168" formatCode="ddd\ dd\-mmm"/>
  </numFmts>
  <fonts count="6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3" fillId="0" borderId="1" xfId="0" applyFont="1" applyFill="1" applyBorder="1"/>
    <xf numFmtId="0" fontId="4" fillId="0" borderId="2" xfId="0" applyFont="1" applyFill="1" applyBorder="1"/>
    <xf numFmtId="14" fontId="4" fillId="0" borderId="2" xfId="0" applyNumberFormat="1" applyFont="1" applyFill="1" applyBorder="1"/>
    <xf numFmtId="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14" fontId="0" fillId="0" borderId="0" xfId="0" applyNumberFormat="1" applyAlignment="1">
      <alignment wrapText="1"/>
    </xf>
    <xf numFmtId="165" fontId="0" fillId="0" borderId="0" xfId="0" applyNumberFormat="1" applyAlignment="1">
      <alignment wrapText="1"/>
    </xf>
    <xf numFmtId="166" fontId="0" fillId="0" borderId="0" xfId="0" applyNumberFormat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3" borderId="12" xfId="0" applyFill="1" applyBorder="1" applyAlignment="1">
      <alignment vertical="center" wrapText="1"/>
    </xf>
    <xf numFmtId="0" fontId="0" fillId="3" borderId="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3" xfId="0" applyFill="1" applyBorder="1" applyAlignment="1">
      <alignment vertical="center" wrapText="1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7" fontId="0" fillId="4" borderId="6" xfId="0" applyNumberFormat="1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167" fontId="0" fillId="4" borderId="7" xfId="0" applyNumberFormat="1" applyFill="1" applyBorder="1" applyAlignment="1">
      <alignment horizontal="center"/>
    </xf>
    <xf numFmtId="167" fontId="0" fillId="4" borderId="6" xfId="0" applyNumberFormat="1" applyFill="1" applyBorder="1" applyAlignment="1">
      <alignment horizontal="center" vertical="center"/>
    </xf>
    <xf numFmtId="167" fontId="0" fillId="4" borderId="0" xfId="0" applyNumberFormat="1" applyFill="1" applyBorder="1" applyAlignment="1">
      <alignment horizontal="center" vertical="center"/>
    </xf>
    <xf numFmtId="167" fontId="0" fillId="4" borderId="7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167" fontId="0" fillId="4" borderId="10" xfId="0" applyNumberFormat="1" applyFill="1" applyBorder="1" applyAlignment="1">
      <alignment horizontal="center"/>
    </xf>
    <xf numFmtId="167" fontId="0" fillId="4" borderId="8" xfId="0" applyNumberFormat="1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167" fontId="0" fillId="4" borderId="10" xfId="0" applyNumberFormat="1" applyFill="1" applyBorder="1" applyAlignment="1">
      <alignment horizontal="center" vertical="center"/>
    </xf>
    <xf numFmtId="168" fontId="0" fillId="4" borderId="3" xfId="0" applyNumberFormat="1" applyFill="1" applyBorder="1" applyAlignment="1">
      <alignment horizontal="center" vertical="center"/>
    </xf>
    <xf numFmtId="168" fontId="0" fillId="4" borderId="4" xfId="0" applyNumberFormat="1" applyFill="1" applyBorder="1" applyAlignment="1">
      <alignment horizontal="center" vertical="center"/>
    </xf>
    <xf numFmtId="168" fontId="0" fillId="4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68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[hh]"/>
    </dxf>
    <dxf>
      <numFmt numFmtId="165" formatCode="[hh]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[hh]"/>
    </dxf>
    <dxf>
      <numFmt numFmtId="165" formatCode="[hh]"/>
    </dxf>
    <dxf>
      <numFmt numFmtId="165" formatCode="[hh]"/>
    </dxf>
    <dxf>
      <numFmt numFmtId="165" formatCode="[hh]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7" formatCode="[hh]:"/>
      <alignment horizontal="center" vertical="bottom" textRotation="0" wrapText="0" indent="0" justifyLastLine="0" shrinkToFit="0" readingOrder="0"/>
    </dxf>
    <dxf>
      <numFmt numFmtId="167" formatCode="[hh]: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31" fmlaLink="$B$1" max="2099" min="2018" page="10" val="2018"/>
</file>

<file path=xl/ctrlProps/ctrlProp2.xml><?xml version="1.0" encoding="utf-8"?>
<formControlPr xmlns="http://schemas.microsoft.com/office/spreadsheetml/2009/9/main" objectType="Scroll" dx="31" fmlaLink="$B$2" max="53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6350</xdr:rowOff>
        </xdr:from>
        <xdr:to>
          <xdr:col>2</xdr:col>
          <xdr:colOff>177800</xdr:colOff>
          <xdr:row>1</xdr:row>
          <xdr:rowOff>12700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0</xdr:row>
          <xdr:rowOff>323850</xdr:rowOff>
        </xdr:from>
        <xdr:to>
          <xdr:col>2</xdr:col>
          <xdr:colOff>171450</xdr:colOff>
          <xdr:row>2</xdr:row>
          <xdr:rowOff>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25.453322337962" createdVersion="5" refreshedVersion="5" minRefreshableVersion="3" recordCount="280">
  <cacheSource type="worksheet">
    <worksheetSource name="data"/>
  </cacheSource>
  <cacheFields count="12">
    <cacheField name="agent" numFmtId="0">
      <sharedItems count="8">
        <s v="agent1"/>
        <s v="agent2"/>
        <s v="agent3"/>
        <s v="agent4"/>
        <s v="agent5"/>
        <s v="agent6"/>
        <s v="agent7"/>
        <s v="agent8"/>
      </sharedItems>
    </cacheField>
    <cacheField name="date" numFmtId="14">
      <sharedItems containsSemiMixedTypes="0" containsNonDate="0" containsDate="1" containsString="0" minDate="2018-01-01T00:00:00" maxDate="2018-02-05T00:00:00" count="35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</sharedItems>
      <fieldGroup par="11" base="1">
        <rangePr groupBy="months" startDate="2018-01-01T00:00:00" endDate="2018-02-0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18"/>
        </groupItems>
      </fieldGroup>
    </cacheField>
    <cacheField name="Q1" numFmtId="0">
      <sharedItems containsBlank="1"/>
    </cacheField>
    <cacheField name="Q2" numFmtId="0">
      <sharedItems containsBlank="1"/>
    </cacheField>
    <cacheField name="Q3" numFmtId="0">
      <sharedItems containsBlank="1"/>
    </cacheField>
    <cacheField name="Q4" numFmtId="0">
      <sharedItems containsBlank="1"/>
    </cacheField>
    <cacheField name="absence" numFmtId="0">
      <sharedItems containsSemiMixedTypes="0" containsString="0" containsNumber="1" containsInteger="1" minValue="0" maxValue="1"/>
    </cacheField>
    <cacheField name="heures jour" numFmtId="167">
      <sharedItems containsSemiMixedTypes="0" containsNonDate="0" containsDate="1" containsString="0" minDate="1899-12-30T00:00:00" maxDate="1899-12-30T11:00:00"/>
    </cacheField>
    <cacheField name="heures nuit" numFmtId="167">
      <sharedItems containsSemiMixedTypes="0" containsNonDate="0" containsDate="1" containsString="0" minDate="1899-12-30T00:00:00" maxDate="1899-12-30T06:00:00"/>
    </cacheField>
    <cacheField name="jour férié" numFmtId="0">
      <sharedItems count="2">
        <s v="férié"/>
        <s v=""/>
      </sharedItems>
    </cacheField>
    <cacheField name="clé" numFmtId="0">
      <sharedItems/>
    </cacheField>
    <cacheField name="Années" numFmtId="0" databaseField="0">
      <fieldGroup base="1">
        <rangePr groupBy="years" startDate="2018-01-01T00:00:00" endDate="2018-02-05T00:00:00"/>
        <groupItems count="3">
          <s v="&lt;01/01/2018"/>
          <s v="2018"/>
          <s v="&gt;05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">
  <r>
    <x v="0"/>
    <x v="0"/>
    <s v="X"/>
    <m/>
    <m/>
    <m/>
    <n v="0"/>
    <d v="1899-12-30T07:00:00"/>
    <d v="1899-12-30T06:00:00"/>
    <x v="0"/>
    <s v="agent1|43101"/>
  </r>
  <r>
    <x v="0"/>
    <x v="1"/>
    <m/>
    <m/>
    <m/>
    <m/>
    <n v="1"/>
    <d v="1899-12-30T00:00:00"/>
    <d v="1899-12-30T00:00:00"/>
    <x v="1"/>
    <s v="agent1|43102"/>
  </r>
  <r>
    <x v="0"/>
    <x v="2"/>
    <m/>
    <m/>
    <s v="X"/>
    <m/>
    <n v="1"/>
    <d v="1899-12-30T00:00:00"/>
    <d v="1899-12-30T00:00:00"/>
    <x v="1"/>
    <s v="agent1|43103"/>
  </r>
  <r>
    <x v="0"/>
    <x v="3"/>
    <m/>
    <s v="X"/>
    <m/>
    <s v="X"/>
    <n v="1"/>
    <d v="1899-12-30T00:00:00"/>
    <d v="1899-12-30T00:00:00"/>
    <x v="1"/>
    <s v="agent1|43104"/>
  </r>
  <r>
    <x v="0"/>
    <x v="4"/>
    <s v="X"/>
    <m/>
    <m/>
    <m/>
    <n v="0"/>
    <d v="1899-12-30T07:00:00"/>
    <d v="1899-12-30T06:00:00"/>
    <x v="1"/>
    <s v="agent1|43105"/>
  </r>
  <r>
    <x v="0"/>
    <x v="5"/>
    <m/>
    <m/>
    <m/>
    <m/>
    <n v="0"/>
    <d v="1899-12-30T00:00:00"/>
    <d v="1899-12-30T00:00:00"/>
    <x v="1"/>
    <s v="agent1|43106"/>
  </r>
  <r>
    <x v="0"/>
    <x v="6"/>
    <m/>
    <m/>
    <s v="X"/>
    <m/>
    <n v="0"/>
    <d v="1899-12-30T06:00:00"/>
    <d v="1899-12-30T00:00:00"/>
    <x v="1"/>
    <s v="agent1|43107"/>
  </r>
  <r>
    <x v="0"/>
    <x v="7"/>
    <m/>
    <s v="X"/>
    <m/>
    <s v="X"/>
    <n v="0"/>
    <d v="1899-12-30T11:00:00"/>
    <d v="1899-12-30T01:00:00"/>
    <x v="1"/>
    <s v="agent1|43108"/>
  </r>
  <r>
    <x v="0"/>
    <x v="8"/>
    <s v="X"/>
    <m/>
    <m/>
    <m/>
    <n v="0"/>
    <d v="1899-12-30T07:00:00"/>
    <d v="1899-12-30T06:00:00"/>
    <x v="1"/>
    <s v="agent1|43109"/>
  </r>
  <r>
    <x v="0"/>
    <x v="9"/>
    <m/>
    <m/>
    <m/>
    <m/>
    <n v="0"/>
    <d v="1899-12-30T00:00:00"/>
    <d v="1899-12-30T00:00:00"/>
    <x v="1"/>
    <s v="agent1|43110"/>
  </r>
  <r>
    <x v="0"/>
    <x v="10"/>
    <m/>
    <m/>
    <s v="X"/>
    <m/>
    <n v="0"/>
    <d v="1899-12-30T06:00:00"/>
    <d v="1899-12-30T00:00:00"/>
    <x v="1"/>
    <s v="agent1|43111"/>
  </r>
  <r>
    <x v="0"/>
    <x v="11"/>
    <m/>
    <s v="X"/>
    <m/>
    <s v="X"/>
    <n v="0"/>
    <d v="1899-12-30T11:00:00"/>
    <d v="1899-12-30T01:00:00"/>
    <x v="1"/>
    <s v="agent1|43112"/>
  </r>
  <r>
    <x v="0"/>
    <x v="12"/>
    <s v="X"/>
    <m/>
    <m/>
    <m/>
    <n v="0"/>
    <d v="1899-12-30T07:00:00"/>
    <d v="1899-12-30T06:00:00"/>
    <x v="1"/>
    <s v="agent1|43113"/>
  </r>
  <r>
    <x v="0"/>
    <x v="13"/>
    <m/>
    <m/>
    <m/>
    <m/>
    <n v="0"/>
    <d v="1899-12-30T00:00:00"/>
    <d v="1899-12-30T00:00:00"/>
    <x v="1"/>
    <s v="agent1|43114"/>
  </r>
  <r>
    <x v="0"/>
    <x v="14"/>
    <m/>
    <m/>
    <s v="X"/>
    <m/>
    <n v="0"/>
    <d v="1899-12-30T06:00:00"/>
    <d v="1899-12-30T00:00:00"/>
    <x v="1"/>
    <s v="agent1|43115"/>
  </r>
  <r>
    <x v="0"/>
    <x v="15"/>
    <m/>
    <s v="X"/>
    <m/>
    <s v="X"/>
    <n v="0"/>
    <d v="1899-12-30T11:00:00"/>
    <d v="1899-12-30T01:00:00"/>
    <x v="1"/>
    <s v="agent1|43116"/>
  </r>
  <r>
    <x v="0"/>
    <x v="16"/>
    <s v="X"/>
    <m/>
    <m/>
    <m/>
    <n v="0"/>
    <d v="1899-12-30T07:00:00"/>
    <d v="1899-12-30T06:00:00"/>
    <x v="1"/>
    <s v="agent1|43117"/>
  </r>
  <r>
    <x v="0"/>
    <x v="17"/>
    <m/>
    <m/>
    <m/>
    <m/>
    <n v="0"/>
    <d v="1899-12-30T00:00:00"/>
    <d v="1899-12-30T00:00:00"/>
    <x v="1"/>
    <s v="agent1|43118"/>
  </r>
  <r>
    <x v="0"/>
    <x v="18"/>
    <m/>
    <m/>
    <s v="X"/>
    <m/>
    <n v="0"/>
    <d v="1899-12-30T06:00:00"/>
    <d v="1899-12-30T00:00:00"/>
    <x v="1"/>
    <s v="agent1|43119"/>
  </r>
  <r>
    <x v="0"/>
    <x v="19"/>
    <m/>
    <s v="X"/>
    <m/>
    <s v="X"/>
    <n v="0"/>
    <d v="1899-12-30T11:00:00"/>
    <d v="1899-12-30T01:00:00"/>
    <x v="1"/>
    <s v="agent1|43120"/>
  </r>
  <r>
    <x v="0"/>
    <x v="20"/>
    <s v="X"/>
    <m/>
    <m/>
    <m/>
    <n v="0"/>
    <d v="1899-12-30T07:00:00"/>
    <d v="1899-12-30T06:00:00"/>
    <x v="1"/>
    <s v="agent1|43121"/>
  </r>
  <r>
    <x v="0"/>
    <x v="21"/>
    <m/>
    <m/>
    <m/>
    <m/>
    <n v="0"/>
    <d v="1899-12-30T00:00:00"/>
    <d v="1899-12-30T00:00:00"/>
    <x v="1"/>
    <s v="agent1|43122"/>
  </r>
  <r>
    <x v="0"/>
    <x v="22"/>
    <m/>
    <m/>
    <s v="X"/>
    <m/>
    <n v="0"/>
    <d v="1899-12-30T06:00:00"/>
    <d v="1899-12-30T00:00:00"/>
    <x v="1"/>
    <s v="agent1|43123"/>
  </r>
  <r>
    <x v="0"/>
    <x v="23"/>
    <m/>
    <s v="X"/>
    <m/>
    <s v="X"/>
    <n v="0"/>
    <d v="1899-12-30T11:00:00"/>
    <d v="1899-12-30T01:00:00"/>
    <x v="1"/>
    <s v="agent1|43124"/>
  </r>
  <r>
    <x v="0"/>
    <x v="24"/>
    <s v="X"/>
    <m/>
    <m/>
    <m/>
    <n v="0"/>
    <d v="1899-12-30T07:00:00"/>
    <d v="1899-12-30T06:00:00"/>
    <x v="1"/>
    <s v="agent1|43125"/>
  </r>
  <r>
    <x v="0"/>
    <x v="25"/>
    <m/>
    <m/>
    <m/>
    <m/>
    <n v="0"/>
    <d v="1899-12-30T00:00:00"/>
    <d v="1899-12-30T00:00:00"/>
    <x v="1"/>
    <s v="agent1|43126"/>
  </r>
  <r>
    <x v="0"/>
    <x v="26"/>
    <m/>
    <m/>
    <s v="X"/>
    <m/>
    <n v="0"/>
    <d v="1899-12-30T06:00:00"/>
    <d v="1899-12-30T00:00:00"/>
    <x v="1"/>
    <s v="agent1|43127"/>
  </r>
  <r>
    <x v="0"/>
    <x v="27"/>
    <m/>
    <s v="X"/>
    <m/>
    <s v="X"/>
    <n v="0"/>
    <d v="1899-12-30T11:00:00"/>
    <d v="1899-12-30T01:00:00"/>
    <x v="1"/>
    <s v="agent1|43128"/>
  </r>
  <r>
    <x v="0"/>
    <x v="28"/>
    <s v="X"/>
    <m/>
    <m/>
    <m/>
    <n v="0"/>
    <d v="1899-12-30T07:00:00"/>
    <d v="1899-12-30T06:00:00"/>
    <x v="1"/>
    <s v="agent1|43129"/>
  </r>
  <r>
    <x v="0"/>
    <x v="29"/>
    <m/>
    <m/>
    <m/>
    <m/>
    <n v="0"/>
    <d v="1899-12-30T00:00:00"/>
    <d v="1899-12-30T00:00:00"/>
    <x v="1"/>
    <s v="agent1|43130"/>
  </r>
  <r>
    <x v="0"/>
    <x v="30"/>
    <m/>
    <m/>
    <s v="X"/>
    <m/>
    <n v="0"/>
    <d v="1899-12-30T06:00:00"/>
    <d v="1899-12-30T00:00:00"/>
    <x v="1"/>
    <s v="agent1|43131"/>
  </r>
  <r>
    <x v="0"/>
    <x v="31"/>
    <m/>
    <s v="X"/>
    <m/>
    <s v="X"/>
    <n v="0"/>
    <d v="1899-12-30T11:00:00"/>
    <d v="1899-12-30T01:00:00"/>
    <x v="1"/>
    <s v="agent1|43132"/>
  </r>
  <r>
    <x v="0"/>
    <x v="32"/>
    <s v="X"/>
    <m/>
    <m/>
    <m/>
    <n v="0"/>
    <d v="1899-12-30T07:00:00"/>
    <d v="1899-12-30T06:00:00"/>
    <x v="1"/>
    <s v="agent1|43133"/>
  </r>
  <r>
    <x v="0"/>
    <x v="33"/>
    <m/>
    <m/>
    <m/>
    <m/>
    <n v="0"/>
    <d v="1899-12-30T00:00:00"/>
    <d v="1899-12-30T00:00:00"/>
    <x v="1"/>
    <s v="agent1|43134"/>
  </r>
  <r>
    <x v="0"/>
    <x v="34"/>
    <m/>
    <m/>
    <s v="X"/>
    <m/>
    <n v="0"/>
    <d v="1899-12-30T06:00:00"/>
    <d v="1899-12-30T00:00:00"/>
    <x v="1"/>
    <s v="agent1|43135"/>
  </r>
  <r>
    <x v="1"/>
    <x v="0"/>
    <s v="X"/>
    <m/>
    <m/>
    <m/>
    <n v="0"/>
    <d v="1899-12-30T07:00:00"/>
    <d v="1899-12-30T06:00:00"/>
    <x v="0"/>
    <s v="agent2|43101"/>
  </r>
  <r>
    <x v="1"/>
    <x v="1"/>
    <m/>
    <m/>
    <m/>
    <m/>
    <n v="0"/>
    <d v="1899-12-30T00:00:00"/>
    <d v="1899-12-30T00:00:00"/>
    <x v="1"/>
    <s v="agent2|43102"/>
  </r>
  <r>
    <x v="1"/>
    <x v="2"/>
    <m/>
    <m/>
    <s v="X"/>
    <m/>
    <n v="0"/>
    <d v="1899-12-30T06:00:00"/>
    <d v="1899-12-30T00:00:00"/>
    <x v="1"/>
    <s v="agent2|43103"/>
  </r>
  <r>
    <x v="1"/>
    <x v="3"/>
    <m/>
    <s v="X"/>
    <m/>
    <s v="X"/>
    <n v="0"/>
    <d v="1899-12-30T11:00:00"/>
    <d v="1899-12-30T01:00:00"/>
    <x v="1"/>
    <s v="agent2|43104"/>
  </r>
  <r>
    <x v="1"/>
    <x v="4"/>
    <s v="X"/>
    <m/>
    <m/>
    <m/>
    <n v="0"/>
    <d v="1899-12-30T07:00:00"/>
    <d v="1899-12-30T06:00:00"/>
    <x v="1"/>
    <s v="agent2|43105"/>
  </r>
  <r>
    <x v="1"/>
    <x v="5"/>
    <m/>
    <m/>
    <m/>
    <m/>
    <n v="0"/>
    <d v="1899-12-30T00:00:00"/>
    <d v="1899-12-30T00:00:00"/>
    <x v="1"/>
    <s v="agent2|43106"/>
  </r>
  <r>
    <x v="1"/>
    <x v="6"/>
    <m/>
    <m/>
    <s v="X"/>
    <m/>
    <n v="0"/>
    <d v="1899-12-30T06:00:00"/>
    <d v="1899-12-30T00:00:00"/>
    <x v="1"/>
    <s v="agent2|43107"/>
  </r>
  <r>
    <x v="1"/>
    <x v="7"/>
    <m/>
    <s v="X"/>
    <m/>
    <s v="X"/>
    <n v="0"/>
    <d v="1899-12-30T11:00:00"/>
    <d v="1899-12-30T01:00:00"/>
    <x v="1"/>
    <s v="agent2|43108"/>
  </r>
  <r>
    <x v="1"/>
    <x v="8"/>
    <s v="X"/>
    <m/>
    <m/>
    <m/>
    <n v="0"/>
    <d v="1899-12-30T07:00:00"/>
    <d v="1899-12-30T06:00:00"/>
    <x v="1"/>
    <s v="agent2|43109"/>
  </r>
  <r>
    <x v="1"/>
    <x v="9"/>
    <m/>
    <m/>
    <m/>
    <m/>
    <n v="0"/>
    <d v="1899-12-30T00:00:00"/>
    <d v="1899-12-30T00:00:00"/>
    <x v="1"/>
    <s v="agent2|43110"/>
  </r>
  <r>
    <x v="1"/>
    <x v="10"/>
    <m/>
    <m/>
    <s v="X"/>
    <m/>
    <n v="0"/>
    <d v="1899-12-30T06:00:00"/>
    <d v="1899-12-30T00:00:00"/>
    <x v="1"/>
    <s v="agent2|43111"/>
  </r>
  <r>
    <x v="1"/>
    <x v="11"/>
    <m/>
    <s v="X"/>
    <m/>
    <s v="X"/>
    <n v="0"/>
    <d v="1899-12-30T11:00:00"/>
    <d v="1899-12-30T01:00:00"/>
    <x v="1"/>
    <s v="agent2|43112"/>
  </r>
  <r>
    <x v="1"/>
    <x v="12"/>
    <s v="X"/>
    <m/>
    <m/>
    <m/>
    <n v="0"/>
    <d v="1899-12-30T07:00:00"/>
    <d v="1899-12-30T06:00:00"/>
    <x v="1"/>
    <s v="agent2|43113"/>
  </r>
  <r>
    <x v="1"/>
    <x v="13"/>
    <m/>
    <m/>
    <m/>
    <m/>
    <n v="0"/>
    <d v="1899-12-30T00:00:00"/>
    <d v="1899-12-30T00:00:00"/>
    <x v="1"/>
    <s v="agent2|43114"/>
  </r>
  <r>
    <x v="1"/>
    <x v="14"/>
    <m/>
    <m/>
    <s v="X"/>
    <m/>
    <n v="0"/>
    <d v="1899-12-30T06:00:00"/>
    <d v="1899-12-30T00:00:00"/>
    <x v="1"/>
    <s v="agent2|43115"/>
  </r>
  <r>
    <x v="1"/>
    <x v="15"/>
    <m/>
    <s v="X"/>
    <m/>
    <s v="X"/>
    <n v="0"/>
    <d v="1899-12-30T11:00:00"/>
    <d v="1899-12-30T01:00:00"/>
    <x v="1"/>
    <s v="agent2|43116"/>
  </r>
  <r>
    <x v="1"/>
    <x v="16"/>
    <s v="X"/>
    <m/>
    <m/>
    <m/>
    <n v="0"/>
    <d v="1899-12-30T07:00:00"/>
    <d v="1899-12-30T06:00:00"/>
    <x v="1"/>
    <s v="agent2|43117"/>
  </r>
  <r>
    <x v="1"/>
    <x v="17"/>
    <m/>
    <m/>
    <m/>
    <m/>
    <n v="0"/>
    <d v="1899-12-30T00:00:00"/>
    <d v="1899-12-30T00:00:00"/>
    <x v="1"/>
    <s v="agent2|43118"/>
  </r>
  <r>
    <x v="1"/>
    <x v="18"/>
    <m/>
    <m/>
    <s v="X"/>
    <m/>
    <n v="0"/>
    <d v="1899-12-30T06:00:00"/>
    <d v="1899-12-30T00:00:00"/>
    <x v="1"/>
    <s v="agent2|43119"/>
  </r>
  <r>
    <x v="1"/>
    <x v="19"/>
    <m/>
    <s v="X"/>
    <m/>
    <s v="X"/>
    <n v="0"/>
    <d v="1899-12-30T11:00:00"/>
    <d v="1899-12-30T01:00:00"/>
    <x v="1"/>
    <s v="agent2|43120"/>
  </r>
  <r>
    <x v="1"/>
    <x v="20"/>
    <s v="X"/>
    <m/>
    <m/>
    <m/>
    <n v="0"/>
    <d v="1899-12-30T07:00:00"/>
    <d v="1899-12-30T06:00:00"/>
    <x v="1"/>
    <s v="agent2|43121"/>
  </r>
  <r>
    <x v="1"/>
    <x v="21"/>
    <m/>
    <m/>
    <m/>
    <m/>
    <n v="0"/>
    <d v="1899-12-30T00:00:00"/>
    <d v="1899-12-30T00:00:00"/>
    <x v="1"/>
    <s v="agent2|43122"/>
  </r>
  <r>
    <x v="1"/>
    <x v="22"/>
    <m/>
    <m/>
    <s v="X"/>
    <m/>
    <n v="0"/>
    <d v="1899-12-30T06:00:00"/>
    <d v="1899-12-30T00:00:00"/>
    <x v="1"/>
    <s v="agent2|43123"/>
  </r>
  <r>
    <x v="1"/>
    <x v="23"/>
    <m/>
    <s v="X"/>
    <m/>
    <s v="X"/>
    <n v="0"/>
    <d v="1899-12-30T11:00:00"/>
    <d v="1899-12-30T01:00:00"/>
    <x v="1"/>
    <s v="agent2|43124"/>
  </r>
  <r>
    <x v="1"/>
    <x v="24"/>
    <s v="X"/>
    <m/>
    <m/>
    <m/>
    <n v="0"/>
    <d v="1899-12-30T07:00:00"/>
    <d v="1899-12-30T06:00:00"/>
    <x v="1"/>
    <s v="agent2|43125"/>
  </r>
  <r>
    <x v="1"/>
    <x v="25"/>
    <m/>
    <m/>
    <m/>
    <m/>
    <n v="0"/>
    <d v="1899-12-30T00:00:00"/>
    <d v="1899-12-30T00:00:00"/>
    <x v="1"/>
    <s v="agent2|43126"/>
  </r>
  <r>
    <x v="1"/>
    <x v="26"/>
    <m/>
    <m/>
    <s v="X"/>
    <m/>
    <n v="0"/>
    <d v="1899-12-30T06:00:00"/>
    <d v="1899-12-30T00:00:00"/>
    <x v="1"/>
    <s v="agent2|43127"/>
  </r>
  <r>
    <x v="1"/>
    <x v="27"/>
    <m/>
    <s v="X"/>
    <m/>
    <s v="X"/>
    <n v="0"/>
    <d v="1899-12-30T11:00:00"/>
    <d v="1899-12-30T01:00:00"/>
    <x v="1"/>
    <s v="agent2|43128"/>
  </r>
  <r>
    <x v="1"/>
    <x v="28"/>
    <s v="X"/>
    <m/>
    <m/>
    <m/>
    <n v="0"/>
    <d v="1899-12-30T07:00:00"/>
    <d v="1899-12-30T06:00:00"/>
    <x v="1"/>
    <s v="agent2|43129"/>
  </r>
  <r>
    <x v="1"/>
    <x v="29"/>
    <m/>
    <m/>
    <m/>
    <m/>
    <n v="0"/>
    <d v="1899-12-30T00:00:00"/>
    <d v="1899-12-30T00:00:00"/>
    <x v="1"/>
    <s v="agent2|43130"/>
  </r>
  <r>
    <x v="1"/>
    <x v="30"/>
    <m/>
    <m/>
    <s v="X"/>
    <m/>
    <n v="0"/>
    <d v="1899-12-30T06:00:00"/>
    <d v="1899-12-30T00:00:00"/>
    <x v="1"/>
    <s v="agent2|43131"/>
  </r>
  <r>
    <x v="1"/>
    <x v="31"/>
    <m/>
    <s v="X"/>
    <m/>
    <s v="X"/>
    <n v="0"/>
    <d v="1899-12-30T11:00:00"/>
    <d v="1899-12-30T01:00:00"/>
    <x v="1"/>
    <s v="agent2|43132"/>
  </r>
  <r>
    <x v="1"/>
    <x v="32"/>
    <s v="X"/>
    <m/>
    <m/>
    <m/>
    <n v="0"/>
    <d v="1899-12-30T07:00:00"/>
    <d v="1899-12-30T06:00:00"/>
    <x v="1"/>
    <s v="agent2|43133"/>
  </r>
  <r>
    <x v="1"/>
    <x v="33"/>
    <m/>
    <m/>
    <m/>
    <m/>
    <n v="0"/>
    <d v="1899-12-30T00:00:00"/>
    <d v="1899-12-30T00:00:00"/>
    <x v="1"/>
    <s v="agent2|43134"/>
  </r>
  <r>
    <x v="1"/>
    <x v="34"/>
    <m/>
    <m/>
    <s v="X"/>
    <m/>
    <n v="0"/>
    <d v="1899-12-30T06:00:00"/>
    <d v="1899-12-30T00:00:00"/>
    <x v="1"/>
    <s v="agent2|43135"/>
  </r>
  <r>
    <x v="2"/>
    <x v="0"/>
    <m/>
    <s v="X"/>
    <m/>
    <s v="X"/>
    <n v="0"/>
    <d v="1899-12-30T11:00:00"/>
    <d v="1899-12-30T01:00:00"/>
    <x v="0"/>
    <s v="agent3|43101"/>
  </r>
  <r>
    <x v="2"/>
    <x v="1"/>
    <s v="X"/>
    <m/>
    <m/>
    <m/>
    <n v="0"/>
    <d v="1899-12-30T07:00:00"/>
    <d v="1899-12-30T06:00:00"/>
    <x v="1"/>
    <s v="agent3|43102"/>
  </r>
  <r>
    <x v="2"/>
    <x v="2"/>
    <m/>
    <m/>
    <m/>
    <m/>
    <n v="0"/>
    <d v="1899-12-30T00:00:00"/>
    <d v="1899-12-30T00:00:00"/>
    <x v="1"/>
    <s v="agent3|43103"/>
  </r>
  <r>
    <x v="2"/>
    <x v="3"/>
    <m/>
    <m/>
    <s v="X"/>
    <m/>
    <n v="0"/>
    <d v="1899-12-30T06:00:00"/>
    <d v="1899-12-30T00:00:00"/>
    <x v="1"/>
    <s v="agent3|43104"/>
  </r>
  <r>
    <x v="2"/>
    <x v="4"/>
    <m/>
    <s v="X"/>
    <m/>
    <s v="X"/>
    <n v="0"/>
    <d v="1899-12-30T11:00:00"/>
    <d v="1899-12-30T01:00:00"/>
    <x v="1"/>
    <s v="agent3|43105"/>
  </r>
  <r>
    <x v="2"/>
    <x v="5"/>
    <s v="X"/>
    <m/>
    <m/>
    <m/>
    <n v="0"/>
    <d v="1899-12-30T07:00:00"/>
    <d v="1899-12-30T06:00:00"/>
    <x v="1"/>
    <s v="agent3|43106"/>
  </r>
  <r>
    <x v="2"/>
    <x v="6"/>
    <m/>
    <m/>
    <m/>
    <m/>
    <n v="0"/>
    <d v="1899-12-30T00:00:00"/>
    <d v="1899-12-30T00:00:00"/>
    <x v="1"/>
    <s v="agent3|43107"/>
  </r>
  <r>
    <x v="2"/>
    <x v="7"/>
    <m/>
    <m/>
    <s v="X"/>
    <m/>
    <n v="0"/>
    <d v="1899-12-30T06:00:00"/>
    <d v="1899-12-30T00:00:00"/>
    <x v="1"/>
    <s v="agent3|43108"/>
  </r>
  <r>
    <x v="2"/>
    <x v="8"/>
    <m/>
    <s v="X"/>
    <m/>
    <s v="X"/>
    <n v="0"/>
    <d v="1899-12-30T11:00:00"/>
    <d v="1899-12-30T01:00:00"/>
    <x v="1"/>
    <s v="agent3|43109"/>
  </r>
  <r>
    <x v="2"/>
    <x v="9"/>
    <s v="X"/>
    <m/>
    <m/>
    <m/>
    <n v="0"/>
    <d v="1899-12-30T07:00:00"/>
    <d v="1899-12-30T06:00:00"/>
    <x v="1"/>
    <s v="agent3|43110"/>
  </r>
  <r>
    <x v="2"/>
    <x v="10"/>
    <m/>
    <m/>
    <m/>
    <m/>
    <n v="0"/>
    <d v="1899-12-30T00:00:00"/>
    <d v="1899-12-30T00:00:00"/>
    <x v="1"/>
    <s v="agent3|43111"/>
  </r>
  <r>
    <x v="2"/>
    <x v="11"/>
    <m/>
    <m/>
    <s v="X"/>
    <m/>
    <n v="0"/>
    <d v="1899-12-30T06:00:00"/>
    <d v="1899-12-30T00:00:00"/>
    <x v="1"/>
    <s v="agent3|43112"/>
  </r>
  <r>
    <x v="2"/>
    <x v="12"/>
    <m/>
    <s v="X"/>
    <m/>
    <s v="X"/>
    <n v="0"/>
    <d v="1899-12-30T11:00:00"/>
    <d v="1899-12-30T01:00:00"/>
    <x v="1"/>
    <s v="agent3|43113"/>
  </r>
  <r>
    <x v="2"/>
    <x v="13"/>
    <s v="X"/>
    <m/>
    <m/>
    <m/>
    <n v="0"/>
    <d v="1899-12-30T07:00:00"/>
    <d v="1899-12-30T06:00:00"/>
    <x v="1"/>
    <s v="agent3|43114"/>
  </r>
  <r>
    <x v="2"/>
    <x v="14"/>
    <m/>
    <m/>
    <m/>
    <m/>
    <n v="0"/>
    <d v="1899-12-30T00:00:00"/>
    <d v="1899-12-30T00:00:00"/>
    <x v="1"/>
    <s v="agent3|43115"/>
  </r>
  <r>
    <x v="2"/>
    <x v="15"/>
    <m/>
    <m/>
    <s v="X"/>
    <m/>
    <n v="0"/>
    <d v="1899-12-30T06:00:00"/>
    <d v="1899-12-30T00:00:00"/>
    <x v="1"/>
    <s v="agent3|43116"/>
  </r>
  <r>
    <x v="2"/>
    <x v="16"/>
    <m/>
    <s v="X"/>
    <m/>
    <s v="X"/>
    <n v="0"/>
    <d v="1899-12-30T11:00:00"/>
    <d v="1899-12-30T01:00:00"/>
    <x v="1"/>
    <s v="agent3|43117"/>
  </r>
  <r>
    <x v="2"/>
    <x v="17"/>
    <s v="X"/>
    <m/>
    <m/>
    <m/>
    <n v="0"/>
    <d v="1899-12-30T07:00:00"/>
    <d v="1899-12-30T06:00:00"/>
    <x v="1"/>
    <s v="agent3|43118"/>
  </r>
  <r>
    <x v="2"/>
    <x v="18"/>
    <m/>
    <m/>
    <m/>
    <m/>
    <n v="0"/>
    <d v="1899-12-30T00:00:00"/>
    <d v="1899-12-30T00:00:00"/>
    <x v="1"/>
    <s v="agent3|43119"/>
  </r>
  <r>
    <x v="2"/>
    <x v="19"/>
    <m/>
    <m/>
    <s v="X"/>
    <m/>
    <n v="0"/>
    <d v="1899-12-30T06:00:00"/>
    <d v="1899-12-30T00:00:00"/>
    <x v="1"/>
    <s v="agent3|43120"/>
  </r>
  <r>
    <x v="2"/>
    <x v="20"/>
    <m/>
    <s v="X"/>
    <m/>
    <s v="X"/>
    <n v="0"/>
    <d v="1899-12-30T11:00:00"/>
    <d v="1899-12-30T01:00:00"/>
    <x v="1"/>
    <s v="agent3|43121"/>
  </r>
  <r>
    <x v="2"/>
    <x v="21"/>
    <s v="X"/>
    <m/>
    <m/>
    <m/>
    <n v="0"/>
    <d v="1899-12-30T07:00:00"/>
    <d v="1899-12-30T06:00:00"/>
    <x v="1"/>
    <s v="agent3|43122"/>
  </r>
  <r>
    <x v="2"/>
    <x v="22"/>
    <m/>
    <m/>
    <m/>
    <m/>
    <n v="0"/>
    <d v="1899-12-30T00:00:00"/>
    <d v="1899-12-30T00:00:00"/>
    <x v="1"/>
    <s v="agent3|43123"/>
  </r>
  <r>
    <x v="2"/>
    <x v="23"/>
    <m/>
    <m/>
    <s v="X"/>
    <m/>
    <n v="0"/>
    <d v="1899-12-30T06:00:00"/>
    <d v="1899-12-30T00:00:00"/>
    <x v="1"/>
    <s v="agent3|43124"/>
  </r>
  <r>
    <x v="2"/>
    <x v="24"/>
    <m/>
    <s v="X"/>
    <m/>
    <s v="X"/>
    <n v="0"/>
    <d v="1899-12-30T11:00:00"/>
    <d v="1899-12-30T01:00:00"/>
    <x v="1"/>
    <s v="agent3|43125"/>
  </r>
  <r>
    <x v="2"/>
    <x v="25"/>
    <s v="X"/>
    <m/>
    <m/>
    <m/>
    <n v="0"/>
    <d v="1899-12-30T07:00:00"/>
    <d v="1899-12-30T06:00:00"/>
    <x v="1"/>
    <s v="agent3|43126"/>
  </r>
  <r>
    <x v="2"/>
    <x v="26"/>
    <m/>
    <m/>
    <m/>
    <m/>
    <n v="0"/>
    <d v="1899-12-30T00:00:00"/>
    <d v="1899-12-30T00:00:00"/>
    <x v="1"/>
    <s v="agent3|43127"/>
  </r>
  <r>
    <x v="2"/>
    <x v="27"/>
    <m/>
    <m/>
    <s v="X"/>
    <m/>
    <n v="0"/>
    <d v="1899-12-30T06:00:00"/>
    <d v="1899-12-30T00:00:00"/>
    <x v="1"/>
    <s v="agent3|43128"/>
  </r>
  <r>
    <x v="2"/>
    <x v="28"/>
    <m/>
    <s v="X"/>
    <m/>
    <s v="X"/>
    <n v="0"/>
    <d v="1899-12-30T11:00:00"/>
    <d v="1899-12-30T01:00:00"/>
    <x v="1"/>
    <s v="agent3|43129"/>
  </r>
  <r>
    <x v="2"/>
    <x v="29"/>
    <s v="X"/>
    <m/>
    <m/>
    <m/>
    <n v="0"/>
    <d v="1899-12-30T07:00:00"/>
    <d v="1899-12-30T06:00:00"/>
    <x v="1"/>
    <s v="agent3|43130"/>
  </r>
  <r>
    <x v="2"/>
    <x v="30"/>
    <m/>
    <m/>
    <m/>
    <m/>
    <n v="0"/>
    <d v="1899-12-30T00:00:00"/>
    <d v="1899-12-30T00:00:00"/>
    <x v="1"/>
    <s v="agent3|43131"/>
  </r>
  <r>
    <x v="2"/>
    <x v="31"/>
    <m/>
    <m/>
    <s v="X"/>
    <m/>
    <n v="0"/>
    <d v="1899-12-30T06:00:00"/>
    <d v="1899-12-30T00:00:00"/>
    <x v="1"/>
    <s v="agent3|43132"/>
  </r>
  <r>
    <x v="2"/>
    <x v="32"/>
    <m/>
    <s v="X"/>
    <m/>
    <s v="X"/>
    <n v="0"/>
    <d v="1899-12-30T11:00:00"/>
    <d v="1899-12-30T01:00:00"/>
    <x v="1"/>
    <s v="agent3|43133"/>
  </r>
  <r>
    <x v="2"/>
    <x v="33"/>
    <s v="X"/>
    <m/>
    <m/>
    <m/>
    <n v="0"/>
    <d v="1899-12-30T07:00:00"/>
    <d v="1899-12-30T06:00:00"/>
    <x v="1"/>
    <s v="agent3|43134"/>
  </r>
  <r>
    <x v="2"/>
    <x v="34"/>
    <m/>
    <m/>
    <m/>
    <m/>
    <n v="0"/>
    <d v="1899-12-30T00:00:00"/>
    <d v="1899-12-30T00:00:00"/>
    <x v="1"/>
    <s v="agent3|43135"/>
  </r>
  <r>
    <x v="3"/>
    <x v="0"/>
    <m/>
    <s v="X"/>
    <m/>
    <s v="X"/>
    <n v="0"/>
    <d v="1899-12-30T11:00:00"/>
    <d v="1899-12-30T01:00:00"/>
    <x v="0"/>
    <s v="agent4|43101"/>
  </r>
  <r>
    <x v="3"/>
    <x v="1"/>
    <s v="X"/>
    <m/>
    <m/>
    <m/>
    <n v="0"/>
    <d v="1899-12-30T07:00:00"/>
    <d v="1899-12-30T06:00:00"/>
    <x v="1"/>
    <s v="agent4|43102"/>
  </r>
  <r>
    <x v="3"/>
    <x v="2"/>
    <m/>
    <m/>
    <m/>
    <m/>
    <n v="0"/>
    <d v="1899-12-30T00:00:00"/>
    <d v="1899-12-30T00:00:00"/>
    <x v="1"/>
    <s v="agent4|43103"/>
  </r>
  <r>
    <x v="3"/>
    <x v="3"/>
    <m/>
    <m/>
    <s v="X"/>
    <m/>
    <n v="0"/>
    <d v="1899-12-30T06:00:00"/>
    <d v="1899-12-30T00:00:00"/>
    <x v="1"/>
    <s v="agent4|43104"/>
  </r>
  <r>
    <x v="3"/>
    <x v="4"/>
    <m/>
    <s v="X"/>
    <m/>
    <s v="X"/>
    <n v="0"/>
    <d v="1899-12-30T11:00:00"/>
    <d v="1899-12-30T01:00:00"/>
    <x v="1"/>
    <s v="agent4|43105"/>
  </r>
  <r>
    <x v="3"/>
    <x v="5"/>
    <s v="X"/>
    <m/>
    <m/>
    <m/>
    <n v="0"/>
    <d v="1899-12-30T07:00:00"/>
    <d v="1899-12-30T06:00:00"/>
    <x v="1"/>
    <s v="agent4|43106"/>
  </r>
  <r>
    <x v="3"/>
    <x v="6"/>
    <m/>
    <m/>
    <m/>
    <m/>
    <n v="0"/>
    <d v="1899-12-30T00:00:00"/>
    <d v="1899-12-30T00:00:00"/>
    <x v="1"/>
    <s v="agent4|43107"/>
  </r>
  <r>
    <x v="3"/>
    <x v="7"/>
    <m/>
    <m/>
    <s v="X"/>
    <m/>
    <n v="0"/>
    <d v="1899-12-30T06:00:00"/>
    <d v="1899-12-30T00:00:00"/>
    <x v="1"/>
    <s v="agent4|43108"/>
  </r>
  <r>
    <x v="3"/>
    <x v="8"/>
    <m/>
    <s v="X"/>
    <m/>
    <s v="X"/>
    <n v="0"/>
    <d v="1899-12-30T11:00:00"/>
    <d v="1899-12-30T01:00:00"/>
    <x v="1"/>
    <s v="agent4|43109"/>
  </r>
  <r>
    <x v="3"/>
    <x v="9"/>
    <s v="X"/>
    <m/>
    <m/>
    <m/>
    <n v="0"/>
    <d v="1899-12-30T07:00:00"/>
    <d v="1899-12-30T06:00:00"/>
    <x v="1"/>
    <s v="agent4|43110"/>
  </r>
  <r>
    <x v="3"/>
    <x v="10"/>
    <m/>
    <m/>
    <m/>
    <m/>
    <n v="0"/>
    <d v="1899-12-30T00:00:00"/>
    <d v="1899-12-30T00:00:00"/>
    <x v="1"/>
    <s v="agent4|43111"/>
  </r>
  <r>
    <x v="3"/>
    <x v="11"/>
    <m/>
    <m/>
    <s v="X"/>
    <m/>
    <n v="0"/>
    <d v="1899-12-30T06:00:00"/>
    <d v="1899-12-30T00:00:00"/>
    <x v="1"/>
    <s v="agent4|43112"/>
  </r>
  <r>
    <x v="3"/>
    <x v="12"/>
    <m/>
    <s v="X"/>
    <m/>
    <s v="X"/>
    <n v="0"/>
    <d v="1899-12-30T11:00:00"/>
    <d v="1899-12-30T01:00:00"/>
    <x v="1"/>
    <s v="agent4|43113"/>
  </r>
  <r>
    <x v="3"/>
    <x v="13"/>
    <s v="X"/>
    <m/>
    <m/>
    <m/>
    <n v="0"/>
    <d v="1899-12-30T07:00:00"/>
    <d v="1899-12-30T06:00:00"/>
    <x v="1"/>
    <s v="agent4|43114"/>
  </r>
  <r>
    <x v="3"/>
    <x v="14"/>
    <m/>
    <m/>
    <m/>
    <m/>
    <n v="0"/>
    <d v="1899-12-30T00:00:00"/>
    <d v="1899-12-30T00:00:00"/>
    <x v="1"/>
    <s v="agent4|43115"/>
  </r>
  <r>
    <x v="3"/>
    <x v="15"/>
    <m/>
    <m/>
    <s v="X"/>
    <m/>
    <n v="0"/>
    <d v="1899-12-30T06:00:00"/>
    <d v="1899-12-30T00:00:00"/>
    <x v="1"/>
    <s v="agent4|43116"/>
  </r>
  <r>
    <x v="3"/>
    <x v="16"/>
    <m/>
    <s v="X"/>
    <m/>
    <s v="X"/>
    <n v="0"/>
    <d v="1899-12-30T11:00:00"/>
    <d v="1899-12-30T01:00:00"/>
    <x v="1"/>
    <s v="agent4|43117"/>
  </r>
  <r>
    <x v="3"/>
    <x v="17"/>
    <s v="X"/>
    <m/>
    <m/>
    <m/>
    <n v="0"/>
    <d v="1899-12-30T07:00:00"/>
    <d v="1899-12-30T06:00:00"/>
    <x v="1"/>
    <s v="agent4|43118"/>
  </r>
  <r>
    <x v="3"/>
    <x v="18"/>
    <m/>
    <m/>
    <m/>
    <m/>
    <n v="0"/>
    <d v="1899-12-30T00:00:00"/>
    <d v="1899-12-30T00:00:00"/>
    <x v="1"/>
    <s v="agent4|43119"/>
  </r>
  <r>
    <x v="3"/>
    <x v="19"/>
    <m/>
    <m/>
    <s v="X"/>
    <m/>
    <n v="0"/>
    <d v="1899-12-30T06:00:00"/>
    <d v="1899-12-30T00:00:00"/>
    <x v="1"/>
    <s v="agent4|43120"/>
  </r>
  <r>
    <x v="3"/>
    <x v="20"/>
    <m/>
    <s v="X"/>
    <m/>
    <s v="X"/>
    <n v="0"/>
    <d v="1899-12-30T11:00:00"/>
    <d v="1899-12-30T01:00:00"/>
    <x v="1"/>
    <s v="agent4|43121"/>
  </r>
  <r>
    <x v="3"/>
    <x v="21"/>
    <s v="X"/>
    <m/>
    <m/>
    <m/>
    <n v="0"/>
    <d v="1899-12-30T07:00:00"/>
    <d v="1899-12-30T06:00:00"/>
    <x v="1"/>
    <s v="agent4|43122"/>
  </r>
  <r>
    <x v="3"/>
    <x v="22"/>
    <m/>
    <m/>
    <m/>
    <m/>
    <n v="0"/>
    <d v="1899-12-30T00:00:00"/>
    <d v="1899-12-30T00:00:00"/>
    <x v="1"/>
    <s v="agent4|43123"/>
  </r>
  <r>
    <x v="3"/>
    <x v="23"/>
    <m/>
    <m/>
    <s v="X"/>
    <m/>
    <n v="0"/>
    <d v="1899-12-30T06:00:00"/>
    <d v="1899-12-30T00:00:00"/>
    <x v="1"/>
    <s v="agent4|43124"/>
  </r>
  <r>
    <x v="3"/>
    <x v="24"/>
    <m/>
    <s v="X"/>
    <m/>
    <s v="X"/>
    <n v="0"/>
    <d v="1899-12-30T11:00:00"/>
    <d v="1899-12-30T01:00:00"/>
    <x v="1"/>
    <s v="agent4|43125"/>
  </r>
  <r>
    <x v="3"/>
    <x v="25"/>
    <s v="X"/>
    <m/>
    <m/>
    <m/>
    <n v="0"/>
    <d v="1899-12-30T07:00:00"/>
    <d v="1899-12-30T06:00:00"/>
    <x v="1"/>
    <s v="agent4|43126"/>
  </r>
  <r>
    <x v="3"/>
    <x v="26"/>
    <m/>
    <m/>
    <m/>
    <m/>
    <n v="0"/>
    <d v="1899-12-30T00:00:00"/>
    <d v="1899-12-30T00:00:00"/>
    <x v="1"/>
    <s v="agent4|43127"/>
  </r>
  <r>
    <x v="3"/>
    <x v="27"/>
    <m/>
    <m/>
    <s v="X"/>
    <m/>
    <n v="0"/>
    <d v="1899-12-30T06:00:00"/>
    <d v="1899-12-30T00:00:00"/>
    <x v="1"/>
    <s v="agent4|43128"/>
  </r>
  <r>
    <x v="3"/>
    <x v="28"/>
    <m/>
    <s v="X"/>
    <m/>
    <s v="X"/>
    <n v="0"/>
    <d v="1899-12-30T11:00:00"/>
    <d v="1899-12-30T01:00:00"/>
    <x v="1"/>
    <s v="agent4|43129"/>
  </r>
  <r>
    <x v="3"/>
    <x v="29"/>
    <s v="X"/>
    <m/>
    <m/>
    <m/>
    <n v="0"/>
    <d v="1899-12-30T07:00:00"/>
    <d v="1899-12-30T06:00:00"/>
    <x v="1"/>
    <s v="agent4|43130"/>
  </r>
  <r>
    <x v="3"/>
    <x v="30"/>
    <m/>
    <m/>
    <m/>
    <m/>
    <n v="0"/>
    <d v="1899-12-30T00:00:00"/>
    <d v="1899-12-30T00:00:00"/>
    <x v="1"/>
    <s v="agent4|43131"/>
  </r>
  <r>
    <x v="3"/>
    <x v="31"/>
    <m/>
    <m/>
    <s v="X"/>
    <m/>
    <n v="0"/>
    <d v="1899-12-30T06:00:00"/>
    <d v="1899-12-30T00:00:00"/>
    <x v="1"/>
    <s v="agent4|43132"/>
  </r>
  <r>
    <x v="3"/>
    <x v="32"/>
    <m/>
    <s v="X"/>
    <m/>
    <s v="X"/>
    <n v="0"/>
    <d v="1899-12-30T11:00:00"/>
    <d v="1899-12-30T01:00:00"/>
    <x v="1"/>
    <s v="agent4|43133"/>
  </r>
  <r>
    <x v="3"/>
    <x v="33"/>
    <s v="X"/>
    <m/>
    <m/>
    <m/>
    <n v="0"/>
    <d v="1899-12-30T07:00:00"/>
    <d v="1899-12-30T06:00:00"/>
    <x v="1"/>
    <s v="agent4|43134"/>
  </r>
  <r>
    <x v="3"/>
    <x v="34"/>
    <m/>
    <m/>
    <m/>
    <m/>
    <n v="0"/>
    <d v="1899-12-30T00:00:00"/>
    <d v="1899-12-30T00:00:00"/>
    <x v="1"/>
    <s v="agent4|43135"/>
  </r>
  <r>
    <x v="4"/>
    <x v="0"/>
    <m/>
    <m/>
    <s v="X"/>
    <m/>
    <n v="0"/>
    <d v="1899-12-30T06:00:00"/>
    <d v="1899-12-30T00:00:00"/>
    <x v="0"/>
    <s v="agent5|43101"/>
  </r>
  <r>
    <x v="4"/>
    <x v="1"/>
    <m/>
    <s v="X"/>
    <m/>
    <s v="X"/>
    <n v="0"/>
    <d v="1899-12-30T11:00:00"/>
    <d v="1899-12-30T01:00:00"/>
    <x v="1"/>
    <s v="agent5|43102"/>
  </r>
  <r>
    <x v="4"/>
    <x v="2"/>
    <s v="X"/>
    <m/>
    <m/>
    <m/>
    <n v="0"/>
    <d v="1899-12-30T07:00:00"/>
    <d v="1899-12-30T06:00:00"/>
    <x v="1"/>
    <s v="agent5|43103"/>
  </r>
  <r>
    <x v="4"/>
    <x v="3"/>
    <m/>
    <m/>
    <m/>
    <m/>
    <n v="0"/>
    <d v="1899-12-30T00:00:00"/>
    <d v="1899-12-30T00:00:00"/>
    <x v="1"/>
    <s v="agent5|43104"/>
  </r>
  <r>
    <x v="4"/>
    <x v="4"/>
    <m/>
    <m/>
    <s v="X"/>
    <m/>
    <n v="0"/>
    <d v="1899-12-30T06:00:00"/>
    <d v="1899-12-30T00:00:00"/>
    <x v="1"/>
    <s v="agent5|43105"/>
  </r>
  <r>
    <x v="4"/>
    <x v="5"/>
    <m/>
    <s v="X"/>
    <m/>
    <s v="X"/>
    <n v="0"/>
    <d v="1899-12-30T11:00:00"/>
    <d v="1899-12-30T01:00:00"/>
    <x v="1"/>
    <s v="agent5|43106"/>
  </r>
  <r>
    <x v="4"/>
    <x v="6"/>
    <s v="X"/>
    <m/>
    <m/>
    <m/>
    <n v="0"/>
    <d v="1899-12-30T07:00:00"/>
    <d v="1899-12-30T06:00:00"/>
    <x v="1"/>
    <s v="agent5|43107"/>
  </r>
  <r>
    <x v="4"/>
    <x v="7"/>
    <m/>
    <m/>
    <m/>
    <m/>
    <n v="0"/>
    <d v="1899-12-30T00:00:00"/>
    <d v="1899-12-30T00:00:00"/>
    <x v="1"/>
    <s v="agent5|43108"/>
  </r>
  <r>
    <x v="4"/>
    <x v="8"/>
    <m/>
    <m/>
    <s v="X"/>
    <m/>
    <n v="0"/>
    <d v="1899-12-30T06:00:00"/>
    <d v="1899-12-30T00:00:00"/>
    <x v="1"/>
    <s v="agent5|43109"/>
  </r>
  <r>
    <x v="4"/>
    <x v="9"/>
    <m/>
    <s v="X"/>
    <m/>
    <s v="X"/>
    <n v="0"/>
    <d v="1899-12-30T11:00:00"/>
    <d v="1899-12-30T01:00:00"/>
    <x v="1"/>
    <s v="agent5|43110"/>
  </r>
  <r>
    <x v="4"/>
    <x v="10"/>
    <s v="X"/>
    <m/>
    <m/>
    <m/>
    <n v="0"/>
    <d v="1899-12-30T07:00:00"/>
    <d v="1899-12-30T06:00:00"/>
    <x v="1"/>
    <s v="agent5|43111"/>
  </r>
  <r>
    <x v="4"/>
    <x v="11"/>
    <m/>
    <m/>
    <m/>
    <m/>
    <n v="0"/>
    <d v="1899-12-30T00:00:00"/>
    <d v="1899-12-30T00:00:00"/>
    <x v="1"/>
    <s v="agent5|43112"/>
  </r>
  <r>
    <x v="4"/>
    <x v="12"/>
    <m/>
    <m/>
    <s v="X"/>
    <m/>
    <n v="0"/>
    <d v="1899-12-30T06:00:00"/>
    <d v="1899-12-30T00:00:00"/>
    <x v="1"/>
    <s v="agent5|43113"/>
  </r>
  <r>
    <x v="4"/>
    <x v="13"/>
    <m/>
    <s v="X"/>
    <m/>
    <s v="X"/>
    <n v="0"/>
    <d v="1899-12-30T11:00:00"/>
    <d v="1899-12-30T01:00:00"/>
    <x v="1"/>
    <s v="agent5|43114"/>
  </r>
  <r>
    <x v="4"/>
    <x v="14"/>
    <s v="X"/>
    <m/>
    <m/>
    <m/>
    <n v="0"/>
    <d v="1899-12-30T07:00:00"/>
    <d v="1899-12-30T06:00:00"/>
    <x v="1"/>
    <s v="agent5|43115"/>
  </r>
  <r>
    <x v="4"/>
    <x v="15"/>
    <m/>
    <m/>
    <m/>
    <m/>
    <n v="0"/>
    <d v="1899-12-30T00:00:00"/>
    <d v="1899-12-30T00:00:00"/>
    <x v="1"/>
    <s v="agent5|43116"/>
  </r>
  <r>
    <x v="4"/>
    <x v="16"/>
    <m/>
    <m/>
    <s v="X"/>
    <m/>
    <n v="0"/>
    <d v="1899-12-30T06:00:00"/>
    <d v="1899-12-30T00:00:00"/>
    <x v="1"/>
    <s v="agent5|43117"/>
  </r>
  <r>
    <x v="4"/>
    <x v="17"/>
    <m/>
    <s v="X"/>
    <m/>
    <s v="X"/>
    <n v="0"/>
    <d v="1899-12-30T11:00:00"/>
    <d v="1899-12-30T01:00:00"/>
    <x v="1"/>
    <s v="agent5|43118"/>
  </r>
  <r>
    <x v="4"/>
    <x v="18"/>
    <s v="X"/>
    <m/>
    <m/>
    <m/>
    <n v="0"/>
    <d v="1899-12-30T07:00:00"/>
    <d v="1899-12-30T06:00:00"/>
    <x v="1"/>
    <s v="agent5|43119"/>
  </r>
  <r>
    <x v="4"/>
    <x v="19"/>
    <m/>
    <m/>
    <m/>
    <m/>
    <n v="0"/>
    <d v="1899-12-30T00:00:00"/>
    <d v="1899-12-30T00:00:00"/>
    <x v="1"/>
    <s v="agent5|43120"/>
  </r>
  <r>
    <x v="4"/>
    <x v="20"/>
    <m/>
    <m/>
    <s v="X"/>
    <m/>
    <n v="0"/>
    <d v="1899-12-30T06:00:00"/>
    <d v="1899-12-30T00:00:00"/>
    <x v="1"/>
    <s v="agent5|43121"/>
  </r>
  <r>
    <x v="4"/>
    <x v="21"/>
    <m/>
    <s v="X"/>
    <m/>
    <s v="X"/>
    <n v="0"/>
    <d v="1899-12-30T11:00:00"/>
    <d v="1899-12-30T01:00:00"/>
    <x v="1"/>
    <s v="agent5|43122"/>
  </r>
  <r>
    <x v="4"/>
    <x v="22"/>
    <s v="X"/>
    <m/>
    <m/>
    <m/>
    <n v="0"/>
    <d v="1899-12-30T07:00:00"/>
    <d v="1899-12-30T06:00:00"/>
    <x v="1"/>
    <s v="agent5|43123"/>
  </r>
  <r>
    <x v="4"/>
    <x v="23"/>
    <m/>
    <m/>
    <m/>
    <m/>
    <n v="0"/>
    <d v="1899-12-30T00:00:00"/>
    <d v="1899-12-30T00:00:00"/>
    <x v="1"/>
    <s v="agent5|43124"/>
  </r>
  <r>
    <x v="4"/>
    <x v="24"/>
    <m/>
    <m/>
    <s v="X"/>
    <m/>
    <n v="0"/>
    <d v="1899-12-30T06:00:00"/>
    <d v="1899-12-30T00:00:00"/>
    <x v="1"/>
    <s v="agent5|43125"/>
  </r>
  <r>
    <x v="4"/>
    <x v="25"/>
    <m/>
    <s v="X"/>
    <m/>
    <s v="X"/>
    <n v="0"/>
    <d v="1899-12-30T11:00:00"/>
    <d v="1899-12-30T01:00:00"/>
    <x v="1"/>
    <s v="agent5|43126"/>
  </r>
  <r>
    <x v="4"/>
    <x v="26"/>
    <s v="X"/>
    <m/>
    <m/>
    <m/>
    <n v="0"/>
    <d v="1899-12-30T07:00:00"/>
    <d v="1899-12-30T06:00:00"/>
    <x v="1"/>
    <s v="agent5|43127"/>
  </r>
  <r>
    <x v="4"/>
    <x v="27"/>
    <m/>
    <m/>
    <m/>
    <m/>
    <n v="0"/>
    <d v="1899-12-30T00:00:00"/>
    <d v="1899-12-30T00:00:00"/>
    <x v="1"/>
    <s v="agent5|43128"/>
  </r>
  <r>
    <x v="4"/>
    <x v="28"/>
    <m/>
    <m/>
    <s v="X"/>
    <m/>
    <n v="0"/>
    <d v="1899-12-30T06:00:00"/>
    <d v="1899-12-30T00:00:00"/>
    <x v="1"/>
    <s v="agent5|43129"/>
  </r>
  <r>
    <x v="4"/>
    <x v="29"/>
    <m/>
    <s v="X"/>
    <m/>
    <s v="X"/>
    <n v="0"/>
    <d v="1899-12-30T11:00:00"/>
    <d v="1899-12-30T01:00:00"/>
    <x v="1"/>
    <s v="agent5|43130"/>
  </r>
  <r>
    <x v="4"/>
    <x v="30"/>
    <s v="X"/>
    <m/>
    <m/>
    <m/>
    <n v="0"/>
    <d v="1899-12-30T07:00:00"/>
    <d v="1899-12-30T06:00:00"/>
    <x v="1"/>
    <s v="agent5|43131"/>
  </r>
  <r>
    <x v="4"/>
    <x v="31"/>
    <m/>
    <m/>
    <m/>
    <m/>
    <n v="0"/>
    <d v="1899-12-30T00:00:00"/>
    <d v="1899-12-30T00:00:00"/>
    <x v="1"/>
    <s v="agent5|43132"/>
  </r>
  <r>
    <x v="4"/>
    <x v="32"/>
    <m/>
    <m/>
    <s v="X"/>
    <m/>
    <n v="0"/>
    <d v="1899-12-30T06:00:00"/>
    <d v="1899-12-30T00:00:00"/>
    <x v="1"/>
    <s v="agent5|43133"/>
  </r>
  <r>
    <x v="4"/>
    <x v="33"/>
    <m/>
    <s v="X"/>
    <m/>
    <s v="X"/>
    <n v="0"/>
    <d v="1899-12-30T11:00:00"/>
    <d v="1899-12-30T01:00:00"/>
    <x v="1"/>
    <s v="agent5|43134"/>
  </r>
  <r>
    <x v="4"/>
    <x v="34"/>
    <s v="X"/>
    <m/>
    <m/>
    <m/>
    <n v="0"/>
    <d v="1899-12-30T07:00:00"/>
    <d v="1899-12-30T06:00:00"/>
    <x v="1"/>
    <s v="agent5|43135"/>
  </r>
  <r>
    <x v="5"/>
    <x v="0"/>
    <m/>
    <m/>
    <s v="X"/>
    <m/>
    <n v="0"/>
    <d v="1899-12-30T06:00:00"/>
    <d v="1899-12-30T00:00:00"/>
    <x v="0"/>
    <s v="agent6|43101"/>
  </r>
  <r>
    <x v="5"/>
    <x v="1"/>
    <m/>
    <s v="X"/>
    <m/>
    <s v="X"/>
    <n v="0"/>
    <d v="1899-12-30T11:00:00"/>
    <d v="1899-12-30T01:00:00"/>
    <x v="1"/>
    <s v="agent6|43102"/>
  </r>
  <r>
    <x v="5"/>
    <x v="2"/>
    <s v="X"/>
    <m/>
    <m/>
    <m/>
    <n v="0"/>
    <d v="1899-12-30T07:00:00"/>
    <d v="1899-12-30T06:00:00"/>
    <x v="1"/>
    <s v="agent6|43103"/>
  </r>
  <r>
    <x v="5"/>
    <x v="3"/>
    <m/>
    <m/>
    <m/>
    <m/>
    <n v="0"/>
    <d v="1899-12-30T00:00:00"/>
    <d v="1899-12-30T00:00:00"/>
    <x v="1"/>
    <s v="agent6|43104"/>
  </r>
  <r>
    <x v="5"/>
    <x v="4"/>
    <m/>
    <m/>
    <s v="X"/>
    <m/>
    <n v="0"/>
    <d v="1899-12-30T06:00:00"/>
    <d v="1899-12-30T00:00:00"/>
    <x v="1"/>
    <s v="agent6|43105"/>
  </r>
  <r>
    <x v="5"/>
    <x v="5"/>
    <m/>
    <s v="X"/>
    <m/>
    <s v="X"/>
    <n v="0"/>
    <d v="1899-12-30T11:00:00"/>
    <d v="1899-12-30T01:00:00"/>
    <x v="1"/>
    <s v="agent6|43106"/>
  </r>
  <r>
    <x v="5"/>
    <x v="6"/>
    <s v="X"/>
    <m/>
    <m/>
    <m/>
    <n v="0"/>
    <d v="1899-12-30T07:00:00"/>
    <d v="1899-12-30T06:00:00"/>
    <x v="1"/>
    <s v="agent6|43107"/>
  </r>
  <r>
    <x v="5"/>
    <x v="7"/>
    <m/>
    <m/>
    <m/>
    <m/>
    <n v="0"/>
    <d v="1899-12-30T00:00:00"/>
    <d v="1899-12-30T00:00:00"/>
    <x v="1"/>
    <s v="agent6|43108"/>
  </r>
  <r>
    <x v="5"/>
    <x v="8"/>
    <m/>
    <m/>
    <s v="X"/>
    <m/>
    <n v="0"/>
    <d v="1899-12-30T06:00:00"/>
    <d v="1899-12-30T00:00:00"/>
    <x v="1"/>
    <s v="agent6|43109"/>
  </r>
  <r>
    <x v="5"/>
    <x v="9"/>
    <m/>
    <s v="X"/>
    <m/>
    <s v="X"/>
    <n v="0"/>
    <d v="1899-12-30T11:00:00"/>
    <d v="1899-12-30T01:00:00"/>
    <x v="1"/>
    <s v="agent6|43110"/>
  </r>
  <r>
    <x v="5"/>
    <x v="10"/>
    <s v="X"/>
    <m/>
    <m/>
    <m/>
    <n v="0"/>
    <d v="1899-12-30T07:00:00"/>
    <d v="1899-12-30T06:00:00"/>
    <x v="1"/>
    <s v="agent6|43111"/>
  </r>
  <r>
    <x v="5"/>
    <x v="11"/>
    <m/>
    <m/>
    <m/>
    <m/>
    <n v="0"/>
    <d v="1899-12-30T00:00:00"/>
    <d v="1899-12-30T00:00:00"/>
    <x v="1"/>
    <s v="agent6|43112"/>
  </r>
  <r>
    <x v="5"/>
    <x v="12"/>
    <m/>
    <m/>
    <s v="X"/>
    <m/>
    <n v="0"/>
    <d v="1899-12-30T06:00:00"/>
    <d v="1899-12-30T00:00:00"/>
    <x v="1"/>
    <s v="agent6|43113"/>
  </r>
  <r>
    <x v="5"/>
    <x v="13"/>
    <m/>
    <s v="X"/>
    <m/>
    <s v="X"/>
    <n v="0"/>
    <d v="1899-12-30T11:00:00"/>
    <d v="1899-12-30T01:00:00"/>
    <x v="1"/>
    <s v="agent6|43114"/>
  </r>
  <r>
    <x v="5"/>
    <x v="14"/>
    <s v="X"/>
    <m/>
    <m/>
    <m/>
    <n v="0"/>
    <d v="1899-12-30T07:00:00"/>
    <d v="1899-12-30T06:00:00"/>
    <x v="1"/>
    <s v="agent6|43115"/>
  </r>
  <r>
    <x v="5"/>
    <x v="15"/>
    <m/>
    <m/>
    <m/>
    <m/>
    <n v="0"/>
    <d v="1899-12-30T00:00:00"/>
    <d v="1899-12-30T00:00:00"/>
    <x v="1"/>
    <s v="agent6|43116"/>
  </r>
  <r>
    <x v="5"/>
    <x v="16"/>
    <m/>
    <m/>
    <s v="X"/>
    <m/>
    <n v="0"/>
    <d v="1899-12-30T06:00:00"/>
    <d v="1899-12-30T00:00:00"/>
    <x v="1"/>
    <s v="agent6|43117"/>
  </r>
  <r>
    <x v="5"/>
    <x v="17"/>
    <m/>
    <s v="X"/>
    <m/>
    <s v="X"/>
    <n v="0"/>
    <d v="1899-12-30T11:00:00"/>
    <d v="1899-12-30T01:00:00"/>
    <x v="1"/>
    <s v="agent6|43118"/>
  </r>
  <r>
    <x v="5"/>
    <x v="18"/>
    <s v="X"/>
    <m/>
    <m/>
    <m/>
    <n v="0"/>
    <d v="1899-12-30T07:00:00"/>
    <d v="1899-12-30T06:00:00"/>
    <x v="1"/>
    <s v="agent6|43119"/>
  </r>
  <r>
    <x v="5"/>
    <x v="19"/>
    <m/>
    <m/>
    <m/>
    <m/>
    <n v="0"/>
    <d v="1899-12-30T00:00:00"/>
    <d v="1899-12-30T00:00:00"/>
    <x v="1"/>
    <s v="agent6|43120"/>
  </r>
  <r>
    <x v="5"/>
    <x v="20"/>
    <m/>
    <m/>
    <s v="X"/>
    <m/>
    <n v="0"/>
    <d v="1899-12-30T06:00:00"/>
    <d v="1899-12-30T00:00:00"/>
    <x v="1"/>
    <s v="agent6|43121"/>
  </r>
  <r>
    <x v="5"/>
    <x v="21"/>
    <m/>
    <s v="X"/>
    <m/>
    <s v="X"/>
    <n v="0"/>
    <d v="1899-12-30T11:00:00"/>
    <d v="1899-12-30T01:00:00"/>
    <x v="1"/>
    <s v="agent6|43122"/>
  </r>
  <r>
    <x v="5"/>
    <x v="22"/>
    <s v="X"/>
    <m/>
    <m/>
    <m/>
    <n v="0"/>
    <d v="1899-12-30T07:00:00"/>
    <d v="1899-12-30T06:00:00"/>
    <x v="1"/>
    <s v="agent6|43123"/>
  </r>
  <r>
    <x v="5"/>
    <x v="23"/>
    <m/>
    <m/>
    <m/>
    <m/>
    <n v="0"/>
    <d v="1899-12-30T00:00:00"/>
    <d v="1899-12-30T00:00:00"/>
    <x v="1"/>
    <s v="agent6|43124"/>
  </r>
  <r>
    <x v="5"/>
    <x v="24"/>
    <m/>
    <m/>
    <s v="X"/>
    <m/>
    <n v="0"/>
    <d v="1899-12-30T06:00:00"/>
    <d v="1899-12-30T00:00:00"/>
    <x v="1"/>
    <s v="agent6|43125"/>
  </r>
  <r>
    <x v="5"/>
    <x v="25"/>
    <m/>
    <s v="X"/>
    <m/>
    <s v="X"/>
    <n v="0"/>
    <d v="1899-12-30T11:00:00"/>
    <d v="1899-12-30T01:00:00"/>
    <x v="1"/>
    <s v="agent6|43126"/>
  </r>
  <r>
    <x v="5"/>
    <x v="26"/>
    <s v="X"/>
    <m/>
    <m/>
    <m/>
    <n v="0"/>
    <d v="1899-12-30T07:00:00"/>
    <d v="1899-12-30T06:00:00"/>
    <x v="1"/>
    <s v="agent6|43127"/>
  </r>
  <r>
    <x v="5"/>
    <x v="27"/>
    <m/>
    <m/>
    <m/>
    <m/>
    <n v="0"/>
    <d v="1899-12-30T00:00:00"/>
    <d v="1899-12-30T00:00:00"/>
    <x v="1"/>
    <s v="agent6|43128"/>
  </r>
  <r>
    <x v="5"/>
    <x v="28"/>
    <m/>
    <m/>
    <s v="X"/>
    <m/>
    <n v="0"/>
    <d v="1899-12-30T06:00:00"/>
    <d v="1899-12-30T00:00:00"/>
    <x v="1"/>
    <s v="agent6|43129"/>
  </r>
  <r>
    <x v="5"/>
    <x v="29"/>
    <m/>
    <s v="X"/>
    <m/>
    <s v="X"/>
    <n v="0"/>
    <d v="1899-12-30T11:00:00"/>
    <d v="1899-12-30T01:00:00"/>
    <x v="1"/>
    <s v="agent6|43130"/>
  </r>
  <r>
    <x v="5"/>
    <x v="30"/>
    <s v="X"/>
    <m/>
    <m/>
    <m/>
    <n v="0"/>
    <d v="1899-12-30T07:00:00"/>
    <d v="1899-12-30T06:00:00"/>
    <x v="1"/>
    <s v="agent6|43131"/>
  </r>
  <r>
    <x v="5"/>
    <x v="31"/>
    <m/>
    <m/>
    <m/>
    <m/>
    <n v="0"/>
    <d v="1899-12-30T00:00:00"/>
    <d v="1899-12-30T00:00:00"/>
    <x v="1"/>
    <s v="agent6|43132"/>
  </r>
  <r>
    <x v="5"/>
    <x v="32"/>
    <m/>
    <m/>
    <s v="X"/>
    <m/>
    <n v="0"/>
    <d v="1899-12-30T06:00:00"/>
    <d v="1899-12-30T00:00:00"/>
    <x v="1"/>
    <s v="agent6|43133"/>
  </r>
  <r>
    <x v="5"/>
    <x v="33"/>
    <m/>
    <s v="X"/>
    <m/>
    <s v="X"/>
    <n v="0"/>
    <d v="1899-12-30T11:00:00"/>
    <d v="1899-12-30T01:00:00"/>
    <x v="1"/>
    <s v="agent6|43134"/>
  </r>
  <r>
    <x v="5"/>
    <x v="34"/>
    <s v="X"/>
    <m/>
    <m/>
    <m/>
    <n v="0"/>
    <d v="1899-12-30T07:00:00"/>
    <d v="1899-12-30T06:00:00"/>
    <x v="1"/>
    <s v="agent6|43135"/>
  </r>
  <r>
    <x v="6"/>
    <x v="0"/>
    <m/>
    <m/>
    <m/>
    <m/>
    <n v="0"/>
    <d v="1899-12-30T00:00:00"/>
    <d v="1899-12-30T00:00:00"/>
    <x v="0"/>
    <s v="agent7|43101"/>
  </r>
  <r>
    <x v="6"/>
    <x v="1"/>
    <m/>
    <m/>
    <s v="X"/>
    <m/>
    <n v="0"/>
    <d v="1899-12-30T06:00:00"/>
    <d v="1899-12-30T00:00:00"/>
    <x v="1"/>
    <s v="agent7|43102"/>
  </r>
  <r>
    <x v="6"/>
    <x v="2"/>
    <m/>
    <s v="X"/>
    <m/>
    <s v="X"/>
    <n v="0"/>
    <d v="1899-12-30T11:00:00"/>
    <d v="1899-12-30T01:00:00"/>
    <x v="1"/>
    <s v="agent7|43103"/>
  </r>
  <r>
    <x v="6"/>
    <x v="3"/>
    <s v="X"/>
    <m/>
    <m/>
    <m/>
    <n v="0"/>
    <d v="1899-12-30T07:00:00"/>
    <d v="1899-12-30T06:00:00"/>
    <x v="1"/>
    <s v="agent7|43104"/>
  </r>
  <r>
    <x v="6"/>
    <x v="4"/>
    <m/>
    <m/>
    <m/>
    <m/>
    <n v="0"/>
    <d v="1899-12-30T00:00:00"/>
    <d v="1899-12-30T00:00:00"/>
    <x v="1"/>
    <s v="agent7|43105"/>
  </r>
  <r>
    <x v="6"/>
    <x v="5"/>
    <m/>
    <m/>
    <s v="X"/>
    <m/>
    <n v="0"/>
    <d v="1899-12-30T06:00:00"/>
    <d v="1899-12-30T00:00:00"/>
    <x v="1"/>
    <s v="agent7|43106"/>
  </r>
  <r>
    <x v="6"/>
    <x v="6"/>
    <m/>
    <s v="X"/>
    <m/>
    <s v="X"/>
    <n v="0"/>
    <d v="1899-12-30T11:00:00"/>
    <d v="1899-12-30T01:00:00"/>
    <x v="1"/>
    <s v="agent7|43107"/>
  </r>
  <r>
    <x v="6"/>
    <x v="7"/>
    <s v="X"/>
    <m/>
    <m/>
    <m/>
    <n v="0"/>
    <d v="1899-12-30T07:00:00"/>
    <d v="1899-12-30T06:00:00"/>
    <x v="1"/>
    <s v="agent7|43108"/>
  </r>
  <r>
    <x v="6"/>
    <x v="8"/>
    <m/>
    <m/>
    <m/>
    <m/>
    <n v="0"/>
    <d v="1899-12-30T00:00:00"/>
    <d v="1899-12-30T00:00:00"/>
    <x v="1"/>
    <s v="agent7|43109"/>
  </r>
  <r>
    <x v="6"/>
    <x v="9"/>
    <m/>
    <m/>
    <s v="X"/>
    <m/>
    <n v="0"/>
    <d v="1899-12-30T06:00:00"/>
    <d v="1899-12-30T00:00:00"/>
    <x v="1"/>
    <s v="agent7|43110"/>
  </r>
  <r>
    <x v="6"/>
    <x v="10"/>
    <m/>
    <s v="X"/>
    <m/>
    <s v="X"/>
    <n v="0"/>
    <d v="1899-12-30T11:00:00"/>
    <d v="1899-12-30T01:00:00"/>
    <x v="1"/>
    <s v="agent7|43111"/>
  </r>
  <r>
    <x v="6"/>
    <x v="11"/>
    <s v="X"/>
    <m/>
    <m/>
    <m/>
    <n v="0"/>
    <d v="1899-12-30T07:00:00"/>
    <d v="1899-12-30T06:00:00"/>
    <x v="1"/>
    <s v="agent7|43112"/>
  </r>
  <r>
    <x v="6"/>
    <x v="12"/>
    <m/>
    <m/>
    <m/>
    <m/>
    <n v="0"/>
    <d v="1899-12-30T00:00:00"/>
    <d v="1899-12-30T00:00:00"/>
    <x v="1"/>
    <s v="agent7|43113"/>
  </r>
  <r>
    <x v="6"/>
    <x v="13"/>
    <m/>
    <m/>
    <s v="X"/>
    <m/>
    <n v="0"/>
    <d v="1899-12-30T06:00:00"/>
    <d v="1899-12-30T00:00:00"/>
    <x v="1"/>
    <s v="agent7|43114"/>
  </r>
  <r>
    <x v="6"/>
    <x v="14"/>
    <m/>
    <s v="X"/>
    <m/>
    <s v="X"/>
    <n v="0"/>
    <d v="1899-12-30T11:00:00"/>
    <d v="1899-12-30T01:00:00"/>
    <x v="1"/>
    <s v="agent7|43115"/>
  </r>
  <r>
    <x v="6"/>
    <x v="15"/>
    <s v="X"/>
    <m/>
    <m/>
    <m/>
    <n v="0"/>
    <d v="1899-12-30T07:00:00"/>
    <d v="1899-12-30T06:00:00"/>
    <x v="1"/>
    <s v="agent7|43116"/>
  </r>
  <r>
    <x v="6"/>
    <x v="16"/>
    <m/>
    <m/>
    <m/>
    <m/>
    <n v="0"/>
    <d v="1899-12-30T00:00:00"/>
    <d v="1899-12-30T00:00:00"/>
    <x v="1"/>
    <s v="agent7|43117"/>
  </r>
  <r>
    <x v="6"/>
    <x v="17"/>
    <m/>
    <m/>
    <s v="X"/>
    <m/>
    <n v="0"/>
    <d v="1899-12-30T06:00:00"/>
    <d v="1899-12-30T00:00:00"/>
    <x v="1"/>
    <s v="agent7|43118"/>
  </r>
  <r>
    <x v="6"/>
    <x v="18"/>
    <m/>
    <s v="X"/>
    <m/>
    <s v="X"/>
    <n v="0"/>
    <d v="1899-12-30T11:00:00"/>
    <d v="1899-12-30T01:00:00"/>
    <x v="1"/>
    <s v="agent7|43119"/>
  </r>
  <r>
    <x v="6"/>
    <x v="19"/>
    <s v="X"/>
    <m/>
    <m/>
    <m/>
    <n v="0"/>
    <d v="1899-12-30T07:00:00"/>
    <d v="1899-12-30T06:00:00"/>
    <x v="1"/>
    <s v="agent7|43120"/>
  </r>
  <r>
    <x v="6"/>
    <x v="20"/>
    <m/>
    <m/>
    <m/>
    <m/>
    <n v="0"/>
    <d v="1899-12-30T00:00:00"/>
    <d v="1899-12-30T00:00:00"/>
    <x v="1"/>
    <s v="agent7|43121"/>
  </r>
  <r>
    <x v="6"/>
    <x v="21"/>
    <m/>
    <m/>
    <s v="X"/>
    <m/>
    <n v="0"/>
    <d v="1899-12-30T06:00:00"/>
    <d v="1899-12-30T00:00:00"/>
    <x v="1"/>
    <s v="agent7|43122"/>
  </r>
  <r>
    <x v="6"/>
    <x v="22"/>
    <m/>
    <s v="X"/>
    <m/>
    <s v="X"/>
    <n v="0"/>
    <d v="1899-12-30T11:00:00"/>
    <d v="1899-12-30T01:00:00"/>
    <x v="1"/>
    <s v="agent7|43123"/>
  </r>
  <r>
    <x v="6"/>
    <x v="23"/>
    <s v="X"/>
    <m/>
    <m/>
    <m/>
    <n v="0"/>
    <d v="1899-12-30T07:00:00"/>
    <d v="1899-12-30T06:00:00"/>
    <x v="1"/>
    <s v="agent7|43124"/>
  </r>
  <r>
    <x v="6"/>
    <x v="24"/>
    <m/>
    <m/>
    <m/>
    <m/>
    <n v="0"/>
    <d v="1899-12-30T00:00:00"/>
    <d v="1899-12-30T00:00:00"/>
    <x v="1"/>
    <s v="agent7|43125"/>
  </r>
  <r>
    <x v="6"/>
    <x v="25"/>
    <m/>
    <m/>
    <s v="X"/>
    <m/>
    <n v="0"/>
    <d v="1899-12-30T06:00:00"/>
    <d v="1899-12-30T00:00:00"/>
    <x v="1"/>
    <s v="agent7|43126"/>
  </r>
  <r>
    <x v="6"/>
    <x v="26"/>
    <m/>
    <s v="X"/>
    <m/>
    <s v="X"/>
    <n v="0"/>
    <d v="1899-12-30T11:00:00"/>
    <d v="1899-12-30T01:00:00"/>
    <x v="1"/>
    <s v="agent7|43127"/>
  </r>
  <r>
    <x v="6"/>
    <x v="27"/>
    <s v="X"/>
    <m/>
    <m/>
    <m/>
    <n v="0"/>
    <d v="1899-12-30T07:00:00"/>
    <d v="1899-12-30T06:00:00"/>
    <x v="1"/>
    <s v="agent7|43128"/>
  </r>
  <r>
    <x v="6"/>
    <x v="28"/>
    <m/>
    <m/>
    <m/>
    <m/>
    <n v="0"/>
    <d v="1899-12-30T00:00:00"/>
    <d v="1899-12-30T00:00:00"/>
    <x v="1"/>
    <s v="agent7|43129"/>
  </r>
  <r>
    <x v="6"/>
    <x v="29"/>
    <m/>
    <m/>
    <s v="X"/>
    <m/>
    <n v="0"/>
    <d v="1899-12-30T06:00:00"/>
    <d v="1899-12-30T00:00:00"/>
    <x v="1"/>
    <s v="agent7|43130"/>
  </r>
  <r>
    <x v="6"/>
    <x v="30"/>
    <m/>
    <s v="X"/>
    <m/>
    <s v="X"/>
    <n v="0"/>
    <d v="1899-12-30T11:00:00"/>
    <d v="1899-12-30T01:00:00"/>
    <x v="1"/>
    <s v="agent7|43131"/>
  </r>
  <r>
    <x v="6"/>
    <x v="31"/>
    <s v="X"/>
    <m/>
    <m/>
    <m/>
    <n v="0"/>
    <d v="1899-12-30T07:00:00"/>
    <d v="1899-12-30T06:00:00"/>
    <x v="1"/>
    <s v="agent7|43132"/>
  </r>
  <r>
    <x v="6"/>
    <x v="32"/>
    <m/>
    <m/>
    <m/>
    <m/>
    <n v="0"/>
    <d v="1899-12-30T00:00:00"/>
    <d v="1899-12-30T00:00:00"/>
    <x v="1"/>
    <s v="agent7|43133"/>
  </r>
  <r>
    <x v="6"/>
    <x v="33"/>
    <m/>
    <m/>
    <s v="X"/>
    <m/>
    <n v="0"/>
    <d v="1899-12-30T06:00:00"/>
    <d v="1899-12-30T00:00:00"/>
    <x v="1"/>
    <s v="agent7|43134"/>
  </r>
  <r>
    <x v="6"/>
    <x v="34"/>
    <m/>
    <s v="X"/>
    <m/>
    <s v="X"/>
    <n v="0"/>
    <d v="1899-12-30T11:00:00"/>
    <d v="1899-12-30T01:00:00"/>
    <x v="1"/>
    <s v="agent7|43135"/>
  </r>
  <r>
    <x v="7"/>
    <x v="0"/>
    <m/>
    <m/>
    <m/>
    <m/>
    <n v="0"/>
    <d v="1899-12-30T00:00:00"/>
    <d v="1899-12-30T00:00:00"/>
    <x v="0"/>
    <s v="agent8|43101"/>
  </r>
  <r>
    <x v="7"/>
    <x v="1"/>
    <m/>
    <m/>
    <s v="X"/>
    <m/>
    <n v="0"/>
    <d v="1899-12-30T06:00:00"/>
    <d v="1899-12-30T00:00:00"/>
    <x v="1"/>
    <s v="agent8|43102"/>
  </r>
  <r>
    <x v="7"/>
    <x v="2"/>
    <m/>
    <s v="X"/>
    <m/>
    <s v="X"/>
    <n v="0"/>
    <d v="1899-12-30T11:00:00"/>
    <d v="1899-12-30T01:00:00"/>
    <x v="1"/>
    <s v="agent8|43103"/>
  </r>
  <r>
    <x v="7"/>
    <x v="3"/>
    <s v="X"/>
    <m/>
    <m/>
    <m/>
    <n v="0"/>
    <d v="1899-12-30T07:00:00"/>
    <d v="1899-12-30T06:00:00"/>
    <x v="1"/>
    <s v="agent8|43104"/>
  </r>
  <r>
    <x v="7"/>
    <x v="4"/>
    <m/>
    <m/>
    <m/>
    <m/>
    <n v="0"/>
    <d v="1899-12-30T00:00:00"/>
    <d v="1899-12-30T00:00:00"/>
    <x v="1"/>
    <s v="agent8|43105"/>
  </r>
  <r>
    <x v="7"/>
    <x v="5"/>
    <m/>
    <m/>
    <s v="X"/>
    <m/>
    <n v="0"/>
    <d v="1899-12-30T06:00:00"/>
    <d v="1899-12-30T00:00:00"/>
    <x v="1"/>
    <s v="agent8|43106"/>
  </r>
  <r>
    <x v="7"/>
    <x v="6"/>
    <m/>
    <s v="X"/>
    <m/>
    <s v="X"/>
    <n v="0"/>
    <d v="1899-12-30T11:00:00"/>
    <d v="1899-12-30T01:00:00"/>
    <x v="1"/>
    <s v="agent8|43107"/>
  </r>
  <r>
    <x v="7"/>
    <x v="7"/>
    <s v="X"/>
    <m/>
    <m/>
    <m/>
    <n v="0"/>
    <d v="1899-12-30T07:00:00"/>
    <d v="1899-12-30T06:00:00"/>
    <x v="1"/>
    <s v="agent8|43108"/>
  </r>
  <r>
    <x v="7"/>
    <x v="8"/>
    <m/>
    <m/>
    <m/>
    <m/>
    <n v="0"/>
    <d v="1899-12-30T00:00:00"/>
    <d v="1899-12-30T00:00:00"/>
    <x v="1"/>
    <s v="agent8|43109"/>
  </r>
  <r>
    <x v="7"/>
    <x v="9"/>
    <m/>
    <m/>
    <s v="X"/>
    <m/>
    <n v="0"/>
    <d v="1899-12-30T06:00:00"/>
    <d v="1899-12-30T00:00:00"/>
    <x v="1"/>
    <s v="agent8|43110"/>
  </r>
  <r>
    <x v="7"/>
    <x v="10"/>
    <m/>
    <s v="X"/>
    <m/>
    <s v="X"/>
    <n v="0"/>
    <d v="1899-12-30T11:00:00"/>
    <d v="1899-12-30T01:00:00"/>
    <x v="1"/>
    <s v="agent8|43111"/>
  </r>
  <r>
    <x v="7"/>
    <x v="11"/>
    <s v="X"/>
    <m/>
    <m/>
    <m/>
    <n v="0"/>
    <d v="1899-12-30T07:00:00"/>
    <d v="1899-12-30T06:00:00"/>
    <x v="1"/>
    <s v="agent8|43112"/>
  </r>
  <r>
    <x v="7"/>
    <x v="12"/>
    <m/>
    <m/>
    <m/>
    <m/>
    <n v="0"/>
    <d v="1899-12-30T00:00:00"/>
    <d v="1899-12-30T00:00:00"/>
    <x v="1"/>
    <s v="agent8|43113"/>
  </r>
  <r>
    <x v="7"/>
    <x v="13"/>
    <m/>
    <m/>
    <s v="X"/>
    <m/>
    <n v="0"/>
    <d v="1899-12-30T06:00:00"/>
    <d v="1899-12-30T00:00:00"/>
    <x v="1"/>
    <s v="agent8|43114"/>
  </r>
  <r>
    <x v="7"/>
    <x v="14"/>
    <m/>
    <s v="X"/>
    <m/>
    <s v="X"/>
    <n v="0"/>
    <d v="1899-12-30T11:00:00"/>
    <d v="1899-12-30T01:00:00"/>
    <x v="1"/>
    <s v="agent8|43115"/>
  </r>
  <r>
    <x v="7"/>
    <x v="15"/>
    <s v="X"/>
    <m/>
    <m/>
    <m/>
    <n v="0"/>
    <d v="1899-12-30T07:00:00"/>
    <d v="1899-12-30T06:00:00"/>
    <x v="1"/>
    <s v="agent8|43116"/>
  </r>
  <r>
    <x v="7"/>
    <x v="16"/>
    <m/>
    <m/>
    <m/>
    <m/>
    <n v="0"/>
    <d v="1899-12-30T00:00:00"/>
    <d v="1899-12-30T00:00:00"/>
    <x v="1"/>
    <s v="agent8|43117"/>
  </r>
  <r>
    <x v="7"/>
    <x v="17"/>
    <m/>
    <m/>
    <s v="X"/>
    <m/>
    <n v="0"/>
    <d v="1899-12-30T06:00:00"/>
    <d v="1899-12-30T00:00:00"/>
    <x v="1"/>
    <s v="agent8|43118"/>
  </r>
  <r>
    <x v="7"/>
    <x v="18"/>
    <m/>
    <s v="X"/>
    <m/>
    <s v="X"/>
    <n v="0"/>
    <d v="1899-12-30T11:00:00"/>
    <d v="1899-12-30T01:00:00"/>
    <x v="1"/>
    <s v="agent8|43119"/>
  </r>
  <r>
    <x v="7"/>
    <x v="19"/>
    <s v="X"/>
    <m/>
    <m/>
    <m/>
    <n v="0"/>
    <d v="1899-12-30T07:00:00"/>
    <d v="1899-12-30T06:00:00"/>
    <x v="1"/>
    <s v="agent8|43120"/>
  </r>
  <r>
    <x v="7"/>
    <x v="20"/>
    <m/>
    <m/>
    <m/>
    <m/>
    <n v="0"/>
    <d v="1899-12-30T00:00:00"/>
    <d v="1899-12-30T00:00:00"/>
    <x v="1"/>
    <s v="agent8|43121"/>
  </r>
  <r>
    <x v="7"/>
    <x v="21"/>
    <m/>
    <m/>
    <s v="X"/>
    <m/>
    <n v="0"/>
    <d v="1899-12-30T06:00:00"/>
    <d v="1899-12-30T00:00:00"/>
    <x v="1"/>
    <s v="agent8|43122"/>
  </r>
  <r>
    <x v="7"/>
    <x v="22"/>
    <m/>
    <s v="X"/>
    <m/>
    <s v="X"/>
    <n v="0"/>
    <d v="1899-12-30T11:00:00"/>
    <d v="1899-12-30T01:00:00"/>
    <x v="1"/>
    <s v="agent8|43123"/>
  </r>
  <r>
    <x v="7"/>
    <x v="23"/>
    <s v="X"/>
    <m/>
    <m/>
    <m/>
    <n v="0"/>
    <d v="1899-12-30T07:00:00"/>
    <d v="1899-12-30T06:00:00"/>
    <x v="1"/>
    <s v="agent8|43124"/>
  </r>
  <r>
    <x v="7"/>
    <x v="24"/>
    <m/>
    <m/>
    <m/>
    <m/>
    <n v="0"/>
    <d v="1899-12-30T00:00:00"/>
    <d v="1899-12-30T00:00:00"/>
    <x v="1"/>
    <s v="agent8|43125"/>
  </r>
  <r>
    <x v="7"/>
    <x v="25"/>
    <m/>
    <m/>
    <s v="X"/>
    <m/>
    <n v="0"/>
    <d v="1899-12-30T06:00:00"/>
    <d v="1899-12-30T00:00:00"/>
    <x v="1"/>
    <s v="agent8|43126"/>
  </r>
  <r>
    <x v="7"/>
    <x v="26"/>
    <m/>
    <s v="X"/>
    <m/>
    <s v="X"/>
    <n v="0"/>
    <d v="1899-12-30T11:00:00"/>
    <d v="1899-12-30T01:00:00"/>
    <x v="1"/>
    <s v="agent8|43127"/>
  </r>
  <r>
    <x v="7"/>
    <x v="27"/>
    <s v="X"/>
    <m/>
    <m/>
    <m/>
    <n v="0"/>
    <d v="1899-12-30T07:00:00"/>
    <d v="1899-12-30T06:00:00"/>
    <x v="1"/>
    <s v="agent8|43128"/>
  </r>
  <r>
    <x v="7"/>
    <x v="28"/>
    <m/>
    <m/>
    <m/>
    <m/>
    <n v="0"/>
    <d v="1899-12-30T00:00:00"/>
    <d v="1899-12-30T00:00:00"/>
    <x v="1"/>
    <s v="agent8|43129"/>
  </r>
  <r>
    <x v="7"/>
    <x v="29"/>
    <m/>
    <m/>
    <s v="X"/>
    <m/>
    <n v="0"/>
    <d v="1899-12-30T06:00:00"/>
    <d v="1899-12-30T00:00:00"/>
    <x v="1"/>
    <s v="agent8|43130"/>
  </r>
  <r>
    <x v="7"/>
    <x v="30"/>
    <m/>
    <s v="X"/>
    <m/>
    <s v="X"/>
    <n v="0"/>
    <d v="1899-12-30T11:00:00"/>
    <d v="1899-12-30T01:00:00"/>
    <x v="1"/>
    <s v="agent8|43131"/>
  </r>
  <r>
    <x v="7"/>
    <x v="31"/>
    <s v="X"/>
    <m/>
    <m/>
    <m/>
    <n v="0"/>
    <d v="1899-12-30T07:00:00"/>
    <d v="1899-12-30T06:00:00"/>
    <x v="1"/>
    <s v="agent8|43132"/>
  </r>
  <r>
    <x v="7"/>
    <x v="32"/>
    <m/>
    <m/>
    <m/>
    <m/>
    <n v="0"/>
    <d v="1899-12-30T00:00:00"/>
    <d v="1899-12-30T00:00:00"/>
    <x v="1"/>
    <s v="agent8|43133"/>
  </r>
  <r>
    <x v="7"/>
    <x v="33"/>
    <m/>
    <m/>
    <s v="X"/>
    <m/>
    <n v="0"/>
    <d v="1899-12-30T06:00:00"/>
    <d v="1899-12-30T00:00:00"/>
    <x v="1"/>
    <s v="agent8|43134"/>
  </r>
  <r>
    <x v="7"/>
    <x v="34"/>
    <m/>
    <s v="X"/>
    <m/>
    <s v="X"/>
    <n v="0"/>
    <d v="1899-12-30T11:00:00"/>
    <d v="1899-12-30T01:00:00"/>
    <x v="1"/>
    <s v="agent8|431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6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multipleFieldFilters="0">
  <location ref="A3:F25" firstHeaderRow="1" firstDataRow="4" firstDataCol="2"/>
  <pivotFields count="12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/>
    <pivotField dataField="1"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2">
    <field x="1"/>
    <field x="0"/>
  </rowFields>
  <rowItems count="19"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2"/>
    </i>
    <i t="grand">
      <x/>
    </i>
  </rowItems>
  <colFields count="3">
    <field x="11"/>
    <field x="9"/>
    <field x="-2"/>
  </colFields>
  <colItems count="4">
    <i>
      <x v="1"/>
      <x/>
      <x/>
    </i>
    <i r="2" i="1">
      <x v="1"/>
    </i>
    <i r="1">
      <x v="1"/>
      <x/>
    </i>
    <i r="2" i="1">
      <x v="1"/>
    </i>
  </colItems>
  <dataFields count="2">
    <dataField name="Somme de heures jour" fld="7" baseField="0" baseItem="3" numFmtId="165"/>
    <dataField name="Somme de heures nuit" fld="8" baseField="0" baseItem="3" numFmtId="165"/>
  </dataFields>
  <formats count="17">
    <format dxfId="50">
      <pivotArea type="all" dataOnly="0" outline="0" fieldPosition="0"/>
    </format>
    <format dxfId="49">
      <pivotArea outline="0" collapsedLevelsAreSubtotals="1" fieldPosition="0"/>
    </format>
    <format dxfId="48">
      <pivotArea dataOnly="0" labelOnly="1" outline="0" fieldPosition="0">
        <references count="1">
          <reference field="0" count="0"/>
        </references>
      </pivotArea>
    </format>
    <format dxfId="47">
      <pivotArea dataOnly="0" labelOnly="1" grandRow="1" outline="0" fieldPosition="0"/>
    </format>
    <format dxfId="46">
      <pivotArea dataOnly="0" labelOnly="1" outline="0" fieldPosition="0">
        <references count="1">
          <reference field="11" count="1">
            <x v="1"/>
          </reference>
        </references>
      </pivotArea>
    </format>
    <format dxfId="45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4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3">
      <pivotArea dataOnly="0" labelOnly="1" outline="0" fieldPosition="0">
        <references count="2">
          <reference field="1" count="2">
            <x v="1"/>
            <x v="2"/>
          </reference>
          <reference field="11" count="1" selected="0">
            <x v="1"/>
          </reference>
        </references>
      </pivotArea>
    </format>
    <format dxfId="42">
      <pivotArea dataOnly="0" labelOnly="1" outline="0" fieldPosition="0">
        <references count="3">
          <reference field="4294967294" count="1" selected="0">
            <x v="0"/>
          </reference>
          <reference field="1" count="2" defaultSubtotal="1">
            <x v="1"/>
            <x v="2"/>
          </reference>
          <reference field="11" count="1" selected="0">
            <x v="1"/>
          </reference>
        </references>
      </pivotArea>
    </format>
    <format dxfId="41">
      <pivotArea dataOnly="0" labelOnly="1" outline="0" fieldPosition="0">
        <references count="3">
          <reference field="4294967294" count="1" selected="0">
            <x v="1"/>
          </reference>
          <reference field="1" count="2" defaultSubtotal="1">
            <x v="1"/>
            <x v="2"/>
          </reference>
          <reference field="11" count="1" selected="0">
            <x v="1"/>
          </reference>
        </references>
      </pivotArea>
    </format>
    <format dxfId="40">
      <pivotArea dataOnly="0" labelOnly="1" outline="0" fieldPosition="0">
        <references count="3">
          <reference field="1" count="1" selected="0">
            <x v="1"/>
          </reference>
          <reference field="9" count="0"/>
          <reference field="11" count="1" selected="0">
            <x v="1"/>
          </reference>
        </references>
      </pivotArea>
    </format>
    <format dxfId="39">
      <pivotArea dataOnly="0" labelOnly="1" outline="0" fieldPosition="0">
        <references count="3">
          <reference field="1" count="1" selected="0">
            <x v="2"/>
          </reference>
          <reference field="9" count="1">
            <x v="0"/>
          </reference>
          <reference field="11" count="1" selected="0">
            <x v="1"/>
          </reference>
        </references>
      </pivotArea>
    </format>
    <format dxfId="38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1"/>
          </reference>
          <reference field="9" count="1" selected="0">
            <x v="0"/>
          </reference>
          <reference field="11" count="1" selected="0">
            <x v="1"/>
          </reference>
        </references>
      </pivotArea>
    </format>
    <format dxfId="37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1"/>
          </reference>
          <reference field="9" count="1" selected="0">
            <x v="1"/>
          </reference>
          <reference field="11" count="1" selected="0">
            <x v="1"/>
          </reference>
        </references>
      </pivotArea>
    </format>
    <format dxfId="36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2"/>
          </reference>
          <reference field="9" count="1" selected="0">
            <x v="0"/>
          </reference>
          <reference field="11" count="1" selected="0">
            <x v="1"/>
          </reference>
        </references>
      </pivotArea>
    </format>
    <format dxfId="35">
      <pivotArea outline="0" fieldPosition="0">
        <references count="1">
          <reference field="4294967294" count="1">
            <x v="0"/>
          </reference>
        </references>
      </pivotArea>
    </format>
    <format dxfId="34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K281" totalsRowShown="0">
  <autoFilter ref="A1:K281"/>
  <sortState ref="A2:F281">
    <sortCondition ref="A2"/>
  </sortState>
  <tableColumns count="11">
    <tableColumn id="1" name="agent"/>
    <tableColumn id="2" name="date" dataDxfId="67"/>
    <tableColumn id="3" name="Q1" dataDxfId="66"/>
    <tableColumn id="4" name="Q2" dataDxfId="65"/>
    <tableColumn id="5" name="Q3" dataDxfId="64"/>
    <tableColumn id="6" name="Q4" dataDxfId="63"/>
    <tableColumn id="11" name="absence" dataDxfId="62">
      <calculatedColumnFormula>SUMPRODUCT((leave[Agents]=data[[#This Row],[agent]])*(leave[depart]&lt;=data[[#This Row],[date]])*(leave[retour]&gt;data[[#This Row],[date]]))</calculatedColumnFormula>
    </tableColumn>
    <tableColumn id="8" name="heures jour" dataDxfId="61">
      <calculatedColumnFormula>IF(data[[#This Row],[absence]]=0,SUMPRODUCT((data[[#This Row],[Q1]:[Q4]]="X")*paramètres!$B$5:$E$5),0)</calculatedColumnFormula>
    </tableColumn>
    <tableColumn id="9" name="heures nuit" dataDxfId="60">
      <calculatedColumnFormula>IF(data[[#This Row],[absence]]=0,SUMPRODUCT((data[[#This Row],[Q1]:[Q4]]="X")*paramètres!$B$6:$E$6),0)</calculatedColumnFormula>
    </tableColumn>
    <tableColumn id="10" name="jour férié" dataDxfId="59">
      <calculatedColumnFormula>IF(COUNTIF(JF,data[[#This Row],[date]])&gt;0,"férié","")</calculatedColumnFormula>
    </tableColumn>
    <tableColumn id="7" name="clé" dataDxfId="58">
      <calculatedColumnFormula>data[[#This Row],[agent]]&amp;"|"&amp;data[[#This Row],[date]]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eave" displayName="leave" ref="A1:C3" totalsRowShown="0" headerRowDxfId="57" headerRowBorderDxfId="56" tableBorderDxfId="55" totalsRowBorderDxfId="54">
  <autoFilter ref="A1:C3"/>
  <tableColumns count="3">
    <tableColumn id="1" name="Agents" dataDxfId="53"/>
    <tableColumn id="2" name="depart" dataDxfId="52"/>
    <tableColumn id="3" name="retour" dataDxfId="5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81"/>
  <sheetViews>
    <sheetView workbookViewId="0">
      <pane ySplit="1" topLeftCell="A257" activePane="bottomLeft" state="frozen"/>
      <selection pane="bottomLeft" activeCell="K2" sqref="K2"/>
    </sheetView>
  </sheetViews>
  <sheetFormatPr baseColWidth="10" defaultRowHeight="14.5" x14ac:dyDescent="0.35"/>
  <cols>
    <col min="2" max="2" width="10.90625" style="1"/>
    <col min="3" max="6" width="10.90625" style="2"/>
    <col min="8" max="9" width="10.90625" style="15"/>
    <col min="11" max="11" width="16.26953125" customWidth="1"/>
  </cols>
  <sheetData>
    <row r="1" spans="1:11" x14ac:dyDescent="0.35">
      <c r="A1" t="s">
        <v>9</v>
      </c>
      <c r="B1" s="1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t="s">
        <v>43</v>
      </c>
      <c r="H1" s="15" t="s">
        <v>15</v>
      </c>
      <c r="I1" s="15" t="s">
        <v>16</v>
      </c>
      <c r="J1" t="s">
        <v>17</v>
      </c>
      <c r="K1" t="s">
        <v>42</v>
      </c>
    </row>
    <row r="2" spans="1:11" x14ac:dyDescent="0.35">
      <c r="A2" t="s">
        <v>0</v>
      </c>
      <c r="B2" s="1">
        <v>43101</v>
      </c>
      <c r="C2" s="2" t="s">
        <v>1</v>
      </c>
      <c r="G2" s="9">
        <f>SUMPRODUCT((leave[Agents]=data[[#This Row],[agent]])*(leave[depart]&lt;=data[[#This Row],[date]])*(leave[retour]&gt;data[[#This Row],[date]]))</f>
        <v>0</v>
      </c>
      <c r="H2" s="16">
        <f>IF(data[[#This Row],[absence]]=0,SUMPRODUCT((data[[#This Row],[Q1]:[Q4]]="X")*paramètres!$B$5:$E$5),0)</f>
        <v>0.29166666666666669</v>
      </c>
      <c r="I2" s="16">
        <f>IF(data[[#This Row],[absence]]=0,SUMPRODUCT((data[[#This Row],[Q1]:[Q4]]="X")*paramètres!$B$6:$E$6),0)</f>
        <v>0.25</v>
      </c>
      <c r="J2" s="2" t="str">
        <f>IF(COUNTIF(JF,data[[#This Row],[date]])&gt;0,"férié","")</f>
        <v>férié</v>
      </c>
      <c r="K2" s="2" t="str">
        <f>data[[#This Row],[agent]]&amp;"|"&amp;data[[#This Row],[date]]</f>
        <v>agent1|43101</v>
      </c>
    </row>
    <row r="3" spans="1:11" x14ac:dyDescent="0.35">
      <c r="A3" t="s">
        <v>0</v>
      </c>
      <c r="B3" s="1">
        <v>43102</v>
      </c>
      <c r="G3" s="9">
        <f>SUMPRODUCT((leave[Agents]=data[[#This Row],[agent]])*(leave[depart]&lt;=data[[#This Row],[date]])*(leave[retour]&gt;data[[#This Row],[date]]))</f>
        <v>1</v>
      </c>
      <c r="H3" s="16">
        <f>IF(data[[#This Row],[absence]]=0,SUMPRODUCT((data[[#This Row],[Q1]:[Q4]]="X")*paramètres!$B$5:$E$5),0)</f>
        <v>0</v>
      </c>
      <c r="I3" s="16">
        <f>IF(data[[#This Row],[absence]]=0,SUMPRODUCT((data[[#This Row],[Q1]:[Q4]]="X")*paramètres!$B$6:$E$6),0)</f>
        <v>0</v>
      </c>
      <c r="J3" s="2" t="str">
        <f>IF(COUNTIF(JF,data[[#This Row],[date]])&gt;0,"férié","")</f>
        <v/>
      </c>
      <c r="K3" s="2" t="str">
        <f>data[[#This Row],[agent]]&amp;"|"&amp;data[[#This Row],[date]]</f>
        <v>agent1|43102</v>
      </c>
    </row>
    <row r="4" spans="1:11" x14ac:dyDescent="0.35">
      <c r="A4" t="s">
        <v>0</v>
      </c>
      <c r="B4" s="1">
        <v>43103</v>
      </c>
      <c r="E4" s="2" t="s">
        <v>1</v>
      </c>
      <c r="G4" s="9">
        <f>SUMPRODUCT((leave[Agents]=data[[#This Row],[agent]])*(leave[depart]&lt;=data[[#This Row],[date]])*(leave[retour]&gt;data[[#This Row],[date]]))</f>
        <v>1</v>
      </c>
      <c r="H4" s="16">
        <f>IF(data[[#This Row],[absence]]=0,SUMPRODUCT((data[[#This Row],[Q1]:[Q4]]="X")*paramètres!$B$5:$E$5),0)</f>
        <v>0</v>
      </c>
      <c r="I4" s="16">
        <f>IF(data[[#This Row],[absence]]=0,SUMPRODUCT((data[[#This Row],[Q1]:[Q4]]="X")*paramètres!$B$6:$E$6),0)</f>
        <v>0</v>
      </c>
      <c r="J4" s="2" t="str">
        <f>IF(COUNTIF(JF,data[[#This Row],[date]])&gt;0,"férié","")</f>
        <v/>
      </c>
      <c r="K4" s="2" t="str">
        <f>data[[#This Row],[agent]]&amp;"|"&amp;data[[#This Row],[date]]</f>
        <v>agent1|43103</v>
      </c>
    </row>
    <row r="5" spans="1:11" x14ac:dyDescent="0.35">
      <c r="A5" t="s">
        <v>0</v>
      </c>
      <c r="B5" s="1">
        <v>43104</v>
      </c>
      <c r="D5" s="2" t="s">
        <v>1</v>
      </c>
      <c r="F5" s="2" t="s">
        <v>1</v>
      </c>
      <c r="G5" s="9">
        <f>SUMPRODUCT((leave[Agents]=data[[#This Row],[agent]])*(leave[depart]&lt;=data[[#This Row],[date]])*(leave[retour]&gt;data[[#This Row],[date]]))</f>
        <v>1</v>
      </c>
      <c r="H5" s="16">
        <f>IF(data[[#This Row],[absence]]=0,SUMPRODUCT((data[[#This Row],[Q1]:[Q4]]="X")*paramètres!$B$5:$E$5),0)</f>
        <v>0</v>
      </c>
      <c r="I5" s="16">
        <f>IF(data[[#This Row],[absence]]=0,SUMPRODUCT((data[[#This Row],[Q1]:[Q4]]="X")*paramètres!$B$6:$E$6),0)</f>
        <v>0</v>
      </c>
      <c r="J5" s="2" t="str">
        <f>IF(COUNTIF(JF,data[[#This Row],[date]])&gt;0,"férié","")</f>
        <v/>
      </c>
      <c r="K5" s="2" t="str">
        <f>data[[#This Row],[agent]]&amp;"|"&amp;data[[#This Row],[date]]</f>
        <v>agent1|43104</v>
      </c>
    </row>
    <row r="6" spans="1:11" x14ac:dyDescent="0.35">
      <c r="A6" t="s">
        <v>0</v>
      </c>
      <c r="B6" s="1">
        <v>43105</v>
      </c>
      <c r="C6" s="2" t="s">
        <v>1</v>
      </c>
      <c r="G6" s="9">
        <f>SUMPRODUCT((leave[Agents]=data[[#This Row],[agent]])*(leave[depart]&lt;=data[[#This Row],[date]])*(leave[retour]&gt;data[[#This Row],[date]]))</f>
        <v>0</v>
      </c>
      <c r="H6" s="16">
        <f>IF(data[[#This Row],[absence]]=0,SUMPRODUCT((data[[#This Row],[Q1]:[Q4]]="X")*paramètres!$B$5:$E$5),0)</f>
        <v>0.29166666666666669</v>
      </c>
      <c r="I6" s="16">
        <f>IF(data[[#This Row],[absence]]=0,SUMPRODUCT((data[[#This Row],[Q1]:[Q4]]="X")*paramètres!$B$6:$E$6),0)</f>
        <v>0.25</v>
      </c>
      <c r="J6" s="2" t="str">
        <f>IF(COUNTIF(JF,data[[#This Row],[date]])&gt;0,"férié","")</f>
        <v/>
      </c>
      <c r="K6" s="2" t="str">
        <f>data[[#This Row],[agent]]&amp;"|"&amp;data[[#This Row],[date]]</f>
        <v>agent1|43105</v>
      </c>
    </row>
    <row r="7" spans="1:11" x14ac:dyDescent="0.35">
      <c r="A7" t="s">
        <v>0</v>
      </c>
      <c r="B7" s="1">
        <v>43106</v>
      </c>
      <c r="G7" s="9">
        <f>SUMPRODUCT((leave[Agents]=data[[#This Row],[agent]])*(leave[depart]&lt;=data[[#This Row],[date]])*(leave[retour]&gt;data[[#This Row],[date]]))</f>
        <v>0</v>
      </c>
      <c r="H7" s="16">
        <f>IF(data[[#This Row],[absence]]=0,SUMPRODUCT((data[[#This Row],[Q1]:[Q4]]="X")*paramètres!$B$5:$E$5),0)</f>
        <v>0</v>
      </c>
      <c r="I7" s="16">
        <f>IF(data[[#This Row],[absence]]=0,SUMPRODUCT((data[[#This Row],[Q1]:[Q4]]="X")*paramètres!$B$6:$E$6),0)</f>
        <v>0</v>
      </c>
      <c r="J7" s="2" t="str">
        <f>IF(COUNTIF(JF,data[[#This Row],[date]])&gt;0,"férié","")</f>
        <v/>
      </c>
      <c r="K7" s="2" t="str">
        <f>data[[#This Row],[agent]]&amp;"|"&amp;data[[#This Row],[date]]</f>
        <v>agent1|43106</v>
      </c>
    </row>
    <row r="8" spans="1:11" x14ac:dyDescent="0.35">
      <c r="A8" t="s">
        <v>0</v>
      </c>
      <c r="B8" s="1">
        <v>43107</v>
      </c>
      <c r="E8" s="2" t="s">
        <v>1</v>
      </c>
      <c r="G8" s="9">
        <f>SUMPRODUCT((leave[Agents]=data[[#This Row],[agent]])*(leave[depart]&lt;=data[[#This Row],[date]])*(leave[retour]&gt;data[[#This Row],[date]]))</f>
        <v>0</v>
      </c>
      <c r="H8" s="16">
        <f>IF(data[[#This Row],[absence]]=0,SUMPRODUCT((data[[#This Row],[Q1]:[Q4]]="X")*paramètres!$B$5:$E$5),0)</f>
        <v>0.25</v>
      </c>
      <c r="I8" s="16">
        <f>IF(data[[#This Row],[absence]]=0,SUMPRODUCT((data[[#This Row],[Q1]:[Q4]]="X")*paramètres!$B$6:$E$6),0)</f>
        <v>0</v>
      </c>
      <c r="J8" s="2" t="str">
        <f>IF(COUNTIF(JF,data[[#This Row],[date]])&gt;0,"férié","")</f>
        <v/>
      </c>
      <c r="K8" s="2" t="str">
        <f>data[[#This Row],[agent]]&amp;"|"&amp;data[[#This Row],[date]]</f>
        <v>agent1|43107</v>
      </c>
    </row>
    <row r="9" spans="1:11" x14ac:dyDescent="0.35">
      <c r="A9" t="s">
        <v>0</v>
      </c>
      <c r="B9" s="1">
        <v>43108</v>
      </c>
      <c r="D9" s="2" t="s">
        <v>1</v>
      </c>
      <c r="F9" s="2" t="s">
        <v>1</v>
      </c>
      <c r="G9" s="9">
        <f>SUMPRODUCT((leave[Agents]=data[[#This Row],[agent]])*(leave[depart]&lt;=data[[#This Row],[date]])*(leave[retour]&gt;data[[#This Row],[date]]))</f>
        <v>0</v>
      </c>
      <c r="H9" s="16">
        <f>IF(data[[#This Row],[absence]]=0,SUMPRODUCT((data[[#This Row],[Q1]:[Q4]]="X")*paramètres!$B$5:$E$5),0)</f>
        <v>0.45833333333333331</v>
      </c>
      <c r="I9" s="16">
        <f>IF(data[[#This Row],[absence]]=0,SUMPRODUCT((data[[#This Row],[Q1]:[Q4]]="X")*paramètres!$B$6:$E$6),0)</f>
        <v>4.166666666666663E-2</v>
      </c>
      <c r="J9" s="2" t="str">
        <f>IF(COUNTIF(JF,data[[#This Row],[date]])&gt;0,"férié","")</f>
        <v/>
      </c>
      <c r="K9" s="2" t="str">
        <f>data[[#This Row],[agent]]&amp;"|"&amp;data[[#This Row],[date]]</f>
        <v>agent1|43108</v>
      </c>
    </row>
    <row r="10" spans="1:11" x14ac:dyDescent="0.35">
      <c r="A10" t="s">
        <v>0</v>
      </c>
      <c r="B10" s="1">
        <v>43109</v>
      </c>
      <c r="C10" s="2" t="s">
        <v>1</v>
      </c>
      <c r="G10" s="9">
        <f>SUMPRODUCT((leave[Agents]=data[[#This Row],[agent]])*(leave[depart]&lt;=data[[#This Row],[date]])*(leave[retour]&gt;data[[#This Row],[date]]))</f>
        <v>0</v>
      </c>
      <c r="H10" s="16">
        <f>IF(data[[#This Row],[absence]]=0,SUMPRODUCT((data[[#This Row],[Q1]:[Q4]]="X")*paramètres!$B$5:$E$5),0)</f>
        <v>0.29166666666666669</v>
      </c>
      <c r="I10" s="16">
        <f>IF(data[[#This Row],[absence]]=0,SUMPRODUCT((data[[#This Row],[Q1]:[Q4]]="X")*paramètres!$B$6:$E$6),0)</f>
        <v>0.25</v>
      </c>
      <c r="J10" s="2" t="str">
        <f>IF(COUNTIF(JF,data[[#This Row],[date]])&gt;0,"férié","")</f>
        <v/>
      </c>
      <c r="K10" s="2" t="str">
        <f>data[[#This Row],[agent]]&amp;"|"&amp;data[[#This Row],[date]]</f>
        <v>agent1|43109</v>
      </c>
    </row>
    <row r="11" spans="1:11" x14ac:dyDescent="0.35">
      <c r="A11" t="s">
        <v>0</v>
      </c>
      <c r="B11" s="1">
        <v>43110</v>
      </c>
      <c r="G11" s="9">
        <f>SUMPRODUCT((leave[Agents]=data[[#This Row],[agent]])*(leave[depart]&lt;=data[[#This Row],[date]])*(leave[retour]&gt;data[[#This Row],[date]]))</f>
        <v>0</v>
      </c>
      <c r="H11" s="16">
        <f>IF(data[[#This Row],[absence]]=0,SUMPRODUCT((data[[#This Row],[Q1]:[Q4]]="X")*paramètres!$B$5:$E$5),0)</f>
        <v>0</v>
      </c>
      <c r="I11" s="16">
        <f>IF(data[[#This Row],[absence]]=0,SUMPRODUCT((data[[#This Row],[Q1]:[Q4]]="X")*paramètres!$B$6:$E$6),0)</f>
        <v>0</v>
      </c>
      <c r="J11" s="2" t="str">
        <f>IF(COUNTIF(JF,data[[#This Row],[date]])&gt;0,"férié","")</f>
        <v/>
      </c>
      <c r="K11" s="2" t="str">
        <f>data[[#This Row],[agent]]&amp;"|"&amp;data[[#This Row],[date]]</f>
        <v>agent1|43110</v>
      </c>
    </row>
    <row r="12" spans="1:11" x14ac:dyDescent="0.35">
      <c r="A12" t="s">
        <v>0</v>
      </c>
      <c r="B12" s="1">
        <v>43111</v>
      </c>
      <c r="E12" s="2" t="s">
        <v>1</v>
      </c>
      <c r="G12" s="9">
        <f>SUMPRODUCT((leave[Agents]=data[[#This Row],[agent]])*(leave[depart]&lt;=data[[#This Row],[date]])*(leave[retour]&gt;data[[#This Row],[date]]))</f>
        <v>0</v>
      </c>
      <c r="H12" s="16">
        <f>IF(data[[#This Row],[absence]]=0,SUMPRODUCT((data[[#This Row],[Q1]:[Q4]]="X")*paramètres!$B$5:$E$5),0)</f>
        <v>0.25</v>
      </c>
      <c r="I12" s="16">
        <f>IF(data[[#This Row],[absence]]=0,SUMPRODUCT((data[[#This Row],[Q1]:[Q4]]="X")*paramètres!$B$6:$E$6),0)</f>
        <v>0</v>
      </c>
      <c r="J12" s="2" t="str">
        <f>IF(COUNTIF(JF,data[[#This Row],[date]])&gt;0,"férié","")</f>
        <v/>
      </c>
      <c r="K12" s="2" t="str">
        <f>data[[#This Row],[agent]]&amp;"|"&amp;data[[#This Row],[date]]</f>
        <v>agent1|43111</v>
      </c>
    </row>
    <row r="13" spans="1:11" x14ac:dyDescent="0.35">
      <c r="A13" t="s">
        <v>0</v>
      </c>
      <c r="B13" s="1">
        <v>43112</v>
      </c>
      <c r="D13" s="2" t="s">
        <v>1</v>
      </c>
      <c r="F13" s="2" t="s">
        <v>1</v>
      </c>
      <c r="G13" s="9">
        <f>SUMPRODUCT((leave[Agents]=data[[#This Row],[agent]])*(leave[depart]&lt;=data[[#This Row],[date]])*(leave[retour]&gt;data[[#This Row],[date]]))</f>
        <v>0</v>
      </c>
      <c r="H13" s="16">
        <f>IF(data[[#This Row],[absence]]=0,SUMPRODUCT((data[[#This Row],[Q1]:[Q4]]="X")*paramètres!$B$5:$E$5),0)</f>
        <v>0.45833333333333331</v>
      </c>
      <c r="I13" s="16">
        <f>IF(data[[#This Row],[absence]]=0,SUMPRODUCT((data[[#This Row],[Q1]:[Q4]]="X")*paramètres!$B$6:$E$6),0)</f>
        <v>4.166666666666663E-2</v>
      </c>
      <c r="J13" s="2" t="str">
        <f>IF(COUNTIF(JF,data[[#This Row],[date]])&gt;0,"férié","")</f>
        <v/>
      </c>
      <c r="K13" s="2" t="str">
        <f>data[[#This Row],[agent]]&amp;"|"&amp;data[[#This Row],[date]]</f>
        <v>agent1|43112</v>
      </c>
    </row>
    <row r="14" spans="1:11" x14ac:dyDescent="0.35">
      <c r="A14" t="s">
        <v>0</v>
      </c>
      <c r="B14" s="1">
        <v>43113</v>
      </c>
      <c r="C14" s="2" t="s">
        <v>1</v>
      </c>
      <c r="G14" s="9">
        <f>SUMPRODUCT((leave[Agents]=data[[#This Row],[agent]])*(leave[depart]&lt;=data[[#This Row],[date]])*(leave[retour]&gt;data[[#This Row],[date]]))</f>
        <v>0</v>
      </c>
      <c r="H14" s="16">
        <f>IF(data[[#This Row],[absence]]=0,SUMPRODUCT((data[[#This Row],[Q1]:[Q4]]="X")*paramètres!$B$5:$E$5),0)</f>
        <v>0.29166666666666669</v>
      </c>
      <c r="I14" s="16">
        <f>IF(data[[#This Row],[absence]]=0,SUMPRODUCT((data[[#This Row],[Q1]:[Q4]]="X")*paramètres!$B$6:$E$6),0)</f>
        <v>0.25</v>
      </c>
      <c r="J14" s="2" t="str">
        <f>IF(COUNTIF(JF,data[[#This Row],[date]])&gt;0,"férié","")</f>
        <v/>
      </c>
      <c r="K14" s="2" t="str">
        <f>data[[#This Row],[agent]]&amp;"|"&amp;data[[#This Row],[date]]</f>
        <v>agent1|43113</v>
      </c>
    </row>
    <row r="15" spans="1:11" x14ac:dyDescent="0.35">
      <c r="A15" t="s">
        <v>0</v>
      </c>
      <c r="B15" s="1">
        <v>43114</v>
      </c>
      <c r="G15" s="9">
        <f>SUMPRODUCT((leave[Agents]=data[[#This Row],[agent]])*(leave[depart]&lt;=data[[#This Row],[date]])*(leave[retour]&gt;data[[#This Row],[date]]))</f>
        <v>0</v>
      </c>
      <c r="H15" s="16">
        <f>IF(data[[#This Row],[absence]]=0,SUMPRODUCT((data[[#This Row],[Q1]:[Q4]]="X")*paramètres!$B$5:$E$5),0)</f>
        <v>0</v>
      </c>
      <c r="I15" s="16">
        <f>IF(data[[#This Row],[absence]]=0,SUMPRODUCT((data[[#This Row],[Q1]:[Q4]]="X")*paramètres!$B$6:$E$6),0)</f>
        <v>0</v>
      </c>
      <c r="J15" s="2" t="str">
        <f>IF(COUNTIF(JF,data[[#This Row],[date]])&gt;0,"férié","")</f>
        <v/>
      </c>
      <c r="K15" s="2" t="str">
        <f>data[[#This Row],[agent]]&amp;"|"&amp;data[[#This Row],[date]]</f>
        <v>agent1|43114</v>
      </c>
    </row>
    <row r="16" spans="1:11" x14ac:dyDescent="0.35">
      <c r="A16" t="s">
        <v>0</v>
      </c>
      <c r="B16" s="1">
        <v>43115</v>
      </c>
      <c r="E16" s="2" t="s">
        <v>1</v>
      </c>
      <c r="G16" s="9">
        <f>SUMPRODUCT((leave[Agents]=data[[#This Row],[agent]])*(leave[depart]&lt;=data[[#This Row],[date]])*(leave[retour]&gt;data[[#This Row],[date]]))</f>
        <v>0</v>
      </c>
      <c r="H16" s="16">
        <f>IF(data[[#This Row],[absence]]=0,SUMPRODUCT((data[[#This Row],[Q1]:[Q4]]="X")*paramètres!$B$5:$E$5),0)</f>
        <v>0.25</v>
      </c>
      <c r="I16" s="16">
        <f>IF(data[[#This Row],[absence]]=0,SUMPRODUCT((data[[#This Row],[Q1]:[Q4]]="X")*paramètres!$B$6:$E$6),0)</f>
        <v>0</v>
      </c>
      <c r="J16" s="2" t="str">
        <f>IF(COUNTIF(JF,data[[#This Row],[date]])&gt;0,"férié","")</f>
        <v/>
      </c>
      <c r="K16" s="2" t="str">
        <f>data[[#This Row],[agent]]&amp;"|"&amp;data[[#This Row],[date]]</f>
        <v>agent1|43115</v>
      </c>
    </row>
    <row r="17" spans="1:11" x14ac:dyDescent="0.35">
      <c r="A17" t="s">
        <v>0</v>
      </c>
      <c r="B17" s="1">
        <v>43116</v>
      </c>
      <c r="D17" s="2" t="s">
        <v>1</v>
      </c>
      <c r="F17" s="2" t="s">
        <v>1</v>
      </c>
      <c r="G17" s="9">
        <f>SUMPRODUCT((leave[Agents]=data[[#This Row],[agent]])*(leave[depart]&lt;=data[[#This Row],[date]])*(leave[retour]&gt;data[[#This Row],[date]]))</f>
        <v>0</v>
      </c>
      <c r="H17" s="16">
        <f>IF(data[[#This Row],[absence]]=0,SUMPRODUCT((data[[#This Row],[Q1]:[Q4]]="X")*paramètres!$B$5:$E$5),0)</f>
        <v>0.45833333333333331</v>
      </c>
      <c r="I17" s="16">
        <f>IF(data[[#This Row],[absence]]=0,SUMPRODUCT((data[[#This Row],[Q1]:[Q4]]="X")*paramètres!$B$6:$E$6),0)</f>
        <v>4.166666666666663E-2</v>
      </c>
      <c r="J17" s="2" t="str">
        <f>IF(COUNTIF(JF,data[[#This Row],[date]])&gt;0,"férié","")</f>
        <v/>
      </c>
      <c r="K17" s="2" t="str">
        <f>data[[#This Row],[agent]]&amp;"|"&amp;data[[#This Row],[date]]</f>
        <v>agent1|43116</v>
      </c>
    </row>
    <row r="18" spans="1:11" x14ac:dyDescent="0.35">
      <c r="A18" t="s">
        <v>0</v>
      </c>
      <c r="B18" s="1">
        <v>43117</v>
      </c>
      <c r="C18" s="2" t="s">
        <v>1</v>
      </c>
      <c r="G18" s="9">
        <f>SUMPRODUCT((leave[Agents]=data[[#This Row],[agent]])*(leave[depart]&lt;=data[[#This Row],[date]])*(leave[retour]&gt;data[[#This Row],[date]]))</f>
        <v>0</v>
      </c>
      <c r="H18" s="16">
        <f>IF(data[[#This Row],[absence]]=0,SUMPRODUCT((data[[#This Row],[Q1]:[Q4]]="X")*paramètres!$B$5:$E$5),0)</f>
        <v>0.29166666666666669</v>
      </c>
      <c r="I18" s="16">
        <f>IF(data[[#This Row],[absence]]=0,SUMPRODUCT((data[[#This Row],[Q1]:[Q4]]="X")*paramètres!$B$6:$E$6),0)</f>
        <v>0.25</v>
      </c>
      <c r="J18" s="2" t="str">
        <f>IF(COUNTIF(JF,data[[#This Row],[date]])&gt;0,"férié","")</f>
        <v/>
      </c>
      <c r="K18" s="2" t="str">
        <f>data[[#This Row],[agent]]&amp;"|"&amp;data[[#This Row],[date]]</f>
        <v>agent1|43117</v>
      </c>
    </row>
    <row r="19" spans="1:11" x14ac:dyDescent="0.35">
      <c r="A19" t="s">
        <v>0</v>
      </c>
      <c r="B19" s="1">
        <v>43118</v>
      </c>
      <c r="G19" s="9">
        <f>SUMPRODUCT((leave[Agents]=data[[#This Row],[agent]])*(leave[depart]&lt;=data[[#This Row],[date]])*(leave[retour]&gt;data[[#This Row],[date]]))</f>
        <v>0</v>
      </c>
      <c r="H19" s="16">
        <f>IF(data[[#This Row],[absence]]=0,SUMPRODUCT((data[[#This Row],[Q1]:[Q4]]="X")*paramètres!$B$5:$E$5),0)</f>
        <v>0</v>
      </c>
      <c r="I19" s="16">
        <f>IF(data[[#This Row],[absence]]=0,SUMPRODUCT((data[[#This Row],[Q1]:[Q4]]="X")*paramètres!$B$6:$E$6),0)</f>
        <v>0</v>
      </c>
      <c r="J19" s="2" t="str">
        <f>IF(COUNTIF(JF,data[[#This Row],[date]])&gt;0,"férié","")</f>
        <v/>
      </c>
      <c r="K19" s="2" t="str">
        <f>data[[#This Row],[agent]]&amp;"|"&amp;data[[#This Row],[date]]</f>
        <v>agent1|43118</v>
      </c>
    </row>
    <row r="20" spans="1:11" x14ac:dyDescent="0.35">
      <c r="A20" t="s">
        <v>0</v>
      </c>
      <c r="B20" s="1">
        <v>43119</v>
      </c>
      <c r="E20" s="2" t="s">
        <v>1</v>
      </c>
      <c r="G20" s="9">
        <f>SUMPRODUCT((leave[Agents]=data[[#This Row],[agent]])*(leave[depart]&lt;=data[[#This Row],[date]])*(leave[retour]&gt;data[[#This Row],[date]]))</f>
        <v>0</v>
      </c>
      <c r="H20" s="16">
        <f>IF(data[[#This Row],[absence]]=0,SUMPRODUCT((data[[#This Row],[Q1]:[Q4]]="X")*paramètres!$B$5:$E$5),0)</f>
        <v>0.25</v>
      </c>
      <c r="I20" s="16">
        <f>IF(data[[#This Row],[absence]]=0,SUMPRODUCT((data[[#This Row],[Q1]:[Q4]]="X")*paramètres!$B$6:$E$6),0)</f>
        <v>0</v>
      </c>
      <c r="J20" s="2" t="str">
        <f>IF(COUNTIF(JF,data[[#This Row],[date]])&gt;0,"férié","")</f>
        <v/>
      </c>
      <c r="K20" s="2" t="str">
        <f>data[[#This Row],[agent]]&amp;"|"&amp;data[[#This Row],[date]]</f>
        <v>agent1|43119</v>
      </c>
    </row>
    <row r="21" spans="1:11" x14ac:dyDescent="0.35">
      <c r="A21" t="s">
        <v>0</v>
      </c>
      <c r="B21" s="1">
        <v>43120</v>
      </c>
      <c r="D21" s="2" t="s">
        <v>1</v>
      </c>
      <c r="F21" s="2" t="s">
        <v>1</v>
      </c>
      <c r="G21" s="9">
        <f>SUMPRODUCT((leave[Agents]=data[[#This Row],[agent]])*(leave[depart]&lt;=data[[#This Row],[date]])*(leave[retour]&gt;data[[#This Row],[date]]))</f>
        <v>0</v>
      </c>
      <c r="H21" s="16">
        <f>IF(data[[#This Row],[absence]]=0,SUMPRODUCT((data[[#This Row],[Q1]:[Q4]]="X")*paramètres!$B$5:$E$5),0)</f>
        <v>0.45833333333333331</v>
      </c>
      <c r="I21" s="16">
        <f>IF(data[[#This Row],[absence]]=0,SUMPRODUCT((data[[#This Row],[Q1]:[Q4]]="X")*paramètres!$B$6:$E$6),0)</f>
        <v>4.166666666666663E-2</v>
      </c>
      <c r="J21" s="2" t="str">
        <f>IF(COUNTIF(JF,data[[#This Row],[date]])&gt;0,"férié","")</f>
        <v/>
      </c>
      <c r="K21" s="2" t="str">
        <f>data[[#This Row],[agent]]&amp;"|"&amp;data[[#This Row],[date]]</f>
        <v>agent1|43120</v>
      </c>
    </row>
    <row r="22" spans="1:11" x14ac:dyDescent="0.35">
      <c r="A22" t="s">
        <v>0</v>
      </c>
      <c r="B22" s="1">
        <v>43121</v>
      </c>
      <c r="C22" s="2" t="s">
        <v>1</v>
      </c>
      <c r="G22" s="9">
        <f>SUMPRODUCT((leave[Agents]=data[[#This Row],[agent]])*(leave[depart]&lt;=data[[#This Row],[date]])*(leave[retour]&gt;data[[#This Row],[date]]))</f>
        <v>0</v>
      </c>
      <c r="H22" s="16">
        <f>IF(data[[#This Row],[absence]]=0,SUMPRODUCT((data[[#This Row],[Q1]:[Q4]]="X")*paramètres!$B$5:$E$5),0)</f>
        <v>0.29166666666666669</v>
      </c>
      <c r="I22" s="16">
        <f>IF(data[[#This Row],[absence]]=0,SUMPRODUCT((data[[#This Row],[Q1]:[Q4]]="X")*paramètres!$B$6:$E$6),0)</f>
        <v>0.25</v>
      </c>
      <c r="J22" s="2" t="str">
        <f>IF(COUNTIF(JF,data[[#This Row],[date]])&gt;0,"férié","")</f>
        <v/>
      </c>
      <c r="K22" s="2" t="str">
        <f>data[[#This Row],[agent]]&amp;"|"&amp;data[[#This Row],[date]]</f>
        <v>agent1|43121</v>
      </c>
    </row>
    <row r="23" spans="1:11" x14ac:dyDescent="0.35">
      <c r="A23" t="s">
        <v>0</v>
      </c>
      <c r="B23" s="1">
        <v>43122</v>
      </c>
      <c r="G23" s="9">
        <f>SUMPRODUCT((leave[Agents]=data[[#This Row],[agent]])*(leave[depart]&lt;=data[[#This Row],[date]])*(leave[retour]&gt;data[[#This Row],[date]]))</f>
        <v>0</v>
      </c>
      <c r="H23" s="16">
        <f>IF(data[[#This Row],[absence]]=0,SUMPRODUCT((data[[#This Row],[Q1]:[Q4]]="X")*paramètres!$B$5:$E$5),0)</f>
        <v>0</v>
      </c>
      <c r="I23" s="16">
        <f>IF(data[[#This Row],[absence]]=0,SUMPRODUCT((data[[#This Row],[Q1]:[Q4]]="X")*paramètres!$B$6:$E$6),0)</f>
        <v>0</v>
      </c>
      <c r="J23" s="2" t="str">
        <f>IF(COUNTIF(JF,data[[#This Row],[date]])&gt;0,"férié","")</f>
        <v/>
      </c>
      <c r="K23" s="2" t="str">
        <f>data[[#This Row],[agent]]&amp;"|"&amp;data[[#This Row],[date]]</f>
        <v>agent1|43122</v>
      </c>
    </row>
    <row r="24" spans="1:11" x14ac:dyDescent="0.35">
      <c r="A24" t="s">
        <v>0</v>
      </c>
      <c r="B24" s="1">
        <v>43123</v>
      </c>
      <c r="E24" s="2" t="s">
        <v>1</v>
      </c>
      <c r="G24" s="9">
        <f>SUMPRODUCT((leave[Agents]=data[[#This Row],[agent]])*(leave[depart]&lt;=data[[#This Row],[date]])*(leave[retour]&gt;data[[#This Row],[date]]))</f>
        <v>0</v>
      </c>
      <c r="H24" s="16">
        <f>IF(data[[#This Row],[absence]]=0,SUMPRODUCT((data[[#This Row],[Q1]:[Q4]]="X")*paramètres!$B$5:$E$5),0)</f>
        <v>0.25</v>
      </c>
      <c r="I24" s="16">
        <f>IF(data[[#This Row],[absence]]=0,SUMPRODUCT((data[[#This Row],[Q1]:[Q4]]="X")*paramètres!$B$6:$E$6),0)</f>
        <v>0</v>
      </c>
      <c r="J24" s="2" t="str">
        <f>IF(COUNTIF(JF,data[[#This Row],[date]])&gt;0,"férié","")</f>
        <v/>
      </c>
      <c r="K24" s="2" t="str">
        <f>data[[#This Row],[agent]]&amp;"|"&amp;data[[#This Row],[date]]</f>
        <v>agent1|43123</v>
      </c>
    </row>
    <row r="25" spans="1:11" x14ac:dyDescent="0.35">
      <c r="A25" t="s">
        <v>0</v>
      </c>
      <c r="B25" s="1">
        <v>43124</v>
      </c>
      <c r="D25" s="2" t="s">
        <v>1</v>
      </c>
      <c r="F25" s="2" t="s">
        <v>1</v>
      </c>
      <c r="G25" s="9">
        <f>SUMPRODUCT((leave[Agents]=data[[#This Row],[agent]])*(leave[depart]&lt;=data[[#This Row],[date]])*(leave[retour]&gt;data[[#This Row],[date]]))</f>
        <v>0</v>
      </c>
      <c r="H25" s="16">
        <f>IF(data[[#This Row],[absence]]=0,SUMPRODUCT((data[[#This Row],[Q1]:[Q4]]="X")*paramètres!$B$5:$E$5),0)</f>
        <v>0.45833333333333331</v>
      </c>
      <c r="I25" s="16">
        <f>IF(data[[#This Row],[absence]]=0,SUMPRODUCT((data[[#This Row],[Q1]:[Q4]]="X")*paramètres!$B$6:$E$6),0)</f>
        <v>4.166666666666663E-2</v>
      </c>
      <c r="J25" s="2" t="str">
        <f>IF(COUNTIF(JF,data[[#This Row],[date]])&gt;0,"férié","")</f>
        <v/>
      </c>
      <c r="K25" s="2" t="str">
        <f>data[[#This Row],[agent]]&amp;"|"&amp;data[[#This Row],[date]]</f>
        <v>agent1|43124</v>
      </c>
    </row>
    <row r="26" spans="1:11" x14ac:dyDescent="0.35">
      <c r="A26" t="s">
        <v>0</v>
      </c>
      <c r="B26" s="1">
        <v>43125</v>
      </c>
      <c r="C26" s="2" t="s">
        <v>1</v>
      </c>
      <c r="G26" s="9">
        <f>SUMPRODUCT((leave[Agents]=data[[#This Row],[agent]])*(leave[depart]&lt;=data[[#This Row],[date]])*(leave[retour]&gt;data[[#This Row],[date]]))</f>
        <v>0</v>
      </c>
      <c r="H26" s="16">
        <f>IF(data[[#This Row],[absence]]=0,SUMPRODUCT((data[[#This Row],[Q1]:[Q4]]="X")*paramètres!$B$5:$E$5),0)</f>
        <v>0.29166666666666669</v>
      </c>
      <c r="I26" s="16">
        <f>IF(data[[#This Row],[absence]]=0,SUMPRODUCT((data[[#This Row],[Q1]:[Q4]]="X")*paramètres!$B$6:$E$6),0)</f>
        <v>0.25</v>
      </c>
      <c r="J26" s="2" t="str">
        <f>IF(COUNTIF(JF,data[[#This Row],[date]])&gt;0,"férié","")</f>
        <v/>
      </c>
      <c r="K26" s="2" t="str">
        <f>data[[#This Row],[agent]]&amp;"|"&amp;data[[#This Row],[date]]</f>
        <v>agent1|43125</v>
      </c>
    </row>
    <row r="27" spans="1:11" x14ac:dyDescent="0.35">
      <c r="A27" t="s">
        <v>0</v>
      </c>
      <c r="B27" s="1">
        <v>43126</v>
      </c>
      <c r="G27" s="9">
        <f>SUMPRODUCT((leave[Agents]=data[[#This Row],[agent]])*(leave[depart]&lt;=data[[#This Row],[date]])*(leave[retour]&gt;data[[#This Row],[date]]))</f>
        <v>0</v>
      </c>
      <c r="H27" s="16">
        <f>IF(data[[#This Row],[absence]]=0,SUMPRODUCT((data[[#This Row],[Q1]:[Q4]]="X")*paramètres!$B$5:$E$5),0)</f>
        <v>0</v>
      </c>
      <c r="I27" s="16">
        <f>IF(data[[#This Row],[absence]]=0,SUMPRODUCT((data[[#This Row],[Q1]:[Q4]]="X")*paramètres!$B$6:$E$6),0)</f>
        <v>0</v>
      </c>
      <c r="J27" s="2" t="str">
        <f>IF(COUNTIF(JF,data[[#This Row],[date]])&gt;0,"férié","")</f>
        <v/>
      </c>
      <c r="K27" s="2" t="str">
        <f>data[[#This Row],[agent]]&amp;"|"&amp;data[[#This Row],[date]]</f>
        <v>agent1|43126</v>
      </c>
    </row>
    <row r="28" spans="1:11" x14ac:dyDescent="0.35">
      <c r="A28" t="s">
        <v>0</v>
      </c>
      <c r="B28" s="1">
        <v>43127</v>
      </c>
      <c r="E28" s="2" t="s">
        <v>1</v>
      </c>
      <c r="G28" s="9">
        <f>SUMPRODUCT((leave[Agents]=data[[#This Row],[agent]])*(leave[depart]&lt;=data[[#This Row],[date]])*(leave[retour]&gt;data[[#This Row],[date]]))</f>
        <v>0</v>
      </c>
      <c r="H28" s="16">
        <f>IF(data[[#This Row],[absence]]=0,SUMPRODUCT((data[[#This Row],[Q1]:[Q4]]="X")*paramètres!$B$5:$E$5),0)</f>
        <v>0.25</v>
      </c>
      <c r="I28" s="16">
        <f>IF(data[[#This Row],[absence]]=0,SUMPRODUCT((data[[#This Row],[Q1]:[Q4]]="X")*paramètres!$B$6:$E$6),0)</f>
        <v>0</v>
      </c>
      <c r="J28" s="2" t="str">
        <f>IF(COUNTIF(JF,data[[#This Row],[date]])&gt;0,"férié","")</f>
        <v/>
      </c>
      <c r="K28" s="2" t="str">
        <f>data[[#This Row],[agent]]&amp;"|"&amp;data[[#This Row],[date]]</f>
        <v>agent1|43127</v>
      </c>
    </row>
    <row r="29" spans="1:11" x14ac:dyDescent="0.35">
      <c r="A29" t="s">
        <v>0</v>
      </c>
      <c r="B29" s="1">
        <v>43128</v>
      </c>
      <c r="D29" s="2" t="s">
        <v>1</v>
      </c>
      <c r="F29" s="2" t="s">
        <v>1</v>
      </c>
      <c r="G29" s="9">
        <f>SUMPRODUCT((leave[Agents]=data[[#This Row],[agent]])*(leave[depart]&lt;=data[[#This Row],[date]])*(leave[retour]&gt;data[[#This Row],[date]]))</f>
        <v>0</v>
      </c>
      <c r="H29" s="16">
        <f>IF(data[[#This Row],[absence]]=0,SUMPRODUCT((data[[#This Row],[Q1]:[Q4]]="X")*paramètres!$B$5:$E$5),0)</f>
        <v>0.45833333333333331</v>
      </c>
      <c r="I29" s="16">
        <f>IF(data[[#This Row],[absence]]=0,SUMPRODUCT((data[[#This Row],[Q1]:[Q4]]="X")*paramètres!$B$6:$E$6),0)</f>
        <v>4.166666666666663E-2</v>
      </c>
      <c r="J29" s="2" t="str">
        <f>IF(COUNTIF(JF,data[[#This Row],[date]])&gt;0,"férié","")</f>
        <v/>
      </c>
      <c r="K29" s="2" t="str">
        <f>data[[#This Row],[agent]]&amp;"|"&amp;data[[#This Row],[date]]</f>
        <v>agent1|43128</v>
      </c>
    </row>
    <row r="30" spans="1:11" x14ac:dyDescent="0.35">
      <c r="A30" t="s">
        <v>0</v>
      </c>
      <c r="B30" s="1">
        <v>43129</v>
      </c>
      <c r="C30" s="2" t="s">
        <v>1</v>
      </c>
      <c r="G30" s="9">
        <f>SUMPRODUCT((leave[Agents]=data[[#This Row],[agent]])*(leave[depart]&lt;=data[[#This Row],[date]])*(leave[retour]&gt;data[[#This Row],[date]]))</f>
        <v>0</v>
      </c>
      <c r="H30" s="16">
        <f>IF(data[[#This Row],[absence]]=0,SUMPRODUCT((data[[#This Row],[Q1]:[Q4]]="X")*paramètres!$B$5:$E$5),0)</f>
        <v>0.29166666666666669</v>
      </c>
      <c r="I30" s="16">
        <f>IF(data[[#This Row],[absence]]=0,SUMPRODUCT((data[[#This Row],[Q1]:[Q4]]="X")*paramètres!$B$6:$E$6),0)</f>
        <v>0.25</v>
      </c>
      <c r="J30" s="2" t="str">
        <f>IF(COUNTIF(JF,data[[#This Row],[date]])&gt;0,"férié","")</f>
        <v/>
      </c>
      <c r="K30" s="2" t="str">
        <f>data[[#This Row],[agent]]&amp;"|"&amp;data[[#This Row],[date]]</f>
        <v>agent1|43129</v>
      </c>
    </row>
    <row r="31" spans="1:11" x14ac:dyDescent="0.35">
      <c r="A31" t="s">
        <v>0</v>
      </c>
      <c r="B31" s="1">
        <v>43130</v>
      </c>
      <c r="G31" s="9">
        <f>SUMPRODUCT((leave[Agents]=data[[#This Row],[agent]])*(leave[depart]&lt;=data[[#This Row],[date]])*(leave[retour]&gt;data[[#This Row],[date]]))</f>
        <v>0</v>
      </c>
      <c r="H31" s="16">
        <f>IF(data[[#This Row],[absence]]=0,SUMPRODUCT((data[[#This Row],[Q1]:[Q4]]="X")*paramètres!$B$5:$E$5),0)</f>
        <v>0</v>
      </c>
      <c r="I31" s="16">
        <f>IF(data[[#This Row],[absence]]=0,SUMPRODUCT((data[[#This Row],[Q1]:[Q4]]="X")*paramètres!$B$6:$E$6),0)</f>
        <v>0</v>
      </c>
      <c r="J31" s="2" t="str">
        <f>IF(COUNTIF(JF,data[[#This Row],[date]])&gt;0,"férié","")</f>
        <v/>
      </c>
      <c r="K31" s="2" t="str">
        <f>data[[#This Row],[agent]]&amp;"|"&amp;data[[#This Row],[date]]</f>
        <v>agent1|43130</v>
      </c>
    </row>
    <row r="32" spans="1:11" x14ac:dyDescent="0.35">
      <c r="A32" t="s">
        <v>0</v>
      </c>
      <c r="B32" s="1">
        <v>43131</v>
      </c>
      <c r="E32" s="2" t="s">
        <v>1</v>
      </c>
      <c r="G32" s="9">
        <f>SUMPRODUCT((leave[Agents]=data[[#This Row],[agent]])*(leave[depart]&lt;=data[[#This Row],[date]])*(leave[retour]&gt;data[[#This Row],[date]]))</f>
        <v>0</v>
      </c>
      <c r="H32" s="16">
        <f>IF(data[[#This Row],[absence]]=0,SUMPRODUCT((data[[#This Row],[Q1]:[Q4]]="X")*paramètres!$B$5:$E$5),0)</f>
        <v>0.25</v>
      </c>
      <c r="I32" s="16">
        <f>IF(data[[#This Row],[absence]]=0,SUMPRODUCT((data[[#This Row],[Q1]:[Q4]]="X")*paramètres!$B$6:$E$6),0)</f>
        <v>0</v>
      </c>
      <c r="J32" s="2" t="str">
        <f>IF(COUNTIF(JF,data[[#This Row],[date]])&gt;0,"férié","")</f>
        <v/>
      </c>
      <c r="K32" s="2" t="str">
        <f>data[[#This Row],[agent]]&amp;"|"&amp;data[[#This Row],[date]]</f>
        <v>agent1|43131</v>
      </c>
    </row>
    <row r="33" spans="1:11" x14ac:dyDescent="0.35">
      <c r="A33" t="s">
        <v>0</v>
      </c>
      <c r="B33" s="1">
        <v>43132</v>
      </c>
      <c r="D33" s="2" t="s">
        <v>1</v>
      </c>
      <c r="F33" s="2" t="s">
        <v>1</v>
      </c>
      <c r="G33" s="9">
        <f>SUMPRODUCT((leave[Agents]=data[[#This Row],[agent]])*(leave[depart]&lt;=data[[#This Row],[date]])*(leave[retour]&gt;data[[#This Row],[date]]))</f>
        <v>0</v>
      </c>
      <c r="H33" s="16">
        <f>IF(data[[#This Row],[absence]]=0,SUMPRODUCT((data[[#This Row],[Q1]:[Q4]]="X")*paramètres!$B$5:$E$5),0)</f>
        <v>0.45833333333333331</v>
      </c>
      <c r="I33" s="16">
        <f>IF(data[[#This Row],[absence]]=0,SUMPRODUCT((data[[#This Row],[Q1]:[Q4]]="X")*paramètres!$B$6:$E$6),0)</f>
        <v>4.166666666666663E-2</v>
      </c>
      <c r="J33" s="2" t="str">
        <f>IF(COUNTIF(JF,data[[#This Row],[date]])&gt;0,"férié","")</f>
        <v/>
      </c>
      <c r="K33" s="2" t="str">
        <f>data[[#This Row],[agent]]&amp;"|"&amp;data[[#This Row],[date]]</f>
        <v>agent1|43132</v>
      </c>
    </row>
    <row r="34" spans="1:11" x14ac:dyDescent="0.35">
      <c r="A34" t="s">
        <v>0</v>
      </c>
      <c r="B34" s="1">
        <v>43133</v>
      </c>
      <c r="C34" s="2" t="s">
        <v>1</v>
      </c>
      <c r="G34" s="9">
        <f>SUMPRODUCT((leave[Agents]=data[[#This Row],[agent]])*(leave[depart]&lt;=data[[#This Row],[date]])*(leave[retour]&gt;data[[#This Row],[date]]))</f>
        <v>0</v>
      </c>
      <c r="H34" s="16">
        <f>IF(data[[#This Row],[absence]]=0,SUMPRODUCT((data[[#This Row],[Q1]:[Q4]]="X")*paramètres!$B$5:$E$5),0)</f>
        <v>0.29166666666666669</v>
      </c>
      <c r="I34" s="16">
        <f>IF(data[[#This Row],[absence]]=0,SUMPRODUCT((data[[#This Row],[Q1]:[Q4]]="X")*paramètres!$B$6:$E$6),0)</f>
        <v>0.25</v>
      </c>
      <c r="J34" s="2" t="str">
        <f>IF(COUNTIF(JF,data[[#This Row],[date]])&gt;0,"férié","")</f>
        <v/>
      </c>
      <c r="K34" s="2" t="str">
        <f>data[[#This Row],[agent]]&amp;"|"&amp;data[[#This Row],[date]]</f>
        <v>agent1|43133</v>
      </c>
    </row>
    <row r="35" spans="1:11" x14ac:dyDescent="0.35">
      <c r="A35" t="s">
        <v>0</v>
      </c>
      <c r="B35" s="1">
        <v>43134</v>
      </c>
      <c r="G35" s="9">
        <f>SUMPRODUCT((leave[Agents]=data[[#This Row],[agent]])*(leave[depart]&lt;=data[[#This Row],[date]])*(leave[retour]&gt;data[[#This Row],[date]]))</f>
        <v>0</v>
      </c>
      <c r="H35" s="16">
        <f>IF(data[[#This Row],[absence]]=0,SUMPRODUCT((data[[#This Row],[Q1]:[Q4]]="X")*paramètres!$B$5:$E$5),0)</f>
        <v>0</v>
      </c>
      <c r="I35" s="16">
        <f>IF(data[[#This Row],[absence]]=0,SUMPRODUCT((data[[#This Row],[Q1]:[Q4]]="X")*paramètres!$B$6:$E$6),0)</f>
        <v>0</v>
      </c>
      <c r="J35" s="2" t="str">
        <f>IF(COUNTIF(JF,data[[#This Row],[date]])&gt;0,"férié","")</f>
        <v/>
      </c>
      <c r="K35" s="2" t="str">
        <f>data[[#This Row],[agent]]&amp;"|"&amp;data[[#This Row],[date]]</f>
        <v>agent1|43134</v>
      </c>
    </row>
    <row r="36" spans="1:11" x14ac:dyDescent="0.35">
      <c r="A36" t="s">
        <v>0</v>
      </c>
      <c r="B36" s="1">
        <v>43135</v>
      </c>
      <c r="E36" s="2" t="s">
        <v>1</v>
      </c>
      <c r="G36" s="9">
        <f>SUMPRODUCT((leave[Agents]=data[[#This Row],[agent]])*(leave[depart]&lt;=data[[#This Row],[date]])*(leave[retour]&gt;data[[#This Row],[date]]))</f>
        <v>0</v>
      </c>
      <c r="H36" s="16">
        <f>IF(data[[#This Row],[absence]]=0,SUMPRODUCT((data[[#This Row],[Q1]:[Q4]]="X")*paramètres!$B$5:$E$5),0)</f>
        <v>0.25</v>
      </c>
      <c r="I36" s="16">
        <f>IF(data[[#This Row],[absence]]=0,SUMPRODUCT((data[[#This Row],[Q1]:[Q4]]="X")*paramètres!$B$6:$E$6),0)</f>
        <v>0</v>
      </c>
      <c r="J36" s="2" t="str">
        <f>IF(COUNTIF(JF,data[[#This Row],[date]])&gt;0,"férié","")</f>
        <v/>
      </c>
      <c r="K36" s="2" t="str">
        <f>data[[#This Row],[agent]]&amp;"|"&amp;data[[#This Row],[date]]</f>
        <v>agent1|43135</v>
      </c>
    </row>
    <row r="37" spans="1:11" x14ac:dyDescent="0.35">
      <c r="A37" t="s">
        <v>2</v>
      </c>
      <c r="B37" s="1">
        <v>43101</v>
      </c>
      <c r="C37" s="2" t="s">
        <v>1</v>
      </c>
      <c r="G37" s="9">
        <f>SUMPRODUCT((leave[Agents]=data[[#This Row],[agent]])*(leave[depart]&lt;=data[[#This Row],[date]])*(leave[retour]&gt;data[[#This Row],[date]]))</f>
        <v>0</v>
      </c>
      <c r="H37" s="16">
        <f>IF(data[[#This Row],[absence]]=0,SUMPRODUCT((data[[#This Row],[Q1]:[Q4]]="X")*paramètres!$B$5:$E$5),0)</f>
        <v>0.29166666666666669</v>
      </c>
      <c r="I37" s="16">
        <f>IF(data[[#This Row],[absence]]=0,SUMPRODUCT((data[[#This Row],[Q1]:[Q4]]="X")*paramètres!$B$6:$E$6),0)</f>
        <v>0.25</v>
      </c>
      <c r="J37" s="2" t="str">
        <f>IF(COUNTIF(JF,data[[#This Row],[date]])&gt;0,"férié","")</f>
        <v>férié</v>
      </c>
      <c r="K37" s="2" t="str">
        <f>data[[#This Row],[agent]]&amp;"|"&amp;data[[#This Row],[date]]</f>
        <v>agent2|43101</v>
      </c>
    </row>
    <row r="38" spans="1:11" x14ac:dyDescent="0.35">
      <c r="A38" t="s">
        <v>2</v>
      </c>
      <c r="B38" s="1">
        <v>43102</v>
      </c>
      <c r="G38" s="9">
        <f>SUMPRODUCT((leave[Agents]=data[[#This Row],[agent]])*(leave[depart]&lt;=data[[#This Row],[date]])*(leave[retour]&gt;data[[#This Row],[date]]))</f>
        <v>0</v>
      </c>
      <c r="H38" s="16">
        <f>IF(data[[#This Row],[absence]]=0,SUMPRODUCT((data[[#This Row],[Q1]:[Q4]]="X")*paramètres!$B$5:$E$5),0)</f>
        <v>0</v>
      </c>
      <c r="I38" s="16">
        <f>IF(data[[#This Row],[absence]]=0,SUMPRODUCT((data[[#This Row],[Q1]:[Q4]]="X")*paramètres!$B$6:$E$6),0)</f>
        <v>0</v>
      </c>
      <c r="J38" s="2" t="str">
        <f>IF(COUNTIF(JF,data[[#This Row],[date]])&gt;0,"férié","")</f>
        <v/>
      </c>
      <c r="K38" s="2" t="str">
        <f>data[[#This Row],[agent]]&amp;"|"&amp;data[[#This Row],[date]]</f>
        <v>agent2|43102</v>
      </c>
    </row>
    <row r="39" spans="1:11" x14ac:dyDescent="0.35">
      <c r="A39" t="s">
        <v>2</v>
      </c>
      <c r="B39" s="1">
        <v>43103</v>
      </c>
      <c r="E39" s="2" t="s">
        <v>1</v>
      </c>
      <c r="G39" s="9">
        <f>SUMPRODUCT((leave[Agents]=data[[#This Row],[agent]])*(leave[depart]&lt;=data[[#This Row],[date]])*(leave[retour]&gt;data[[#This Row],[date]]))</f>
        <v>0</v>
      </c>
      <c r="H39" s="16">
        <f>IF(data[[#This Row],[absence]]=0,SUMPRODUCT((data[[#This Row],[Q1]:[Q4]]="X")*paramètres!$B$5:$E$5),0)</f>
        <v>0.25</v>
      </c>
      <c r="I39" s="16">
        <f>IF(data[[#This Row],[absence]]=0,SUMPRODUCT((data[[#This Row],[Q1]:[Q4]]="X")*paramètres!$B$6:$E$6),0)</f>
        <v>0</v>
      </c>
      <c r="J39" s="2" t="str">
        <f>IF(COUNTIF(JF,data[[#This Row],[date]])&gt;0,"férié","")</f>
        <v/>
      </c>
      <c r="K39" s="2" t="str">
        <f>data[[#This Row],[agent]]&amp;"|"&amp;data[[#This Row],[date]]</f>
        <v>agent2|43103</v>
      </c>
    </row>
    <row r="40" spans="1:11" x14ac:dyDescent="0.35">
      <c r="A40" t="s">
        <v>2</v>
      </c>
      <c r="B40" s="1">
        <v>43104</v>
      </c>
      <c r="D40" s="2" t="s">
        <v>1</v>
      </c>
      <c r="F40" s="2" t="s">
        <v>1</v>
      </c>
      <c r="G40" s="9">
        <f>SUMPRODUCT((leave[Agents]=data[[#This Row],[agent]])*(leave[depart]&lt;=data[[#This Row],[date]])*(leave[retour]&gt;data[[#This Row],[date]]))</f>
        <v>0</v>
      </c>
      <c r="H40" s="16">
        <f>IF(data[[#This Row],[absence]]=0,SUMPRODUCT((data[[#This Row],[Q1]:[Q4]]="X")*paramètres!$B$5:$E$5),0)</f>
        <v>0.45833333333333331</v>
      </c>
      <c r="I40" s="16">
        <f>IF(data[[#This Row],[absence]]=0,SUMPRODUCT((data[[#This Row],[Q1]:[Q4]]="X")*paramètres!$B$6:$E$6),0)</f>
        <v>4.166666666666663E-2</v>
      </c>
      <c r="J40" s="2" t="str">
        <f>IF(COUNTIF(JF,data[[#This Row],[date]])&gt;0,"férié","")</f>
        <v/>
      </c>
      <c r="K40" s="2" t="str">
        <f>data[[#This Row],[agent]]&amp;"|"&amp;data[[#This Row],[date]]</f>
        <v>agent2|43104</v>
      </c>
    </row>
    <row r="41" spans="1:11" x14ac:dyDescent="0.35">
      <c r="A41" t="s">
        <v>2</v>
      </c>
      <c r="B41" s="1">
        <v>43105</v>
      </c>
      <c r="C41" s="2" t="s">
        <v>1</v>
      </c>
      <c r="G41" s="9">
        <f>SUMPRODUCT((leave[Agents]=data[[#This Row],[agent]])*(leave[depart]&lt;=data[[#This Row],[date]])*(leave[retour]&gt;data[[#This Row],[date]]))</f>
        <v>0</v>
      </c>
      <c r="H41" s="16">
        <f>IF(data[[#This Row],[absence]]=0,SUMPRODUCT((data[[#This Row],[Q1]:[Q4]]="X")*paramètres!$B$5:$E$5),0)</f>
        <v>0.29166666666666669</v>
      </c>
      <c r="I41" s="16">
        <f>IF(data[[#This Row],[absence]]=0,SUMPRODUCT((data[[#This Row],[Q1]:[Q4]]="X")*paramètres!$B$6:$E$6),0)</f>
        <v>0.25</v>
      </c>
      <c r="J41" s="2" t="str">
        <f>IF(COUNTIF(JF,data[[#This Row],[date]])&gt;0,"férié","")</f>
        <v/>
      </c>
      <c r="K41" s="2" t="str">
        <f>data[[#This Row],[agent]]&amp;"|"&amp;data[[#This Row],[date]]</f>
        <v>agent2|43105</v>
      </c>
    </row>
    <row r="42" spans="1:11" x14ac:dyDescent="0.35">
      <c r="A42" t="s">
        <v>2</v>
      </c>
      <c r="B42" s="1">
        <v>43106</v>
      </c>
      <c r="G42" s="9">
        <f>SUMPRODUCT((leave[Agents]=data[[#This Row],[agent]])*(leave[depart]&lt;=data[[#This Row],[date]])*(leave[retour]&gt;data[[#This Row],[date]]))</f>
        <v>0</v>
      </c>
      <c r="H42" s="16">
        <f>IF(data[[#This Row],[absence]]=0,SUMPRODUCT((data[[#This Row],[Q1]:[Q4]]="X")*paramètres!$B$5:$E$5),0)</f>
        <v>0</v>
      </c>
      <c r="I42" s="16">
        <f>IF(data[[#This Row],[absence]]=0,SUMPRODUCT((data[[#This Row],[Q1]:[Q4]]="X")*paramètres!$B$6:$E$6),0)</f>
        <v>0</v>
      </c>
      <c r="J42" s="2" t="str">
        <f>IF(COUNTIF(JF,data[[#This Row],[date]])&gt;0,"férié","")</f>
        <v/>
      </c>
      <c r="K42" s="2" t="str">
        <f>data[[#This Row],[agent]]&amp;"|"&amp;data[[#This Row],[date]]</f>
        <v>agent2|43106</v>
      </c>
    </row>
    <row r="43" spans="1:11" x14ac:dyDescent="0.35">
      <c r="A43" t="s">
        <v>2</v>
      </c>
      <c r="B43" s="1">
        <v>43107</v>
      </c>
      <c r="E43" s="2" t="s">
        <v>1</v>
      </c>
      <c r="G43" s="9">
        <f>SUMPRODUCT((leave[Agents]=data[[#This Row],[agent]])*(leave[depart]&lt;=data[[#This Row],[date]])*(leave[retour]&gt;data[[#This Row],[date]]))</f>
        <v>0</v>
      </c>
      <c r="H43" s="16">
        <f>IF(data[[#This Row],[absence]]=0,SUMPRODUCT((data[[#This Row],[Q1]:[Q4]]="X")*paramètres!$B$5:$E$5),0)</f>
        <v>0.25</v>
      </c>
      <c r="I43" s="16">
        <f>IF(data[[#This Row],[absence]]=0,SUMPRODUCT((data[[#This Row],[Q1]:[Q4]]="X")*paramètres!$B$6:$E$6),0)</f>
        <v>0</v>
      </c>
      <c r="J43" s="2" t="str">
        <f>IF(COUNTIF(JF,data[[#This Row],[date]])&gt;0,"férié","")</f>
        <v/>
      </c>
      <c r="K43" s="2" t="str">
        <f>data[[#This Row],[agent]]&amp;"|"&amp;data[[#This Row],[date]]</f>
        <v>agent2|43107</v>
      </c>
    </row>
    <row r="44" spans="1:11" x14ac:dyDescent="0.35">
      <c r="A44" t="s">
        <v>2</v>
      </c>
      <c r="B44" s="1">
        <v>43108</v>
      </c>
      <c r="D44" s="2" t="s">
        <v>1</v>
      </c>
      <c r="F44" s="2" t="s">
        <v>1</v>
      </c>
      <c r="G44" s="9">
        <f>SUMPRODUCT((leave[Agents]=data[[#This Row],[agent]])*(leave[depart]&lt;=data[[#This Row],[date]])*(leave[retour]&gt;data[[#This Row],[date]]))</f>
        <v>0</v>
      </c>
      <c r="H44" s="16">
        <f>IF(data[[#This Row],[absence]]=0,SUMPRODUCT((data[[#This Row],[Q1]:[Q4]]="X")*paramètres!$B$5:$E$5),0)</f>
        <v>0.45833333333333331</v>
      </c>
      <c r="I44" s="16">
        <f>IF(data[[#This Row],[absence]]=0,SUMPRODUCT((data[[#This Row],[Q1]:[Q4]]="X")*paramètres!$B$6:$E$6),0)</f>
        <v>4.166666666666663E-2</v>
      </c>
      <c r="J44" s="2" t="str">
        <f>IF(COUNTIF(JF,data[[#This Row],[date]])&gt;0,"férié","")</f>
        <v/>
      </c>
      <c r="K44" s="2" t="str">
        <f>data[[#This Row],[agent]]&amp;"|"&amp;data[[#This Row],[date]]</f>
        <v>agent2|43108</v>
      </c>
    </row>
    <row r="45" spans="1:11" x14ac:dyDescent="0.35">
      <c r="A45" t="s">
        <v>2</v>
      </c>
      <c r="B45" s="1">
        <v>43109</v>
      </c>
      <c r="C45" s="2" t="s">
        <v>1</v>
      </c>
      <c r="G45" s="9">
        <f>SUMPRODUCT((leave[Agents]=data[[#This Row],[agent]])*(leave[depart]&lt;=data[[#This Row],[date]])*(leave[retour]&gt;data[[#This Row],[date]]))</f>
        <v>0</v>
      </c>
      <c r="H45" s="16">
        <f>IF(data[[#This Row],[absence]]=0,SUMPRODUCT((data[[#This Row],[Q1]:[Q4]]="X")*paramètres!$B$5:$E$5),0)</f>
        <v>0.29166666666666669</v>
      </c>
      <c r="I45" s="16">
        <f>IF(data[[#This Row],[absence]]=0,SUMPRODUCT((data[[#This Row],[Q1]:[Q4]]="X")*paramètres!$B$6:$E$6),0)</f>
        <v>0.25</v>
      </c>
      <c r="J45" s="2" t="str">
        <f>IF(COUNTIF(JF,data[[#This Row],[date]])&gt;0,"férié","")</f>
        <v/>
      </c>
      <c r="K45" s="2" t="str">
        <f>data[[#This Row],[agent]]&amp;"|"&amp;data[[#This Row],[date]]</f>
        <v>agent2|43109</v>
      </c>
    </row>
    <row r="46" spans="1:11" x14ac:dyDescent="0.35">
      <c r="A46" t="s">
        <v>2</v>
      </c>
      <c r="B46" s="1">
        <v>43110</v>
      </c>
      <c r="G46" s="9">
        <f>SUMPRODUCT((leave[Agents]=data[[#This Row],[agent]])*(leave[depart]&lt;=data[[#This Row],[date]])*(leave[retour]&gt;data[[#This Row],[date]]))</f>
        <v>0</v>
      </c>
      <c r="H46" s="16">
        <f>IF(data[[#This Row],[absence]]=0,SUMPRODUCT((data[[#This Row],[Q1]:[Q4]]="X")*paramètres!$B$5:$E$5),0)</f>
        <v>0</v>
      </c>
      <c r="I46" s="16">
        <f>IF(data[[#This Row],[absence]]=0,SUMPRODUCT((data[[#This Row],[Q1]:[Q4]]="X")*paramètres!$B$6:$E$6),0)</f>
        <v>0</v>
      </c>
      <c r="J46" s="2" t="str">
        <f>IF(COUNTIF(JF,data[[#This Row],[date]])&gt;0,"férié","")</f>
        <v/>
      </c>
      <c r="K46" s="2" t="str">
        <f>data[[#This Row],[agent]]&amp;"|"&amp;data[[#This Row],[date]]</f>
        <v>agent2|43110</v>
      </c>
    </row>
    <row r="47" spans="1:11" x14ac:dyDescent="0.35">
      <c r="A47" t="s">
        <v>2</v>
      </c>
      <c r="B47" s="1">
        <v>43111</v>
      </c>
      <c r="E47" s="2" t="s">
        <v>1</v>
      </c>
      <c r="G47" s="9">
        <f>SUMPRODUCT((leave[Agents]=data[[#This Row],[agent]])*(leave[depart]&lt;=data[[#This Row],[date]])*(leave[retour]&gt;data[[#This Row],[date]]))</f>
        <v>0</v>
      </c>
      <c r="H47" s="16">
        <f>IF(data[[#This Row],[absence]]=0,SUMPRODUCT((data[[#This Row],[Q1]:[Q4]]="X")*paramètres!$B$5:$E$5),0)</f>
        <v>0.25</v>
      </c>
      <c r="I47" s="16">
        <f>IF(data[[#This Row],[absence]]=0,SUMPRODUCT((data[[#This Row],[Q1]:[Q4]]="X")*paramètres!$B$6:$E$6),0)</f>
        <v>0</v>
      </c>
      <c r="J47" s="2" t="str">
        <f>IF(COUNTIF(JF,data[[#This Row],[date]])&gt;0,"férié","")</f>
        <v/>
      </c>
      <c r="K47" s="2" t="str">
        <f>data[[#This Row],[agent]]&amp;"|"&amp;data[[#This Row],[date]]</f>
        <v>agent2|43111</v>
      </c>
    </row>
    <row r="48" spans="1:11" x14ac:dyDescent="0.35">
      <c r="A48" t="s">
        <v>2</v>
      </c>
      <c r="B48" s="1">
        <v>43112</v>
      </c>
      <c r="D48" s="2" t="s">
        <v>1</v>
      </c>
      <c r="F48" s="2" t="s">
        <v>1</v>
      </c>
      <c r="G48" s="9">
        <f>SUMPRODUCT((leave[Agents]=data[[#This Row],[agent]])*(leave[depart]&lt;=data[[#This Row],[date]])*(leave[retour]&gt;data[[#This Row],[date]]))</f>
        <v>0</v>
      </c>
      <c r="H48" s="16">
        <f>IF(data[[#This Row],[absence]]=0,SUMPRODUCT((data[[#This Row],[Q1]:[Q4]]="X")*paramètres!$B$5:$E$5),0)</f>
        <v>0.45833333333333331</v>
      </c>
      <c r="I48" s="16">
        <f>IF(data[[#This Row],[absence]]=0,SUMPRODUCT((data[[#This Row],[Q1]:[Q4]]="X")*paramètres!$B$6:$E$6),0)</f>
        <v>4.166666666666663E-2</v>
      </c>
      <c r="J48" s="2" t="str">
        <f>IF(COUNTIF(JF,data[[#This Row],[date]])&gt;0,"férié","")</f>
        <v/>
      </c>
      <c r="K48" s="2" t="str">
        <f>data[[#This Row],[agent]]&amp;"|"&amp;data[[#This Row],[date]]</f>
        <v>agent2|43112</v>
      </c>
    </row>
    <row r="49" spans="1:11" x14ac:dyDescent="0.35">
      <c r="A49" t="s">
        <v>2</v>
      </c>
      <c r="B49" s="1">
        <v>43113</v>
      </c>
      <c r="C49" s="2" t="s">
        <v>1</v>
      </c>
      <c r="G49" s="9">
        <f>SUMPRODUCT((leave[Agents]=data[[#This Row],[agent]])*(leave[depart]&lt;=data[[#This Row],[date]])*(leave[retour]&gt;data[[#This Row],[date]]))</f>
        <v>0</v>
      </c>
      <c r="H49" s="16">
        <f>IF(data[[#This Row],[absence]]=0,SUMPRODUCT((data[[#This Row],[Q1]:[Q4]]="X")*paramètres!$B$5:$E$5),0)</f>
        <v>0.29166666666666669</v>
      </c>
      <c r="I49" s="16">
        <f>IF(data[[#This Row],[absence]]=0,SUMPRODUCT((data[[#This Row],[Q1]:[Q4]]="X")*paramètres!$B$6:$E$6),0)</f>
        <v>0.25</v>
      </c>
      <c r="J49" s="2" t="str">
        <f>IF(COUNTIF(JF,data[[#This Row],[date]])&gt;0,"férié","")</f>
        <v/>
      </c>
      <c r="K49" s="2" t="str">
        <f>data[[#This Row],[agent]]&amp;"|"&amp;data[[#This Row],[date]]</f>
        <v>agent2|43113</v>
      </c>
    </row>
    <row r="50" spans="1:11" x14ac:dyDescent="0.35">
      <c r="A50" t="s">
        <v>2</v>
      </c>
      <c r="B50" s="1">
        <v>43114</v>
      </c>
      <c r="G50" s="9">
        <f>SUMPRODUCT((leave[Agents]=data[[#This Row],[agent]])*(leave[depart]&lt;=data[[#This Row],[date]])*(leave[retour]&gt;data[[#This Row],[date]]))</f>
        <v>0</v>
      </c>
      <c r="H50" s="16">
        <f>IF(data[[#This Row],[absence]]=0,SUMPRODUCT((data[[#This Row],[Q1]:[Q4]]="X")*paramètres!$B$5:$E$5),0)</f>
        <v>0</v>
      </c>
      <c r="I50" s="16">
        <f>IF(data[[#This Row],[absence]]=0,SUMPRODUCT((data[[#This Row],[Q1]:[Q4]]="X")*paramètres!$B$6:$E$6),0)</f>
        <v>0</v>
      </c>
      <c r="J50" s="2" t="str">
        <f>IF(COUNTIF(JF,data[[#This Row],[date]])&gt;0,"férié","")</f>
        <v/>
      </c>
      <c r="K50" s="2" t="str">
        <f>data[[#This Row],[agent]]&amp;"|"&amp;data[[#This Row],[date]]</f>
        <v>agent2|43114</v>
      </c>
    </row>
    <row r="51" spans="1:11" x14ac:dyDescent="0.35">
      <c r="A51" t="s">
        <v>2</v>
      </c>
      <c r="B51" s="1">
        <v>43115</v>
      </c>
      <c r="E51" s="2" t="s">
        <v>1</v>
      </c>
      <c r="G51" s="9">
        <f>SUMPRODUCT((leave[Agents]=data[[#This Row],[agent]])*(leave[depart]&lt;=data[[#This Row],[date]])*(leave[retour]&gt;data[[#This Row],[date]]))</f>
        <v>0</v>
      </c>
      <c r="H51" s="16">
        <f>IF(data[[#This Row],[absence]]=0,SUMPRODUCT((data[[#This Row],[Q1]:[Q4]]="X")*paramètres!$B$5:$E$5),0)</f>
        <v>0.25</v>
      </c>
      <c r="I51" s="16">
        <f>IF(data[[#This Row],[absence]]=0,SUMPRODUCT((data[[#This Row],[Q1]:[Q4]]="X")*paramètres!$B$6:$E$6),0)</f>
        <v>0</v>
      </c>
      <c r="J51" s="2" t="str">
        <f>IF(COUNTIF(JF,data[[#This Row],[date]])&gt;0,"férié","")</f>
        <v/>
      </c>
      <c r="K51" s="2" t="str">
        <f>data[[#This Row],[agent]]&amp;"|"&amp;data[[#This Row],[date]]</f>
        <v>agent2|43115</v>
      </c>
    </row>
    <row r="52" spans="1:11" x14ac:dyDescent="0.35">
      <c r="A52" t="s">
        <v>2</v>
      </c>
      <c r="B52" s="1">
        <v>43116</v>
      </c>
      <c r="D52" s="2" t="s">
        <v>1</v>
      </c>
      <c r="F52" s="2" t="s">
        <v>1</v>
      </c>
      <c r="G52" s="9">
        <f>SUMPRODUCT((leave[Agents]=data[[#This Row],[agent]])*(leave[depart]&lt;=data[[#This Row],[date]])*(leave[retour]&gt;data[[#This Row],[date]]))</f>
        <v>0</v>
      </c>
      <c r="H52" s="16">
        <f>IF(data[[#This Row],[absence]]=0,SUMPRODUCT((data[[#This Row],[Q1]:[Q4]]="X")*paramètres!$B$5:$E$5),0)</f>
        <v>0.45833333333333331</v>
      </c>
      <c r="I52" s="16">
        <f>IF(data[[#This Row],[absence]]=0,SUMPRODUCT((data[[#This Row],[Q1]:[Q4]]="X")*paramètres!$B$6:$E$6),0)</f>
        <v>4.166666666666663E-2</v>
      </c>
      <c r="J52" s="2" t="str">
        <f>IF(COUNTIF(JF,data[[#This Row],[date]])&gt;0,"férié","")</f>
        <v/>
      </c>
      <c r="K52" s="2" t="str">
        <f>data[[#This Row],[agent]]&amp;"|"&amp;data[[#This Row],[date]]</f>
        <v>agent2|43116</v>
      </c>
    </row>
    <row r="53" spans="1:11" x14ac:dyDescent="0.35">
      <c r="A53" t="s">
        <v>2</v>
      </c>
      <c r="B53" s="1">
        <v>43117</v>
      </c>
      <c r="C53" s="2" t="s">
        <v>1</v>
      </c>
      <c r="G53" s="9">
        <f>SUMPRODUCT((leave[Agents]=data[[#This Row],[agent]])*(leave[depart]&lt;=data[[#This Row],[date]])*(leave[retour]&gt;data[[#This Row],[date]]))</f>
        <v>0</v>
      </c>
      <c r="H53" s="16">
        <f>IF(data[[#This Row],[absence]]=0,SUMPRODUCT((data[[#This Row],[Q1]:[Q4]]="X")*paramètres!$B$5:$E$5),0)</f>
        <v>0.29166666666666669</v>
      </c>
      <c r="I53" s="16">
        <f>IF(data[[#This Row],[absence]]=0,SUMPRODUCT((data[[#This Row],[Q1]:[Q4]]="X")*paramètres!$B$6:$E$6),0)</f>
        <v>0.25</v>
      </c>
      <c r="J53" s="2" t="str">
        <f>IF(COUNTIF(JF,data[[#This Row],[date]])&gt;0,"férié","")</f>
        <v/>
      </c>
      <c r="K53" s="2" t="str">
        <f>data[[#This Row],[agent]]&amp;"|"&amp;data[[#This Row],[date]]</f>
        <v>agent2|43117</v>
      </c>
    </row>
    <row r="54" spans="1:11" x14ac:dyDescent="0.35">
      <c r="A54" t="s">
        <v>2</v>
      </c>
      <c r="B54" s="1">
        <v>43118</v>
      </c>
      <c r="G54" s="9">
        <f>SUMPRODUCT((leave[Agents]=data[[#This Row],[agent]])*(leave[depart]&lt;=data[[#This Row],[date]])*(leave[retour]&gt;data[[#This Row],[date]]))</f>
        <v>0</v>
      </c>
      <c r="H54" s="16">
        <f>IF(data[[#This Row],[absence]]=0,SUMPRODUCT((data[[#This Row],[Q1]:[Q4]]="X")*paramètres!$B$5:$E$5),0)</f>
        <v>0</v>
      </c>
      <c r="I54" s="16">
        <f>IF(data[[#This Row],[absence]]=0,SUMPRODUCT((data[[#This Row],[Q1]:[Q4]]="X")*paramètres!$B$6:$E$6),0)</f>
        <v>0</v>
      </c>
      <c r="J54" s="2" t="str">
        <f>IF(COUNTIF(JF,data[[#This Row],[date]])&gt;0,"férié","")</f>
        <v/>
      </c>
      <c r="K54" s="2" t="str">
        <f>data[[#This Row],[agent]]&amp;"|"&amp;data[[#This Row],[date]]</f>
        <v>agent2|43118</v>
      </c>
    </row>
    <row r="55" spans="1:11" x14ac:dyDescent="0.35">
      <c r="A55" t="s">
        <v>2</v>
      </c>
      <c r="B55" s="1">
        <v>43119</v>
      </c>
      <c r="E55" s="2" t="s">
        <v>1</v>
      </c>
      <c r="G55" s="9">
        <f>SUMPRODUCT((leave[Agents]=data[[#This Row],[agent]])*(leave[depart]&lt;=data[[#This Row],[date]])*(leave[retour]&gt;data[[#This Row],[date]]))</f>
        <v>0</v>
      </c>
      <c r="H55" s="16">
        <f>IF(data[[#This Row],[absence]]=0,SUMPRODUCT((data[[#This Row],[Q1]:[Q4]]="X")*paramètres!$B$5:$E$5),0)</f>
        <v>0.25</v>
      </c>
      <c r="I55" s="16">
        <f>IF(data[[#This Row],[absence]]=0,SUMPRODUCT((data[[#This Row],[Q1]:[Q4]]="X")*paramètres!$B$6:$E$6),0)</f>
        <v>0</v>
      </c>
      <c r="J55" s="2" t="str">
        <f>IF(COUNTIF(JF,data[[#This Row],[date]])&gt;0,"férié","")</f>
        <v/>
      </c>
      <c r="K55" s="2" t="str">
        <f>data[[#This Row],[agent]]&amp;"|"&amp;data[[#This Row],[date]]</f>
        <v>agent2|43119</v>
      </c>
    </row>
    <row r="56" spans="1:11" x14ac:dyDescent="0.35">
      <c r="A56" t="s">
        <v>2</v>
      </c>
      <c r="B56" s="1">
        <v>43120</v>
      </c>
      <c r="D56" s="2" t="s">
        <v>1</v>
      </c>
      <c r="F56" s="2" t="s">
        <v>1</v>
      </c>
      <c r="G56" s="9">
        <f>SUMPRODUCT((leave[Agents]=data[[#This Row],[agent]])*(leave[depart]&lt;=data[[#This Row],[date]])*(leave[retour]&gt;data[[#This Row],[date]]))</f>
        <v>0</v>
      </c>
      <c r="H56" s="16">
        <f>IF(data[[#This Row],[absence]]=0,SUMPRODUCT((data[[#This Row],[Q1]:[Q4]]="X")*paramètres!$B$5:$E$5),0)</f>
        <v>0.45833333333333331</v>
      </c>
      <c r="I56" s="16">
        <f>IF(data[[#This Row],[absence]]=0,SUMPRODUCT((data[[#This Row],[Q1]:[Q4]]="X")*paramètres!$B$6:$E$6),0)</f>
        <v>4.166666666666663E-2</v>
      </c>
      <c r="J56" s="2" t="str">
        <f>IF(COUNTIF(JF,data[[#This Row],[date]])&gt;0,"férié","")</f>
        <v/>
      </c>
      <c r="K56" s="2" t="str">
        <f>data[[#This Row],[agent]]&amp;"|"&amp;data[[#This Row],[date]]</f>
        <v>agent2|43120</v>
      </c>
    </row>
    <row r="57" spans="1:11" x14ac:dyDescent="0.35">
      <c r="A57" t="s">
        <v>2</v>
      </c>
      <c r="B57" s="1">
        <v>43121</v>
      </c>
      <c r="C57" s="2" t="s">
        <v>1</v>
      </c>
      <c r="G57" s="9">
        <f>SUMPRODUCT((leave[Agents]=data[[#This Row],[agent]])*(leave[depart]&lt;=data[[#This Row],[date]])*(leave[retour]&gt;data[[#This Row],[date]]))</f>
        <v>0</v>
      </c>
      <c r="H57" s="16">
        <f>IF(data[[#This Row],[absence]]=0,SUMPRODUCT((data[[#This Row],[Q1]:[Q4]]="X")*paramètres!$B$5:$E$5),0)</f>
        <v>0.29166666666666669</v>
      </c>
      <c r="I57" s="16">
        <f>IF(data[[#This Row],[absence]]=0,SUMPRODUCT((data[[#This Row],[Q1]:[Q4]]="X")*paramètres!$B$6:$E$6),0)</f>
        <v>0.25</v>
      </c>
      <c r="J57" s="2" t="str">
        <f>IF(COUNTIF(JF,data[[#This Row],[date]])&gt;0,"férié","")</f>
        <v/>
      </c>
      <c r="K57" s="2" t="str">
        <f>data[[#This Row],[agent]]&amp;"|"&amp;data[[#This Row],[date]]</f>
        <v>agent2|43121</v>
      </c>
    </row>
    <row r="58" spans="1:11" x14ac:dyDescent="0.35">
      <c r="A58" t="s">
        <v>2</v>
      </c>
      <c r="B58" s="1">
        <v>43122</v>
      </c>
      <c r="G58" s="9">
        <f>SUMPRODUCT((leave[Agents]=data[[#This Row],[agent]])*(leave[depart]&lt;=data[[#This Row],[date]])*(leave[retour]&gt;data[[#This Row],[date]]))</f>
        <v>0</v>
      </c>
      <c r="H58" s="16">
        <f>IF(data[[#This Row],[absence]]=0,SUMPRODUCT((data[[#This Row],[Q1]:[Q4]]="X")*paramètres!$B$5:$E$5),0)</f>
        <v>0</v>
      </c>
      <c r="I58" s="16">
        <f>IF(data[[#This Row],[absence]]=0,SUMPRODUCT((data[[#This Row],[Q1]:[Q4]]="X")*paramètres!$B$6:$E$6),0)</f>
        <v>0</v>
      </c>
      <c r="J58" s="2" t="str">
        <f>IF(COUNTIF(JF,data[[#This Row],[date]])&gt;0,"férié","")</f>
        <v/>
      </c>
      <c r="K58" s="2" t="str">
        <f>data[[#This Row],[agent]]&amp;"|"&amp;data[[#This Row],[date]]</f>
        <v>agent2|43122</v>
      </c>
    </row>
    <row r="59" spans="1:11" x14ac:dyDescent="0.35">
      <c r="A59" t="s">
        <v>2</v>
      </c>
      <c r="B59" s="1">
        <v>43123</v>
      </c>
      <c r="E59" s="2" t="s">
        <v>1</v>
      </c>
      <c r="G59" s="9">
        <f>SUMPRODUCT((leave[Agents]=data[[#This Row],[agent]])*(leave[depart]&lt;=data[[#This Row],[date]])*(leave[retour]&gt;data[[#This Row],[date]]))</f>
        <v>0</v>
      </c>
      <c r="H59" s="16">
        <f>IF(data[[#This Row],[absence]]=0,SUMPRODUCT((data[[#This Row],[Q1]:[Q4]]="X")*paramètres!$B$5:$E$5),0)</f>
        <v>0.25</v>
      </c>
      <c r="I59" s="16">
        <f>IF(data[[#This Row],[absence]]=0,SUMPRODUCT((data[[#This Row],[Q1]:[Q4]]="X")*paramètres!$B$6:$E$6),0)</f>
        <v>0</v>
      </c>
      <c r="J59" s="2" t="str">
        <f>IF(COUNTIF(JF,data[[#This Row],[date]])&gt;0,"férié","")</f>
        <v/>
      </c>
      <c r="K59" s="2" t="str">
        <f>data[[#This Row],[agent]]&amp;"|"&amp;data[[#This Row],[date]]</f>
        <v>agent2|43123</v>
      </c>
    </row>
    <row r="60" spans="1:11" x14ac:dyDescent="0.35">
      <c r="A60" t="s">
        <v>2</v>
      </c>
      <c r="B60" s="1">
        <v>43124</v>
      </c>
      <c r="D60" s="2" t="s">
        <v>1</v>
      </c>
      <c r="F60" s="2" t="s">
        <v>1</v>
      </c>
      <c r="G60" s="9">
        <f>SUMPRODUCT((leave[Agents]=data[[#This Row],[agent]])*(leave[depart]&lt;=data[[#This Row],[date]])*(leave[retour]&gt;data[[#This Row],[date]]))</f>
        <v>0</v>
      </c>
      <c r="H60" s="16">
        <f>IF(data[[#This Row],[absence]]=0,SUMPRODUCT((data[[#This Row],[Q1]:[Q4]]="X")*paramètres!$B$5:$E$5),0)</f>
        <v>0.45833333333333331</v>
      </c>
      <c r="I60" s="16">
        <f>IF(data[[#This Row],[absence]]=0,SUMPRODUCT((data[[#This Row],[Q1]:[Q4]]="X")*paramètres!$B$6:$E$6),0)</f>
        <v>4.166666666666663E-2</v>
      </c>
      <c r="J60" s="2" t="str">
        <f>IF(COUNTIF(JF,data[[#This Row],[date]])&gt;0,"férié","")</f>
        <v/>
      </c>
      <c r="K60" s="2" t="str">
        <f>data[[#This Row],[agent]]&amp;"|"&amp;data[[#This Row],[date]]</f>
        <v>agent2|43124</v>
      </c>
    </row>
    <row r="61" spans="1:11" x14ac:dyDescent="0.35">
      <c r="A61" t="s">
        <v>2</v>
      </c>
      <c r="B61" s="1">
        <v>43125</v>
      </c>
      <c r="C61" s="2" t="s">
        <v>1</v>
      </c>
      <c r="G61" s="9">
        <f>SUMPRODUCT((leave[Agents]=data[[#This Row],[agent]])*(leave[depart]&lt;=data[[#This Row],[date]])*(leave[retour]&gt;data[[#This Row],[date]]))</f>
        <v>0</v>
      </c>
      <c r="H61" s="16">
        <f>IF(data[[#This Row],[absence]]=0,SUMPRODUCT((data[[#This Row],[Q1]:[Q4]]="X")*paramètres!$B$5:$E$5),0)</f>
        <v>0.29166666666666669</v>
      </c>
      <c r="I61" s="16">
        <f>IF(data[[#This Row],[absence]]=0,SUMPRODUCT((data[[#This Row],[Q1]:[Q4]]="X")*paramètres!$B$6:$E$6),0)</f>
        <v>0.25</v>
      </c>
      <c r="J61" s="2" t="str">
        <f>IF(COUNTIF(JF,data[[#This Row],[date]])&gt;0,"férié","")</f>
        <v/>
      </c>
      <c r="K61" s="2" t="str">
        <f>data[[#This Row],[agent]]&amp;"|"&amp;data[[#This Row],[date]]</f>
        <v>agent2|43125</v>
      </c>
    </row>
    <row r="62" spans="1:11" x14ac:dyDescent="0.35">
      <c r="A62" t="s">
        <v>2</v>
      </c>
      <c r="B62" s="1">
        <v>43126</v>
      </c>
      <c r="G62" s="9">
        <f>SUMPRODUCT((leave[Agents]=data[[#This Row],[agent]])*(leave[depart]&lt;=data[[#This Row],[date]])*(leave[retour]&gt;data[[#This Row],[date]]))</f>
        <v>0</v>
      </c>
      <c r="H62" s="16">
        <f>IF(data[[#This Row],[absence]]=0,SUMPRODUCT((data[[#This Row],[Q1]:[Q4]]="X")*paramètres!$B$5:$E$5),0)</f>
        <v>0</v>
      </c>
      <c r="I62" s="16">
        <f>IF(data[[#This Row],[absence]]=0,SUMPRODUCT((data[[#This Row],[Q1]:[Q4]]="X")*paramètres!$B$6:$E$6),0)</f>
        <v>0</v>
      </c>
      <c r="J62" s="2" t="str">
        <f>IF(COUNTIF(JF,data[[#This Row],[date]])&gt;0,"férié","")</f>
        <v/>
      </c>
      <c r="K62" s="2" t="str">
        <f>data[[#This Row],[agent]]&amp;"|"&amp;data[[#This Row],[date]]</f>
        <v>agent2|43126</v>
      </c>
    </row>
    <row r="63" spans="1:11" x14ac:dyDescent="0.35">
      <c r="A63" t="s">
        <v>2</v>
      </c>
      <c r="B63" s="1">
        <v>43127</v>
      </c>
      <c r="E63" s="2" t="s">
        <v>1</v>
      </c>
      <c r="G63" s="9">
        <f>SUMPRODUCT((leave[Agents]=data[[#This Row],[agent]])*(leave[depart]&lt;=data[[#This Row],[date]])*(leave[retour]&gt;data[[#This Row],[date]]))</f>
        <v>0</v>
      </c>
      <c r="H63" s="16">
        <f>IF(data[[#This Row],[absence]]=0,SUMPRODUCT((data[[#This Row],[Q1]:[Q4]]="X")*paramètres!$B$5:$E$5),0)</f>
        <v>0.25</v>
      </c>
      <c r="I63" s="16">
        <f>IF(data[[#This Row],[absence]]=0,SUMPRODUCT((data[[#This Row],[Q1]:[Q4]]="X")*paramètres!$B$6:$E$6),0)</f>
        <v>0</v>
      </c>
      <c r="J63" s="2" t="str">
        <f>IF(COUNTIF(JF,data[[#This Row],[date]])&gt;0,"férié","")</f>
        <v/>
      </c>
      <c r="K63" s="2" t="str">
        <f>data[[#This Row],[agent]]&amp;"|"&amp;data[[#This Row],[date]]</f>
        <v>agent2|43127</v>
      </c>
    </row>
    <row r="64" spans="1:11" x14ac:dyDescent="0.35">
      <c r="A64" t="s">
        <v>2</v>
      </c>
      <c r="B64" s="1">
        <v>43128</v>
      </c>
      <c r="D64" s="2" t="s">
        <v>1</v>
      </c>
      <c r="F64" s="2" t="s">
        <v>1</v>
      </c>
      <c r="G64" s="9">
        <f>SUMPRODUCT((leave[Agents]=data[[#This Row],[agent]])*(leave[depart]&lt;=data[[#This Row],[date]])*(leave[retour]&gt;data[[#This Row],[date]]))</f>
        <v>0</v>
      </c>
      <c r="H64" s="16">
        <f>IF(data[[#This Row],[absence]]=0,SUMPRODUCT((data[[#This Row],[Q1]:[Q4]]="X")*paramètres!$B$5:$E$5),0)</f>
        <v>0.45833333333333331</v>
      </c>
      <c r="I64" s="16">
        <f>IF(data[[#This Row],[absence]]=0,SUMPRODUCT((data[[#This Row],[Q1]:[Q4]]="X")*paramètres!$B$6:$E$6),0)</f>
        <v>4.166666666666663E-2</v>
      </c>
      <c r="J64" s="2" t="str">
        <f>IF(COUNTIF(JF,data[[#This Row],[date]])&gt;0,"férié","")</f>
        <v/>
      </c>
      <c r="K64" s="2" t="str">
        <f>data[[#This Row],[agent]]&amp;"|"&amp;data[[#This Row],[date]]</f>
        <v>agent2|43128</v>
      </c>
    </row>
    <row r="65" spans="1:11" x14ac:dyDescent="0.35">
      <c r="A65" t="s">
        <v>2</v>
      </c>
      <c r="B65" s="1">
        <v>43129</v>
      </c>
      <c r="C65" s="2" t="s">
        <v>1</v>
      </c>
      <c r="G65" s="9">
        <f>SUMPRODUCT((leave[Agents]=data[[#This Row],[agent]])*(leave[depart]&lt;=data[[#This Row],[date]])*(leave[retour]&gt;data[[#This Row],[date]]))</f>
        <v>0</v>
      </c>
      <c r="H65" s="16">
        <f>IF(data[[#This Row],[absence]]=0,SUMPRODUCT((data[[#This Row],[Q1]:[Q4]]="X")*paramètres!$B$5:$E$5),0)</f>
        <v>0.29166666666666669</v>
      </c>
      <c r="I65" s="16">
        <f>IF(data[[#This Row],[absence]]=0,SUMPRODUCT((data[[#This Row],[Q1]:[Q4]]="X")*paramètres!$B$6:$E$6),0)</f>
        <v>0.25</v>
      </c>
      <c r="J65" s="2" t="str">
        <f>IF(COUNTIF(JF,data[[#This Row],[date]])&gt;0,"férié","")</f>
        <v/>
      </c>
      <c r="K65" s="2" t="str">
        <f>data[[#This Row],[agent]]&amp;"|"&amp;data[[#This Row],[date]]</f>
        <v>agent2|43129</v>
      </c>
    </row>
    <row r="66" spans="1:11" x14ac:dyDescent="0.35">
      <c r="A66" t="s">
        <v>2</v>
      </c>
      <c r="B66" s="1">
        <v>43130</v>
      </c>
      <c r="G66" s="9">
        <f>SUMPRODUCT((leave[Agents]=data[[#This Row],[agent]])*(leave[depart]&lt;=data[[#This Row],[date]])*(leave[retour]&gt;data[[#This Row],[date]]))</f>
        <v>0</v>
      </c>
      <c r="H66" s="16">
        <f>IF(data[[#This Row],[absence]]=0,SUMPRODUCT((data[[#This Row],[Q1]:[Q4]]="X")*paramètres!$B$5:$E$5),0)</f>
        <v>0</v>
      </c>
      <c r="I66" s="16">
        <f>IF(data[[#This Row],[absence]]=0,SUMPRODUCT((data[[#This Row],[Q1]:[Q4]]="X")*paramètres!$B$6:$E$6),0)</f>
        <v>0</v>
      </c>
      <c r="J66" s="2" t="str">
        <f>IF(COUNTIF(JF,data[[#This Row],[date]])&gt;0,"férié","")</f>
        <v/>
      </c>
      <c r="K66" s="2" t="str">
        <f>data[[#This Row],[agent]]&amp;"|"&amp;data[[#This Row],[date]]</f>
        <v>agent2|43130</v>
      </c>
    </row>
    <row r="67" spans="1:11" x14ac:dyDescent="0.35">
      <c r="A67" t="s">
        <v>2</v>
      </c>
      <c r="B67" s="1">
        <v>43131</v>
      </c>
      <c r="E67" s="2" t="s">
        <v>1</v>
      </c>
      <c r="G67" s="9">
        <f>SUMPRODUCT((leave[Agents]=data[[#This Row],[agent]])*(leave[depart]&lt;=data[[#This Row],[date]])*(leave[retour]&gt;data[[#This Row],[date]]))</f>
        <v>0</v>
      </c>
      <c r="H67" s="16">
        <f>IF(data[[#This Row],[absence]]=0,SUMPRODUCT((data[[#This Row],[Q1]:[Q4]]="X")*paramètres!$B$5:$E$5),0)</f>
        <v>0.25</v>
      </c>
      <c r="I67" s="16">
        <f>IF(data[[#This Row],[absence]]=0,SUMPRODUCT((data[[#This Row],[Q1]:[Q4]]="X")*paramètres!$B$6:$E$6),0)</f>
        <v>0</v>
      </c>
      <c r="J67" s="2" t="str">
        <f>IF(COUNTIF(JF,data[[#This Row],[date]])&gt;0,"férié","")</f>
        <v/>
      </c>
      <c r="K67" s="2" t="str">
        <f>data[[#This Row],[agent]]&amp;"|"&amp;data[[#This Row],[date]]</f>
        <v>agent2|43131</v>
      </c>
    </row>
    <row r="68" spans="1:11" x14ac:dyDescent="0.35">
      <c r="A68" t="s">
        <v>2</v>
      </c>
      <c r="B68" s="1">
        <v>43132</v>
      </c>
      <c r="D68" s="2" t="s">
        <v>1</v>
      </c>
      <c r="F68" s="2" t="s">
        <v>1</v>
      </c>
      <c r="G68" s="9">
        <f>SUMPRODUCT((leave[Agents]=data[[#This Row],[agent]])*(leave[depart]&lt;=data[[#This Row],[date]])*(leave[retour]&gt;data[[#This Row],[date]]))</f>
        <v>0</v>
      </c>
      <c r="H68" s="16">
        <f>IF(data[[#This Row],[absence]]=0,SUMPRODUCT((data[[#This Row],[Q1]:[Q4]]="X")*paramètres!$B$5:$E$5),0)</f>
        <v>0.45833333333333331</v>
      </c>
      <c r="I68" s="16">
        <f>IF(data[[#This Row],[absence]]=0,SUMPRODUCT((data[[#This Row],[Q1]:[Q4]]="X")*paramètres!$B$6:$E$6),0)</f>
        <v>4.166666666666663E-2</v>
      </c>
      <c r="J68" s="2" t="str">
        <f>IF(COUNTIF(JF,data[[#This Row],[date]])&gt;0,"férié","")</f>
        <v/>
      </c>
      <c r="K68" s="2" t="str">
        <f>data[[#This Row],[agent]]&amp;"|"&amp;data[[#This Row],[date]]</f>
        <v>agent2|43132</v>
      </c>
    </row>
    <row r="69" spans="1:11" x14ac:dyDescent="0.35">
      <c r="A69" t="s">
        <v>2</v>
      </c>
      <c r="B69" s="1">
        <v>43133</v>
      </c>
      <c r="C69" s="2" t="s">
        <v>1</v>
      </c>
      <c r="G69" s="9">
        <f>SUMPRODUCT((leave[Agents]=data[[#This Row],[agent]])*(leave[depart]&lt;=data[[#This Row],[date]])*(leave[retour]&gt;data[[#This Row],[date]]))</f>
        <v>0</v>
      </c>
      <c r="H69" s="16">
        <f>IF(data[[#This Row],[absence]]=0,SUMPRODUCT((data[[#This Row],[Q1]:[Q4]]="X")*paramètres!$B$5:$E$5),0)</f>
        <v>0.29166666666666669</v>
      </c>
      <c r="I69" s="16">
        <f>IF(data[[#This Row],[absence]]=0,SUMPRODUCT((data[[#This Row],[Q1]:[Q4]]="X")*paramètres!$B$6:$E$6),0)</f>
        <v>0.25</v>
      </c>
      <c r="J69" s="2" t="str">
        <f>IF(COUNTIF(JF,data[[#This Row],[date]])&gt;0,"férié","")</f>
        <v/>
      </c>
      <c r="K69" s="2" t="str">
        <f>data[[#This Row],[agent]]&amp;"|"&amp;data[[#This Row],[date]]</f>
        <v>agent2|43133</v>
      </c>
    </row>
    <row r="70" spans="1:11" x14ac:dyDescent="0.35">
      <c r="A70" t="s">
        <v>2</v>
      </c>
      <c r="B70" s="1">
        <v>43134</v>
      </c>
      <c r="G70" s="9">
        <f>SUMPRODUCT((leave[Agents]=data[[#This Row],[agent]])*(leave[depart]&lt;=data[[#This Row],[date]])*(leave[retour]&gt;data[[#This Row],[date]]))</f>
        <v>0</v>
      </c>
      <c r="H70" s="16">
        <f>IF(data[[#This Row],[absence]]=0,SUMPRODUCT((data[[#This Row],[Q1]:[Q4]]="X")*paramètres!$B$5:$E$5),0)</f>
        <v>0</v>
      </c>
      <c r="I70" s="16">
        <f>IF(data[[#This Row],[absence]]=0,SUMPRODUCT((data[[#This Row],[Q1]:[Q4]]="X")*paramètres!$B$6:$E$6),0)</f>
        <v>0</v>
      </c>
      <c r="J70" s="2" t="str">
        <f>IF(COUNTIF(JF,data[[#This Row],[date]])&gt;0,"férié","")</f>
        <v/>
      </c>
      <c r="K70" s="2" t="str">
        <f>data[[#This Row],[agent]]&amp;"|"&amp;data[[#This Row],[date]]</f>
        <v>agent2|43134</v>
      </c>
    </row>
    <row r="71" spans="1:11" x14ac:dyDescent="0.35">
      <c r="A71" t="s">
        <v>2</v>
      </c>
      <c r="B71" s="1">
        <v>43135</v>
      </c>
      <c r="E71" s="2" t="s">
        <v>1</v>
      </c>
      <c r="G71" s="9">
        <f>SUMPRODUCT((leave[Agents]=data[[#This Row],[agent]])*(leave[depart]&lt;=data[[#This Row],[date]])*(leave[retour]&gt;data[[#This Row],[date]]))</f>
        <v>0</v>
      </c>
      <c r="H71" s="16">
        <f>IF(data[[#This Row],[absence]]=0,SUMPRODUCT((data[[#This Row],[Q1]:[Q4]]="X")*paramètres!$B$5:$E$5),0)</f>
        <v>0.25</v>
      </c>
      <c r="I71" s="16">
        <f>IF(data[[#This Row],[absence]]=0,SUMPRODUCT((data[[#This Row],[Q1]:[Q4]]="X")*paramètres!$B$6:$E$6),0)</f>
        <v>0</v>
      </c>
      <c r="J71" s="2" t="str">
        <f>IF(COUNTIF(JF,data[[#This Row],[date]])&gt;0,"férié","")</f>
        <v/>
      </c>
      <c r="K71" s="2" t="str">
        <f>data[[#This Row],[agent]]&amp;"|"&amp;data[[#This Row],[date]]</f>
        <v>agent2|43135</v>
      </c>
    </row>
    <row r="72" spans="1:11" x14ac:dyDescent="0.35">
      <c r="A72" t="s">
        <v>3</v>
      </c>
      <c r="B72" s="1">
        <v>43101</v>
      </c>
      <c r="D72" s="2" t="s">
        <v>1</v>
      </c>
      <c r="F72" s="2" t="s">
        <v>1</v>
      </c>
      <c r="G72" s="9">
        <f>SUMPRODUCT((leave[Agents]=data[[#This Row],[agent]])*(leave[depart]&lt;=data[[#This Row],[date]])*(leave[retour]&gt;data[[#This Row],[date]]))</f>
        <v>0</v>
      </c>
      <c r="H72" s="16">
        <f>IF(data[[#This Row],[absence]]=0,SUMPRODUCT((data[[#This Row],[Q1]:[Q4]]="X")*paramètres!$B$5:$E$5),0)</f>
        <v>0.45833333333333331</v>
      </c>
      <c r="I72" s="16">
        <f>IF(data[[#This Row],[absence]]=0,SUMPRODUCT((data[[#This Row],[Q1]:[Q4]]="X")*paramètres!$B$6:$E$6),0)</f>
        <v>4.166666666666663E-2</v>
      </c>
      <c r="J72" s="2" t="str">
        <f>IF(COUNTIF(JF,data[[#This Row],[date]])&gt;0,"férié","")</f>
        <v>férié</v>
      </c>
      <c r="K72" s="2" t="str">
        <f>data[[#This Row],[agent]]&amp;"|"&amp;data[[#This Row],[date]]</f>
        <v>agent3|43101</v>
      </c>
    </row>
    <row r="73" spans="1:11" x14ac:dyDescent="0.35">
      <c r="A73" t="s">
        <v>3</v>
      </c>
      <c r="B73" s="1">
        <v>43102</v>
      </c>
      <c r="C73" s="2" t="s">
        <v>1</v>
      </c>
      <c r="G73" s="9">
        <f>SUMPRODUCT((leave[Agents]=data[[#This Row],[agent]])*(leave[depart]&lt;=data[[#This Row],[date]])*(leave[retour]&gt;data[[#This Row],[date]]))</f>
        <v>0</v>
      </c>
      <c r="H73" s="16">
        <f>IF(data[[#This Row],[absence]]=0,SUMPRODUCT((data[[#This Row],[Q1]:[Q4]]="X")*paramètres!$B$5:$E$5),0)</f>
        <v>0.29166666666666669</v>
      </c>
      <c r="I73" s="16">
        <f>IF(data[[#This Row],[absence]]=0,SUMPRODUCT((data[[#This Row],[Q1]:[Q4]]="X")*paramètres!$B$6:$E$6),0)</f>
        <v>0.25</v>
      </c>
      <c r="J73" s="2" t="str">
        <f>IF(COUNTIF(JF,data[[#This Row],[date]])&gt;0,"férié","")</f>
        <v/>
      </c>
      <c r="K73" s="2" t="str">
        <f>data[[#This Row],[agent]]&amp;"|"&amp;data[[#This Row],[date]]</f>
        <v>agent3|43102</v>
      </c>
    </row>
    <row r="74" spans="1:11" x14ac:dyDescent="0.35">
      <c r="A74" t="s">
        <v>3</v>
      </c>
      <c r="B74" s="1">
        <v>43103</v>
      </c>
      <c r="G74" s="9">
        <f>SUMPRODUCT((leave[Agents]=data[[#This Row],[agent]])*(leave[depart]&lt;=data[[#This Row],[date]])*(leave[retour]&gt;data[[#This Row],[date]]))</f>
        <v>0</v>
      </c>
      <c r="H74" s="16">
        <f>IF(data[[#This Row],[absence]]=0,SUMPRODUCT((data[[#This Row],[Q1]:[Q4]]="X")*paramètres!$B$5:$E$5),0)</f>
        <v>0</v>
      </c>
      <c r="I74" s="16">
        <f>IF(data[[#This Row],[absence]]=0,SUMPRODUCT((data[[#This Row],[Q1]:[Q4]]="X")*paramètres!$B$6:$E$6),0)</f>
        <v>0</v>
      </c>
      <c r="J74" s="2" t="str">
        <f>IF(COUNTIF(JF,data[[#This Row],[date]])&gt;0,"férié","")</f>
        <v/>
      </c>
      <c r="K74" s="2" t="str">
        <f>data[[#This Row],[agent]]&amp;"|"&amp;data[[#This Row],[date]]</f>
        <v>agent3|43103</v>
      </c>
    </row>
    <row r="75" spans="1:11" x14ac:dyDescent="0.35">
      <c r="A75" t="s">
        <v>3</v>
      </c>
      <c r="B75" s="1">
        <v>43104</v>
      </c>
      <c r="E75" s="2" t="s">
        <v>1</v>
      </c>
      <c r="G75" s="9">
        <f>SUMPRODUCT((leave[Agents]=data[[#This Row],[agent]])*(leave[depart]&lt;=data[[#This Row],[date]])*(leave[retour]&gt;data[[#This Row],[date]]))</f>
        <v>0</v>
      </c>
      <c r="H75" s="16">
        <f>IF(data[[#This Row],[absence]]=0,SUMPRODUCT((data[[#This Row],[Q1]:[Q4]]="X")*paramètres!$B$5:$E$5),0)</f>
        <v>0.25</v>
      </c>
      <c r="I75" s="16">
        <f>IF(data[[#This Row],[absence]]=0,SUMPRODUCT((data[[#This Row],[Q1]:[Q4]]="X")*paramètres!$B$6:$E$6),0)</f>
        <v>0</v>
      </c>
      <c r="J75" s="2" t="str">
        <f>IF(COUNTIF(JF,data[[#This Row],[date]])&gt;0,"férié","")</f>
        <v/>
      </c>
      <c r="K75" s="2" t="str">
        <f>data[[#This Row],[agent]]&amp;"|"&amp;data[[#This Row],[date]]</f>
        <v>agent3|43104</v>
      </c>
    </row>
    <row r="76" spans="1:11" x14ac:dyDescent="0.35">
      <c r="A76" t="s">
        <v>3</v>
      </c>
      <c r="B76" s="1">
        <v>43105</v>
      </c>
      <c r="D76" s="2" t="s">
        <v>1</v>
      </c>
      <c r="F76" s="2" t="s">
        <v>1</v>
      </c>
      <c r="G76" s="9">
        <f>SUMPRODUCT((leave[Agents]=data[[#This Row],[agent]])*(leave[depart]&lt;=data[[#This Row],[date]])*(leave[retour]&gt;data[[#This Row],[date]]))</f>
        <v>0</v>
      </c>
      <c r="H76" s="16">
        <f>IF(data[[#This Row],[absence]]=0,SUMPRODUCT((data[[#This Row],[Q1]:[Q4]]="X")*paramètres!$B$5:$E$5),0)</f>
        <v>0.45833333333333331</v>
      </c>
      <c r="I76" s="16">
        <f>IF(data[[#This Row],[absence]]=0,SUMPRODUCT((data[[#This Row],[Q1]:[Q4]]="X")*paramètres!$B$6:$E$6),0)</f>
        <v>4.166666666666663E-2</v>
      </c>
      <c r="J76" s="2" t="str">
        <f>IF(COUNTIF(JF,data[[#This Row],[date]])&gt;0,"férié","")</f>
        <v/>
      </c>
      <c r="K76" s="2" t="str">
        <f>data[[#This Row],[agent]]&amp;"|"&amp;data[[#This Row],[date]]</f>
        <v>agent3|43105</v>
      </c>
    </row>
    <row r="77" spans="1:11" x14ac:dyDescent="0.35">
      <c r="A77" t="s">
        <v>3</v>
      </c>
      <c r="B77" s="1">
        <v>43106</v>
      </c>
      <c r="C77" s="2" t="s">
        <v>1</v>
      </c>
      <c r="G77" s="9">
        <f>SUMPRODUCT((leave[Agents]=data[[#This Row],[agent]])*(leave[depart]&lt;=data[[#This Row],[date]])*(leave[retour]&gt;data[[#This Row],[date]]))</f>
        <v>0</v>
      </c>
      <c r="H77" s="16">
        <f>IF(data[[#This Row],[absence]]=0,SUMPRODUCT((data[[#This Row],[Q1]:[Q4]]="X")*paramètres!$B$5:$E$5),0)</f>
        <v>0.29166666666666669</v>
      </c>
      <c r="I77" s="16">
        <f>IF(data[[#This Row],[absence]]=0,SUMPRODUCT((data[[#This Row],[Q1]:[Q4]]="X")*paramètres!$B$6:$E$6),0)</f>
        <v>0.25</v>
      </c>
      <c r="J77" s="2" t="str">
        <f>IF(COUNTIF(JF,data[[#This Row],[date]])&gt;0,"férié","")</f>
        <v/>
      </c>
      <c r="K77" s="2" t="str">
        <f>data[[#This Row],[agent]]&amp;"|"&amp;data[[#This Row],[date]]</f>
        <v>agent3|43106</v>
      </c>
    </row>
    <row r="78" spans="1:11" x14ac:dyDescent="0.35">
      <c r="A78" t="s">
        <v>3</v>
      </c>
      <c r="B78" s="1">
        <v>43107</v>
      </c>
      <c r="G78" s="9">
        <f>SUMPRODUCT((leave[Agents]=data[[#This Row],[agent]])*(leave[depart]&lt;=data[[#This Row],[date]])*(leave[retour]&gt;data[[#This Row],[date]]))</f>
        <v>0</v>
      </c>
      <c r="H78" s="16">
        <f>IF(data[[#This Row],[absence]]=0,SUMPRODUCT((data[[#This Row],[Q1]:[Q4]]="X")*paramètres!$B$5:$E$5),0)</f>
        <v>0</v>
      </c>
      <c r="I78" s="16">
        <f>IF(data[[#This Row],[absence]]=0,SUMPRODUCT((data[[#This Row],[Q1]:[Q4]]="X")*paramètres!$B$6:$E$6),0)</f>
        <v>0</v>
      </c>
      <c r="J78" s="2" t="str">
        <f>IF(COUNTIF(JF,data[[#This Row],[date]])&gt;0,"férié","")</f>
        <v/>
      </c>
      <c r="K78" s="2" t="str">
        <f>data[[#This Row],[agent]]&amp;"|"&amp;data[[#This Row],[date]]</f>
        <v>agent3|43107</v>
      </c>
    </row>
    <row r="79" spans="1:11" x14ac:dyDescent="0.35">
      <c r="A79" t="s">
        <v>3</v>
      </c>
      <c r="B79" s="1">
        <v>43108</v>
      </c>
      <c r="E79" s="2" t="s">
        <v>1</v>
      </c>
      <c r="G79" s="9">
        <f>SUMPRODUCT((leave[Agents]=data[[#This Row],[agent]])*(leave[depart]&lt;=data[[#This Row],[date]])*(leave[retour]&gt;data[[#This Row],[date]]))</f>
        <v>0</v>
      </c>
      <c r="H79" s="16">
        <f>IF(data[[#This Row],[absence]]=0,SUMPRODUCT((data[[#This Row],[Q1]:[Q4]]="X")*paramètres!$B$5:$E$5),0)</f>
        <v>0.25</v>
      </c>
      <c r="I79" s="16">
        <f>IF(data[[#This Row],[absence]]=0,SUMPRODUCT((data[[#This Row],[Q1]:[Q4]]="X")*paramètres!$B$6:$E$6),0)</f>
        <v>0</v>
      </c>
      <c r="J79" s="2" t="str">
        <f>IF(COUNTIF(JF,data[[#This Row],[date]])&gt;0,"férié","")</f>
        <v/>
      </c>
      <c r="K79" s="2" t="str">
        <f>data[[#This Row],[agent]]&amp;"|"&amp;data[[#This Row],[date]]</f>
        <v>agent3|43108</v>
      </c>
    </row>
    <row r="80" spans="1:11" x14ac:dyDescent="0.35">
      <c r="A80" t="s">
        <v>3</v>
      </c>
      <c r="B80" s="1">
        <v>43109</v>
      </c>
      <c r="D80" s="2" t="s">
        <v>1</v>
      </c>
      <c r="F80" s="2" t="s">
        <v>1</v>
      </c>
      <c r="G80" s="9">
        <f>SUMPRODUCT((leave[Agents]=data[[#This Row],[agent]])*(leave[depart]&lt;=data[[#This Row],[date]])*(leave[retour]&gt;data[[#This Row],[date]]))</f>
        <v>0</v>
      </c>
      <c r="H80" s="16">
        <f>IF(data[[#This Row],[absence]]=0,SUMPRODUCT((data[[#This Row],[Q1]:[Q4]]="X")*paramètres!$B$5:$E$5),0)</f>
        <v>0.45833333333333331</v>
      </c>
      <c r="I80" s="16">
        <f>IF(data[[#This Row],[absence]]=0,SUMPRODUCT((data[[#This Row],[Q1]:[Q4]]="X")*paramètres!$B$6:$E$6),0)</f>
        <v>4.166666666666663E-2</v>
      </c>
      <c r="J80" s="2" t="str">
        <f>IF(COUNTIF(JF,data[[#This Row],[date]])&gt;0,"férié","")</f>
        <v/>
      </c>
      <c r="K80" s="2" t="str">
        <f>data[[#This Row],[agent]]&amp;"|"&amp;data[[#This Row],[date]]</f>
        <v>agent3|43109</v>
      </c>
    </row>
    <row r="81" spans="1:11" x14ac:dyDescent="0.35">
      <c r="A81" t="s">
        <v>3</v>
      </c>
      <c r="B81" s="1">
        <v>43110</v>
      </c>
      <c r="C81" s="2" t="s">
        <v>1</v>
      </c>
      <c r="G81" s="9">
        <f>SUMPRODUCT((leave[Agents]=data[[#This Row],[agent]])*(leave[depart]&lt;=data[[#This Row],[date]])*(leave[retour]&gt;data[[#This Row],[date]]))</f>
        <v>0</v>
      </c>
      <c r="H81" s="16">
        <f>IF(data[[#This Row],[absence]]=0,SUMPRODUCT((data[[#This Row],[Q1]:[Q4]]="X")*paramètres!$B$5:$E$5),0)</f>
        <v>0.29166666666666669</v>
      </c>
      <c r="I81" s="16">
        <f>IF(data[[#This Row],[absence]]=0,SUMPRODUCT((data[[#This Row],[Q1]:[Q4]]="X")*paramètres!$B$6:$E$6),0)</f>
        <v>0.25</v>
      </c>
      <c r="J81" s="2" t="str">
        <f>IF(COUNTIF(JF,data[[#This Row],[date]])&gt;0,"férié","")</f>
        <v/>
      </c>
      <c r="K81" s="2" t="str">
        <f>data[[#This Row],[agent]]&amp;"|"&amp;data[[#This Row],[date]]</f>
        <v>agent3|43110</v>
      </c>
    </row>
    <row r="82" spans="1:11" x14ac:dyDescent="0.35">
      <c r="A82" t="s">
        <v>3</v>
      </c>
      <c r="B82" s="1">
        <v>43111</v>
      </c>
      <c r="G82" s="9">
        <f>SUMPRODUCT((leave[Agents]=data[[#This Row],[agent]])*(leave[depart]&lt;=data[[#This Row],[date]])*(leave[retour]&gt;data[[#This Row],[date]]))</f>
        <v>0</v>
      </c>
      <c r="H82" s="16">
        <f>IF(data[[#This Row],[absence]]=0,SUMPRODUCT((data[[#This Row],[Q1]:[Q4]]="X")*paramètres!$B$5:$E$5),0)</f>
        <v>0</v>
      </c>
      <c r="I82" s="16">
        <f>IF(data[[#This Row],[absence]]=0,SUMPRODUCT((data[[#This Row],[Q1]:[Q4]]="X")*paramètres!$B$6:$E$6),0)</f>
        <v>0</v>
      </c>
      <c r="J82" s="2" t="str">
        <f>IF(COUNTIF(JF,data[[#This Row],[date]])&gt;0,"férié","")</f>
        <v/>
      </c>
      <c r="K82" s="2" t="str">
        <f>data[[#This Row],[agent]]&amp;"|"&amp;data[[#This Row],[date]]</f>
        <v>agent3|43111</v>
      </c>
    </row>
    <row r="83" spans="1:11" x14ac:dyDescent="0.35">
      <c r="A83" t="s">
        <v>3</v>
      </c>
      <c r="B83" s="1">
        <v>43112</v>
      </c>
      <c r="E83" s="2" t="s">
        <v>1</v>
      </c>
      <c r="G83" s="9">
        <f>SUMPRODUCT((leave[Agents]=data[[#This Row],[agent]])*(leave[depart]&lt;=data[[#This Row],[date]])*(leave[retour]&gt;data[[#This Row],[date]]))</f>
        <v>0</v>
      </c>
      <c r="H83" s="16">
        <f>IF(data[[#This Row],[absence]]=0,SUMPRODUCT((data[[#This Row],[Q1]:[Q4]]="X")*paramètres!$B$5:$E$5),0)</f>
        <v>0.25</v>
      </c>
      <c r="I83" s="16">
        <f>IF(data[[#This Row],[absence]]=0,SUMPRODUCT((data[[#This Row],[Q1]:[Q4]]="X")*paramètres!$B$6:$E$6),0)</f>
        <v>0</v>
      </c>
      <c r="J83" s="2" t="str">
        <f>IF(COUNTIF(JF,data[[#This Row],[date]])&gt;0,"férié","")</f>
        <v/>
      </c>
      <c r="K83" s="2" t="str">
        <f>data[[#This Row],[agent]]&amp;"|"&amp;data[[#This Row],[date]]</f>
        <v>agent3|43112</v>
      </c>
    </row>
    <row r="84" spans="1:11" x14ac:dyDescent="0.35">
      <c r="A84" t="s">
        <v>3</v>
      </c>
      <c r="B84" s="1">
        <v>43113</v>
      </c>
      <c r="D84" s="2" t="s">
        <v>1</v>
      </c>
      <c r="F84" s="2" t="s">
        <v>1</v>
      </c>
      <c r="G84" s="9">
        <f>SUMPRODUCT((leave[Agents]=data[[#This Row],[agent]])*(leave[depart]&lt;=data[[#This Row],[date]])*(leave[retour]&gt;data[[#This Row],[date]]))</f>
        <v>0</v>
      </c>
      <c r="H84" s="16">
        <f>IF(data[[#This Row],[absence]]=0,SUMPRODUCT((data[[#This Row],[Q1]:[Q4]]="X")*paramètres!$B$5:$E$5),0)</f>
        <v>0.45833333333333331</v>
      </c>
      <c r="I84" s="16">
        <f>IF(data[[#This Row],[absence]]=0,SUMPRODUCT((data[[#This Row],[Q1]:[Q4]]="X")*paramètres!$B$6:$E$6),0)</f>
        <v>4.166666666666663E-2</v>
      </c>
      <c r="J84" s="2" t="str">
        <f>IF(COUNTIF(JF,data[[#This Row],[date]])&gt;0,"férié","")</f>
        <v/>
      </c>
      <c r="K84" s="2" t="str">
        <f>data[[#This Row],[agent]]&amp;"|"&amp;data[[#This Row],[date]]</f>
        <v>agent3|43113</v>
      </c>
    </row>
    <row r="85" spans="1:11" x14ac:dyDescent="0.35">
      <c r="A85" t="s">
        <v>3</v>
      </c>
      <c r="B85" s="1">
        <v>43114</v>
      </c>
      <c r="C85" s="2" t="s">
        <v>1</v>
      </c>
      <c r="G85" s="9">
        <f>SUMPRODUCT((leave[Agents]=data[[#This Row],[agent]])*(leave[depart]&lt;=data[[#This Row],[date]])*(leave[retour]&gt;data[[#This Row],[date]]))</f>
        <v>0</v>
      </c>
      <c r="H85" s="16">
        <f>IF(data[[#This Row],[absence]]=0,SUMPRODUCT((data[[#This Row],[Q1]:[Q4]]="X")*paramètres!$B$5:$E$5),0)</f>
        <v>0.29166666666666669</v>
      </c>
      <c r="I85" s="16">
        <f>IF(data[[#This Row],[absence]]=0,SUMPRODUCT((data[[#This Row],[Q1]:[Q4]]="X")*paramètres!$B$6:$E$6),0)</f>
        <v>0.25</v>
      </c>
      <c r="J85" s="2" t="str">
        <f>IF(COUNTIF(JF,data[[#This Row],[date]])&gt;0,"férié","")</f>
        <v/>
      </c>
      <c r="K85" s="2" t="str">
        <f>data[[#This Row],[agent]]&amp;"|"&amp;data[[#This Row],[date]]</f>
        <v>agent3|43114</v>
      </c>
    </row>
    <row r="86" spans="1:11" x14ac:dyDescent="0.35">
      <c r="A86" t="s">
        <v>3</v>
      </c>
      <c r="B86" s="1">
        <v>43115</v>
      </c>
      <c r="G86" s="9">
        <f>SUMPRODUCT((leave[Agents]=data[[#This Row],[agent]])*(leave[depart]&lt;=data[[#This Row],[date]])*(leave[retour]&gt;data[[#This Row],[date]]))</f>
        <v>0</v>
      </c>
      <c r="H86" s="16">
        <f>IF(data[[#This Row],[absence]]=0,SUMPRODUCT((data[[#This Row],[Q1]:[Q4]]="X")*paramètres!$B$5:$E$5),0)</f>
        <v>0</v>
      </c>
      <c r="I86" s="16">
        <f>IF(data[[#This Row],[absence]]=0,SUMPRODUCT((data[[#This Row],[Q1]:[Q4]]="X")*paramètres!$B$6:$E$6),0)</f>
        <v>0</v>
      </c>
      <c r="J86" s="2" t="str">
        <f>IF(COUNTIF(JF,data[[#This Row],[date]])&gt;0,"férié","")</f>
        <v/>
      </c>
      <c r="K86" s="2" t="str">
        <f>data[[#This Row],[agent]]&amp;"|"&amp;data[[#This Row],[date]]</f>
        <v>agent3|43115</v>
      </c>
    </row>
    <row r="87" spans="1:11" x14ac:dyDescent="0.35">
      <c r="A87" t="s">
        <v>3</v>
      </c>
      <c r="B87" s="1">
        <v>43116</v>
      </c>
      <c r="E87" s="2" t="s">
        <v>1</v>
      </c>
      <c r="G87" s="9">
        <f>SUMPRODUCT((leave[Agents]=data[[#This Row],[agent]])*(leave[depart]&lt;=data[[#This Row],[date]])*(leave[retour]&gt;data[[#This Row],[date]]))</f>
        <v>0</v>
      </c>
      <c r="H87" s="16">
        <f>IF(data[[#This Row],[absence]]=0,SUMPRODUCT((data[[#This Row],[Q1]:[Q4]]="X")*paramètres!$B$5:$E$5),0)</f>
        <v>0.25</v>
      </c>
      <c r="I87" s="16">
        <f>IF(data[[#This Row],[absence]]=0,SUMPRODUCT((data[[#This Row],[Q1]:[Q4]]="X")*paramètres!$B$6:$E$6),0)</f>
        <v>0</v>
      </c>
      <c r="J87" s="2" t="str">
        <f>IF(COUNTIF(JF,data[[#This Row],[date]])&gt;0,"férié","")</f>
        <v/>
      </c>
      <c r="K87" s="2" t="str">
        <f>data[[#This Row],[agent]]&amp;"|"&amp;data[[#This Row],[date]]</f>
        <v>agent3|43116</v>
      </c>
    </row>
    <row r="88" spans="1:11" x14ac:dyDescent="0.35">
      <c r="A88" t="s">
        <v>3</v>
      </c>
      <c r="B88" s="1">
        <v>43117</v>
      </c>
      <c r="D88" s="2" t="s">
        <v>1</v>
      </c>
      <c r="F88" s="2" t="s">
        <v>1</v>
      </c>
      <c r="G88" s="9">
        <f>SUMPRODUCT((leave[Agents]=data[[#This Row],[agent]])*(leave[depart]&lt;=data[[#This Row],[date]])*(leave[retour]&gt;data[[#This Row],[date]]))</f>
        <v>0</v>
      </c>
      <c r="H88" s="16">
        <f>IF(data[[#This Row],[absence]]=0,SUMPRODUCT((data[[#This Row],[Q1]:[Q4]]="X")*paramètres!$B$5:$E$5),0)</f>
        <v>0.45833333333333331</v>
      </c>
      <c r="I88" s="16">
        <f>IF(data[[#This Row],[absence]]=0,SUMPRODUCT((data[[#This Row],[Q1]:[Q4]]="X")*paramètres!$B$6:$E$6),0)</f>
        <v>4.166666666666663E-2</v>
      </c>
      <c r="J88" s="2" t="str">
        <f>IF(COUNTIF(JF,data[[#This Row],[date]])&gt;0,"férié","")</f>
        <v/>
      </c>
      <c r="K88" s="2" t="str">
        <f>data[[#This Row],[agent]]&amp;"|"&amp;data[[#This Row],[date]]</f>
        <v>agent3|43117</v>
      </c>
    </row>
    <row r="89" spans="1:11" x14ac:dyDescent="0.35">
      <c r="A89" t="s">
        <v>3</v>
      </c>
      <c r="B89" s="1">
        <v>43118</v>
      </c>
      <c r="C89" s="2" t="s">
        <v>1</v>
      </c>
      <c r="G89" s="9">
        <f>SUMPRODUCT((leave[Agents]=data[[#This Row],[agent]])*(leave[depart]&lt;=data[[#This Row],[date]])*(leave[retour]&gt;data[[#This Row],[date]]))</f>
        <v>0</v>
      </c>
      <c r="H89" s="16">
        <f>IF(data[[#This Row],[absence]]=0,SUMPRODUCT((data[[#This Row],[Q1]:[Q4]]="X")*paramètres!$B$5:$E$5),0)</f>
        <v>0.29166666666666669</v>
      </c>
      <c r="I89" s="16">
        <f>IF(data[[#This Row],[absence]]=0,SUMPRODUCT((data[[#This Row],[Q1]:[Q4]]="X")*paramètres!$B$6:$E$6),0)</f>
        <v>0.25</v>
      </c>
      <c r="J89" s="2" t="str">
        <f>IF(COUNTIF(JF,data[[#This Row],[date]])&gt;0,"férié","")</f>
        <v/>
      </c>
      <c r="K89" s="2" t="str">
        <f>data[[#This Row],[agent]]&amp;"|"&amp;data[[#This Row],[date]]</f>
        <v>agent3|43118</v>
      </c>
    </row>
    <row r="90" spans="1:11" x14ac:dyDescent="0.35">
      <c r="A90" t="s">
        <v>3</v>
      </c>
      <c r="B90" s="1">
        <v>43119</v>
      </c>
      <c r="G90" s="9">
        <f>SUMPRODUCT((leave[Agents]=data[[#This Row],[agent]])*(leave[depart]&lt;=data[[#This Row],[date]])*(leave[retour]&gt;data[[#This Row],[date]]))</f>
        <v>0</v>
      </c>
      <c r="H90" s="16">
        <f>IF(data[[#This Row],[absence]]=0,SUMPRODUCT((data[[#This Row],[Q1]:[Q4]]="X")*paramètres!$B$5:$E$5),0)</f>
        <v>0</v>
      </c>
      <c r="I90" s="16">
        <f>IF(data[[#This Row],[absence]]=0,SUMPRODUCT((data[[#This Row],[Q1]:[Q4]]="X")*paramètres!$B$6:$E$6),0)</f>
        <v>0</v>
      </c>
      <c r="J90" s="2" t="str">
        <f>IF(COUNTIF(JF,data[[#This Row],[date]])&gt;0,"férié","")</f>
        <v/>
      </c>
      <c r="K90" s="2" t="str">
        <f>data[[#This Row],[agent]]&amp;"|"&amp;data[[#This Row],[date]]</f>
        <v>agent3|43119</v>
      </c>
    </row>
    <row r="91" spans="1:11" x14ac:dyDescent="0.35">
      <c r="A91" t="s">
        <v>3</v>
      </c>
      <c r="B91" s="1">
        <v>43120</v>
      </c>
      <c r="E91" s="2" t="s">
        <v>1</v>
      </c>
      <c r="G91" s="9">
        <f>SUMPRODUCT((leave[Agents]=data[[#This Row],[agent]])*(leave[depart]&lt;=data[[#This Row],[date]])*(leave[retour]&gt;data[[#This Row],[date]]))</f>
        <v>0</v>
      </c>
      <c r="H91" s="16">
        <f>IF(data[[#This Row],[absence]]=0,SUMPRODUCT((data[[#This Row],[Q1]:[Q4]]="X")*paramètres!$B$5:$E$5),0)</f>
        <v>0.25</v>
      </c>
      <c r="I91" s="16">
        <f>IF(data[[#This Row],[absence]]=0,SUMPRODUCT((data[[#This Row],[Q1]:[Q4]]="X")*paramètres!$B$6:$E$6),0)</f>
        <v>0</v>
      </c>
      <c r="J91" s="2" t="str">
        <f>IF(COUNTIF(JF,data[[#This Row],[date]])&gt;0,"férié","")</f>
        <v/>
      </c>
      <c r="K91" s="2" t="str">
        <f>data[[#This Row],[agent]]&amp;"|"&amp;data[[#This Row],[date]]</f>
        <v>agent3|43120</v>
      </c>
    </row>
    <row r="92" spans="1:11" x14ac:dyDescent="0.35">
      <c r="A92" t="s">
        <v>3</v>
      </c>
      <c r="B92" s="1">
        <v>43121</v>
      </c>
      <c r="D92" s="2" t="s">
        <v>1</v>
      </c>
      <c r="F92" s="2" t="s">
        <v>1</v>
      </c>
      <c r="G92" s="9">
        <f>SUMPRODUCT((leave[Agents]=data[[#This Row],[agent]])*(leave[depart]&lt;=data[[#This Row],[date]])*(leave[retour]&gt;data[[#This Row],[date]]))</f>
        <v>0</v>
      </c>
      <c r="H92" s="16">
        <f>IF(data[[#This Row],[absence]]=0,SUMPRODUCT((data[[#This Row],[Q1]:[Q4]]="X")*paramètres!$B$5:$E$5),0)</f>
        <v>0.45833333333333331</v>
      </c>
      <c r="I92" s="16">
        <f>IF(data[[#This Row],[absence]]=0,SUMPRODUCT((data[[#This Row],[Q1]:[Q4]]="X")*paramètres!$B$6:$E$6),0)</f>
        <v>4.166666666666663E-2</v>
      </c>
      <c r="J92" s="2" t="str">
        <f>IF(COUNTIF(JF,data[[#This Row],[date]])&gt;0,"férié","")</f>
        <v/>
      </c>
      <c r="K92" s="2" t="str">
        <f>data[[#This Row],[agent]]&amp;"|"&amp;data[[#This Row],[date]]</f>
        <v>agent3|43121</v>
      </c>
    </row>
    <row r="93" spans="1:11" x14ac:dyDescent="0.35">
      <c r="A93" t="s">
        <v>3</v>
      </c>
      <c r="B93" s="1">
        <v>43122</v>
      </c>
      <c r="C93" s="2" t="s">
        <v>1</v>
      </c>
      <c r="G93" s="9">
        <f>SUMPRODUCT((leave[Agents]=data[[#This Row],[agent]])*(leave[depart]&lt;=data[[#This Row],[date]])*(leave[retour]&gt;data[[#This Row],[date]]))</f>
        <v>0</v>
      </c>
      <c r="H93" s="16">
        <f>IF(data[[#This Row],[absence]]=0,SUMPRODUCT((data[[#This Row],[Q1]:[Q4]]="X")*paramètres!$B$5:$E$5),0)</f>
        <v>0.29166666666666669</v>
      </c>
      <c r="I93" s="16">
        <f>IF(data[[#This Row],[absence]]=0,SUMPRODUCT((data[[#This Row],[Q1]:[Q4]]="X")*paramètres!$B$6:$E$6),0)</f>
        <v>0.25</v>
      </c>
      <c r="J93" s="2" t="str">
        <f>IF(COUNTIF(JF,data[[#This Row],[date]])&gt;0,"férié","")</f>
        <v/>
      </c>
      <c r="K93" s="2" t="str">
        <f>data[[#This Row],[agent]]&amp;"|"&amp;data[[#This Row],[date]]</f>
        <v>agent3|43122</v>
      </c>
    </row>
    <row r="94" spans="1:11" x14ac:dyDescent="0.35">
      <c r="A94" t="s">
        <v>3</v>
      </c>
      <c r="B94" s="1">
        <v>43123</v>
      </c>
      <c r="G94" s="9">
        <f>SUMPRODUCT((leave[Agents]=data[[#This Row],[agent]])*(leave[depart]&lt;=data[[#This Row],[date]])*(leave[retour]&gt;data[[#This Row],[date]]))</f>
        <v>0</v>
      </c>
      <c r="H94" s="16">
        <f>IF(data[[#This Row],[absence]]=0,SUMPRODUCT((data[[#This Row],[Q1]:[Q4]]="X")*paramètres!$B$5:$E$5),0)</f>
        <v>0</v>
      </c>
      <c r="I94" s="16">
        <f>IF(data[[#This Row],[absence]]=0,SUMPRODUCT((data[[#This Row],[Q1]:[Q4]]="X")*paramètres!$B$6:$E$6),0)</f>
        <v>0</v>
      </c>
      <c r="J94" s="2" t="str">
        <f>IF(COUNTIF(JF,data[[#This Row],[date]])&gt;0,"férié","")</f>
        <v/>
      </c>
      <c r="K94" s="2" t="str">
        <f>data[[#This Row],[agent]]&amp;"|"&amp;data[[#This Row],[date]]</f>
        <v>agent3|43123</v>
      </c>
    </row>
    <row r="95" spans="1:11" x14ac:dyDescent="0.35">
      <c r="A95" t="s">
        <v>3</v>
      </c>
      <c r="B95" s="1">
        <v>43124</v>
      </c>
      <c r="E95" s="2" t="s">
        <v>1</v>
      </c>
      <c r="G95" s="9">
        <f>SUMPRODUCT((leave[Agents]=data[[#This Row],[agent]])*(leave[depart]&lt;=data[[#This Row],[date]])*(leave[retour]&gt;data[[#This Row],[date]]))</f>
        <v>0</v>
      </c>
      <c r="H95" s="16">
        <f>IF(data[[#This Row],[absence]]=0,SUMPRODUCT((data[[#This Row],[Q1]:[Q4]]="X")*paramètres!$B$5:$E$5),0)</f>
        <v>0.25</v>
      </c>
      <c r="I95" s="16">
        <f>IF(data[[#This Row],[absence]]=0,SUMPRODUCT((data[[#This Row],[Q1]:[Q4]]="X")*paramètres!$B$6:$E$6),0)</f>
        <v>0</v>
      </c>
      <c r="J95" s="2" t="str">
        <f>IF(COUNTIF(JF,data[[#This Row],[date]])&gt;0,"férié","")</f>
        <v/>
      </c>
      <c r="K95" s="2" t="str">
        <f>data[[#This Row],[agent]]&amp;"|"&amp;data[[#This Row],[date]]</f>
        <v>agent3|43124</v>
      </c>
    </row>
    <row r="96" spans="1:11" x14ac:dyDescent="0.35">
      <c r="A96" t="s">
        <v>3</v>
      </c>
      <c r="B96" s="1">
        <v>43125</v>
      </c>
      <c r="D96" s="2" t="s">
        <v>1</v>
      </c>
      <c r="F96" s="2" t="s">
        <v>1</v>
      </c>
      <c r="G96" s="9">
        <f>SUMPRODUCT((leave[Agents]=data[[#This Row],[agent]])*(leave[depart]&lt;=data[[#This Row],[date]])*(leave[retour]&gt;data[[#This Row],[date]]))</f>
        <v>0</v>
      </c>
      <c r="H96" s="16">
        <f>IF(data[[#This Row],[absence]]=0,SUMPRODUCT((data[[#This Row],[Q1]:[Q4]]="X")*paramètres!$B$5:$E$5),0)</f>
        <v>0.45833333333333331</v>
      </c>
      <c r="I96" s="16">
        <f>IF(data[[#This Row],[absence]]=0,SUMPRODUCT((data[[#This Row],[Q1]:[Q4]]="X")*paramètres!$B$6:$E$6),0)</f>
        <v>4.166666666666663E-2</v>
      </c>
      <c r="J96" s="2" t="str">
        <f>IF(COUNTIF(JF,data[[#This Row],[date]])&gt;0,"férié","")</f>
        <v/>
      </c>
      <c r="K96" s="2" t="str">
        <f>data[[#This Row],[agent]]&amp;"|"&amp;data[[#This Row],[date]]</f>
        <v>agent3|43125</v>
      </c>
    </row>
    <row r="97" spans="1:11" x14ac:dyDescent="0.35">
      <c r="A97" t="s">
        <v>3</v>
      </c>
      <c r="B97" s="1">
        <v>43126</v>
      </c>
      <c r="C97" s="2" t="s">
        <v>1</v>
      </c>
      <c r="G97" s="9">
        <f>SUMPRODUCT((leave[Agents]=data[[#This Row],[agent]])*(leave[depart]&lt;=data[[#This Row],[date]])*(leave[retour]&gt;data[[#This Row],[date]]))</f>
        <v>0</v>
      </c>
      <c r="H97" s="16">
        <f>IF(data[[#This Row],[absence]]=0,SUMPRODUCT((data[[#This Row],[Q1]:[Q4]]="X")*paramètres!$B$5:$E$5),0)</f>
        <v>0.29166666666666669</v>
      </c>
      <c r="I97" s="16">
        <f>IF(data[[#This Row],[absence]]=0,SUMPRODUCT((data[[#This Row],[Q1]:[Q4]]="X")*paramètres!$B$6:$E$6),0)</f>
        <v>0.25</v>
      </c>
      <c r="J97" s="2" t="str">
        <f>IF(COUNTIF(JF,data[[#This Row],[date]])&gt;0,"férié","")</f>
        <v/>
      </c>
      <c r="K97" s="2" t="str">
        <f>data[[#This Row],[agent]]&amp;"|"&amp;data[[#This Row],[date]]</f>
        <v>agent3|43126</v>
      </c>
    </row>
    <row r="98" spans="1:11" x14ac:dyDescent="0.35">
      <c r="A98" t="s">
        <v>3</v>
      </c>
      <c r="B98" s="1">
        <v>43127</v>
      </c>
      <c r="G98" s="9">
        <f>SUMPRODUCT((leave[Agents]=data[[#This Row],[agent]])*(leave[depart]&lt;=data[[#This Row],[date]])*(leave[retour]&gt;data[[#This Row],[date]]))</f>
        <v>0</v>
      </c>
      <c r="H98" s="16">
        <f>IF(data[[#This Row],[absence]]=0,SUMPRODUCT((data[[#This Row],[Q1]:[Q4]]="X")*paramètres!$B$5:$E$5),0)</f>
        <v>0</v>
      </c>
      <c r="I98" s="16">
        <f>IF(data[[#This Row],[absence]]=0,SUMPRODUCT((data[[#This Row],[Q1]:[Q4]]="X")*paramètres!$B$6:$E$6),0)</f>
        <v>0</v>
      </c>
      <c r="J98" s="2" t="str">
        <f>IF(COUNTIF(JF,data[[#This Row],[date]])&gt;0,"férié","")</f>
        <v/>
      </c>
      <c r="K98" s="2" t="str">
        <f>data[[#This Row],[agent]]&amp;"|"&amp;data[[#This Row],[date]]</f>
        <v>agent3|43127</v>
      </c>
    </row>
    <row r="99" spans="1:11" x14ac:dyDescent="0.35">
      <c r="A99" t="s">
        <v>3</v>
      </c>
      <c r="B99" s="1">
        <v>43128</v>
      </c>
      <c r="E99" s="2" t="s">
        <v>1</v>
      </c>
      <c r="G99" s="9">
        <f>SUMPRODUCT((leave[Agents]=data[[#This Row],[agent]])*(leave[depart]&lt;=data[[#This Row],[date]])*(leave[retour]&gt;data[[#This Row],[date]]))</f>
        <v>0</v>
      </c>
      <c r="H99" s="16">
        <f>IF(data[[#This Row],[absence]]=0,SUMPRODUCT((data[[#This Row],[Q1]:[Q4]]="X")*paramètres!$B$5:$E$5),0)</f>
        <v>0.25</v>
      </c>
      <c r="I99" s="16">
        <f>IF(data[[#This Row],[absence]]=0,SUMPRODUCT((data[[#This Row],[Q1]:[Q4]]="X")*paramètres!$B$6:$E$6),0)</f>
        <v>0</v>
      </c>
      <c r="J99" s="2" t="str">
        <f>IF(COUNTIF(JF,data[[#This Row],[date]])&gt;0,"férié","")</f>
        <v/>
      </c>
      <c r="K99" s="2" t="str">
        <f>data[[#This Row],[agent]]&amp;"|"&amp;data[[#This Row],[date]]</f>
        <v>agent3|43128</v>
      </c>
    </row>
    <row r="100" spans="1:11" x14ac:dyDescent="0.35">
      <c r="A100" t="s">
        <v>3</v>
      </c>
      <c r="B100" s="1">
        <v>43129</v>
      </c>
      <c r="D100" s="2" t="s">
        <v>1</v>
      </c>
      <c r="F100" s="2" t="s">
        <v>1</v>
      </c>
      <c r="G100" s="9">
        <f>SUMPRODUCT((leave[Agents]=data[[#This Row],[agent]])*(leave[depart]&lt;=data[[#This Row],[date]])*(leave[retour]&gt;data[[#This Row],[date]]))</f>
        <v>0</v>
      </c>
      <c r="H100" s="16">
        <f>IF(data[[#This Row],[absence]]=0,SUMPRODUCT((data[[#This Row],[Q1]:[Q4]]="X")*paramètres!$B$5:$E$5),0)</f>
        <v>0.45833333333333331</v>
      </c>
      <c r="I100" s="16">
        <f>IF(data[[#This Row],[absence]]=0,SUMPRODUCT((data[[#This Row],[Q1]:[Q4]]="X")*paramètres!$B$6:$E$6),0)</f>
        <v>4.166666666666663E-2</v>
      </c>
      <c r="J100" s="2" t="str">
        <f>IF(COUNTIF(JF,data[[#This Row],[date]])&gt;0,"férié","")</f>
        <v/>
      </c>
      <c r="K100" s="2" t="str">
        <f>data[[#This Row],[agent]]&amp;"|"&amp;data[[#This Row],[date]]</f>
        <v>agent3|43129</v>
      </c>
    </row>
    <row r="101" spans="1:11" x14ac:dyDescent="0.35">
      <c r="A101" t="s">
        <v>3</v>
      </c>
      <c r="B101" s="1">
        <v>43130</v>
      </c>
      <c r="C101" s="2" t="s">
        <v>1</v>
      </c>
      <c r="G101" s="9">
        <f>SUMPRODUCT((leave[Agents]=data[[#This Row],[agent]])*(leave[depart]&lt;=data[[#This Row],[date]])*(leave[retour]&gt;data[[#This Row],[date]]))</f>
        <v>0</v>
      </c>
      <c r="H101" s="16">
        <f>IF(data[[#This Row],[absence]]=0,SUMPRODUCT((data[[#This Row],[Q1]:[Q4]]="X")*paramètres!$B$5:$E$5),0)</f>
        <v>0.29166666666666669</v>
      </c>
      <c r="I101" s="16">
        <f>IF(data[[#This Row],[absence]]=0,SUMPRODUCT((data[[#This Row],[Q1]:[Q4]]="X")*paramètres!$B$6:$E$6),0)</f>
        <v>0.25</v>
      </c>
      <c r="J101" s="2" t="str">
        <f>IF(COUNTIF(JF,data[[#This Row],[date]])&gt;0,"férié","")</f>
        <v/>
      </c>
      <c r="K101" s="2" t="str">
        <f>data[[#This Row],[agent]]&amp;"|"&amp;data[[#This Row],[date]]</f>
        <v>agent3|43130</v>
      </c>
    </row>
    <row r="102" spans="1:11" x14ac:dyDescent="0.35">
      <c r="A102" t="s">
        <v>3</v>
      </c>
      <c r="B102" s="1">
        <v>43131</v>
      </c>
      <c r="G102" s="9">
        <f>SUMPRODUCT((leave[Agents]=data[[#This Row],[agent]])*(leave[depart]&lt;=data[[#This Row],[date]])*(leave[retour]&gt;data[[#This Row],[date]]))</f>
        <v>0</v>
      </c>
      <c r="H102" s="16">
        <f>IF(data[[#This Row],[absence]]=0,SUMPRODUCT((data[[#This Row],[Q1]:[Q4]]="X")*paramètres!$B$5:$E$5),0)</f>
        <v>0</v>
      </c>
      <c r="I102" s="16">
        <f>IF(data[[#This Row],[absence]]=0,SUMPRODUCT((data[[#This Row],[Q1]:[Q4]]="X")*paramètres!$B$6:$E$6),0)</f>
        <v>0</v>
      </c>
      <c r="J102" s="2" t="str">
        <f>IF(COUNTIF(JF,data[[#This Row],[date]])&gt;0,"férié","")</f>
        <v/>
      </c>
      <c r="K102" s="2" t="str">
        <f>data[[#This Row],[agent]]&amp;"|"&amp;data[[#This Row],[date]]</f>
        <v>agent3|43131</v>
      </c>
    </row>
    <row r="103" spans="1:11" x14ac:dyDescent="0.35">
      <c r="A103" t="s">
        <v>3</v>
      </c>
      <c r="B103" s="1">
        <v>43132</v>
      </c>
      <c r="E103" s="2" t="s">
        <v>1</v>
      </c>
      <c r="G103" s="9">
        <f>SUMPRODUCT((leave[Agents]=data[[#This Row],[agent]])*(leave[depart]&lt;=data[[#This Row],[date]])*(leave[retour]&gt;data[[#This Row],[date]]))</f>
        <v>0</v>
      </c>
      <c r="H103" s="16">
        <f>IF(data[[#This Row],[absence]]=0,SUMPRODUCT((data[[#This Row],[Q1]:[Q4]]="X")*paramètres!$B$5:$E$5),0)</f>
        <v>0.25</v>
      </c>
      <c r="I103" s="16">
        <f>IF(data[[#This Row],[absence]]=0,SUMPRODUCT((data[[#This Row],[Q1]:[Q4]]="X")*paramètres!$B$6:$E$6),0)</f>
        <v>0</v>
      </c>
      <c r="J103" s="2" t="str">
        <f>IF(COUNTIF(JF,data[[#This Row],[date]])&gt;0,"férié","")</f>
        <v/>
      </c>
      <c r="K103" s="2" t="str">
        <f>data[[#This Row],[agent]]&amp;"|"&amp;data[[#This Row],[date]]</f>
        <v>agent3|43132</v>
      </c>
    </row>
    <row r="104" spans="1:11" x14ac:dyDescent="0.35">
      <c r="A104" t="s">
        <v>3</v>
      </c>
      <c r="B104" s="1">
        <v>43133</v>
      </c>
      <c r="D104" s="2" t="s">
        <v>1</v>
      </c>
      <c r="F104" s="2" t="s">
        <v>1</v>
      </c>
      <c r="G104" s="9">
        <f>SUMPRODUCT((leave[Agents]=data[[#This Row],[agent]])*(leave[depart]&lt;=data[[#This Row],[date]])*(leave[retour]&gt;data[[#This Row],[date]]))</f>
        <v>0</v>
      </c>
      <c r="H104" s="16">
        <f>IF(data[[#This Row],[absence]]=0,SUMPRODUCT((data[[#This Row],[Q1]:[Q4]]="X")*paramètres!$B$5:$E$5),0)</f>
        <v>0.45833333333333331</v>
      </c>
      <c r="I104" s="16">
        <f>IF(data[[#This Row],[absence]]=0,SUMPRODUCT((data[[#This Row],[Q1]:[Q4]]="X")*paramètres!$B$6:$E$6),0)</f>
        <v>4.166666666666663E-2</v>
      </c>
      <c r="J104" s="2" t="str">
        <f>IF(COUNTIF(JF,data[[#This Row],[date]])&gt;0,"férié","")</f>
        <v/>
      </c>
      <c r="K104" s="2" t="str">
        <f>data[[#This Row],[agent]]&amp;"|"&amp;data[[#This Row],[date]]</f>
        <v>agent3|43133</v>
      </c>
    </row>
    <row r="105" spans="1:11" x14ac:dyDescent="0.35">
      <c r="A105" t="s">
        <v>3</v>
      </c>
      <c r="B105" s="1">
        <v>43134</v>
      </c>
      <c r="C105" s="2" t="s">
        <v>1</v>
      </c>
      <c r="G105" s="9">
        <f>SUMPRODUCT((leave[Agents]=data[[#This Row],[agent]])*(leave[depart]&lt;=data[[#This Row],[date]])*(leave[retour]&gt;data[[#This Row],[date]]))</f>
        <v>0</v>
      </c>
      <c r="H105" s="16">
        <f>IF(data[[#This Row],[absence]]=0,SUMPRODUCT((data[[#This Row],[Q1]:[Q4]]="X")*paramètres!$B$5:$E$5),0)</f>
        <v>0.29166666666666669</v>
      </c>
      <c r="I105" s="16">
        <f>IF(data[[#This Row],[absence]]=0,SUMPRODUCT((data[[#This Row],[Q1]:[Q4]]="X")*paramètres!$B$6:$E$6),0)</f>
        <v>0.25</v>
      </c>
      <c r="J105" s="2" t="str">
        <f>IF(COUNTIF(JF,data[[#This Row],[date]])&gt;0,"férié","")</f>
        <v/>
      </c>
      <c r="K105" s="2" t="str">
        <f>data[[#This Row],[agent]]&amp;"|"&amp;data[[#This Row],[date]]</f>
        <v>agent3|43134</v>
      </c>
    </row>
    <row r="106" spans="1:11" x14ac:dyDescent="0.35">
      <c r="A106" t="s">
        <v>3</v>
      </c>
      <c r="B106" s="1">
        <v>43135</v>
      </c>
      <c r="G106" s="9">
        <f>SUMPRODUCT((leave[Agents]=data[[#This Row],[agent]])*(leave[depart]&lt;=data[[#This Row],[date]])*(leave[retour]&gt;data[[#This Row],[date]]))</f>
        <v>0</v>
      </c>
      <c r="H106" s="16">
        <f>IF(data[[#This Row],[absence]]=0,SUMPRODUCT((data[[#This Row],[Q1]:[Q4]]="X")*paramètres!$B$5:$E$5),0)</f>
        <v>0</v>
      </c>
      <c r="I106" s="16">
        <f>IF(data[[#This Row],[absence]]=0,SUMPRODUCT((data[[#This Row],[Q1]:[Q4]]="X")*paramètres!$B$6:$E$6),0)</f>
        <v>0</v>
      </c>
      <c r="J106" s="2" t="str">
        <f>IF(COUNTIF(JF,data[[#This Row],[date]])&gt;0,"férié","")</f>
        <v/>
      </c>
      <c r="K106" s="2" t="str">
        <f>data[[#This Row],[agent]]&amp;"|"&amp;data[[#This Row],[date]]</f>
        <v>agent3|43135</v>
      </c>
    </row>
    <row r="107" spans="1:11" x14ac:dyDescent="0.35">
      <c r="A107" t="s">
        <v>7</v>
      </c>
      <c r="B107" s="1">
        <v>43101</v>
      </c>
      <c r="D107" s="2" t="s">
        <v>1</v>
      </c>
      <c r="F107" s="2" t="s">
        <v>1</v>
      </c>
      <c r="G107" s="9">
        <f>SUMPRODUCT((leave[Agents]=data[[#This Row],[agent]])*(leave[depart]&lt;=data[[#This Row],[date]])*(leave[retour]&gt;data[[#This Row],[date]]))</f>
        <v>0</v>
      </c>
      <c r="H107" s="16">
        <f>IF(data[[#This Row],[absence]]=0,SUMPRODUCT((data[[#This Row],[Q1]:[Q4]]="X")*paramètres!$B$5:$E$5),0)</f>
        <v>0.45833333333333331</v>
      </c>
      <c r="I107" s="16">
        <f>IF(data[[#This Row],[absence]]=0,SUMPRODUCT((data[[#This Row],[Q1]:[Q4]]="X")*paramètres!$B$6:$E$6),0)</f>
        <v>4.166666666666663E-2</v>
      </c>
      <c r="J107" s="2" t="str">
        <f>IF(COUNTIF(JF,data[[#This Row],[date]])&gt;0,"férié","")</f>
        <v>férié</v>
      </c>
      <c r="K107" s="2" t="str">
        <f>data[[#This Row],[agent]]&amp;"|"&amp;data[[#This Row],[date]]</f>
        <v>agent4|43101</v>
      </c>
    </row>
    <row r="108" spans="1:11" x14ac:dyDescent="0.35">
      <c r="A108" t="s">
        <v>7</v>
      </c>
      <c r="B108" s="1">
        <v>43102</v>
      </c>
      <c r="C108" s="2" t="s">
        <v>1</v>
      </c>
      <c r="G108" s="9">
        <f>SUMPRODUCT((leave[Agents]=data[[#This Row],[agent]])*(leave[depart]&lt;=data[[#This Row],[date]])*(leave[retour]&gt;data[[#This Row],[date]]))</f>
        <v>0</v>
      </c>
      <c r="H108" s="16">
        <f>IF(data[[#This Row],[absence]]=0,SUMPRODUCT((data[[#This Row],[Q1]:[Q4]]="X")*paramètres!$B$5:$E$5),0)</f>
        <v>0.29166666666666669</v>
      </c>
      <c r="I108" s="16">
        <f>IF(data[[#This Row],[absence]]=0,SUMPRODUCT((data[[#This Row],[Q1]:[Q4]]="X")*paramètres!$B$6:$E$6),0)</f>
        <v>0.25</v>
      </c>
      <c r="J108" s="2" t="str">
        <f>IF(COUNTIF(JF,data[[#This Row],[date]])&gt;0,"férié","")</f>
        <v/>
      </c>
      <c r="K108" s="2" t="str">
        <f>data[[#This Row],[agent]]&amp;"|"&amp;data[[#This Row],[date]]</f>
        <v>agent4|43102</v>
      </c>
    </row>
    <row r="109" spans="1:11" x14ac:dyDescent="0.35">
      <c r="A109" t="s">
        <v>7</v>
      </c>
      <c r="B109" s="1">
        <v>43103</v>
      </c>
      <c r="G109" s="9">
        <f>SUMPRODUCT((leave[Agents]=data[[#This Row],[agent]])*(leave[depart]&lt;=data[[#This Row],[date]])*(leave[retour]&gt;data[[#This Row],[date]]))</f>
        <v>0</v>
      </c>
      <c r="H109" s="16">
        <f>IF(data[[#This Row],[absence]]=0,SUMPRODUCT((data[[#This Row],[Q1]:[Q4]]="X")*paramètres!$B$5:$E$5),0)</f>
        <v>0</v>
      </c>
      <c r="I109" s="16">
        <f>IF(data[[#This Row],[absence]]=0,SUMPRODUCT((data[[#This Row],[Q1]:[Q4]]="X")*paramètres!$B$6:$E$6),0)</f>
        <v>0</v>
      </c>
      <c r="J109" s="2" t="str">
        <f>IF(COUNTIF(JF,data[[#This Row],[date]])&gt;0,"férié","")</f>
        <v/>
      </c>
      <c r="K109" s="2" t="str">
        <f>data[[#This Row],[agent]]&amp;"|"&amp;data[[#This Row],[date]]</f>
        <v>agent4|43103</v>
      </c>
    </row>
    <row r="110" spans="1:11" x14ac:dyDescent="0.35">
      <c r="A110" t="s">
        <v>7</v>
      </c>
      <c r="B110" s="1">
        <v>43104</v>
      </c>
      <c r="E110" s="2" t="s">
        <v>1</v>
      </c>
      <c r="G110" s="9">
        <f>SUMPRODUCT((leave[Agents]=data[[#This Row],[agent]])*(leave[depart]&lt;=data[[#This Row],[date]])*(leave[retour]&gt;data[[#This Row],[date]]))</f>
        <v>0</v>
      </c>
      <c r="H110" s="16">
        <f>IF(data[[#This Row],[absence]]=0,SUMPRODUCT((data[[#This Row],[Q1]:[Q4]]="X")*paramètres!$B$5:$E$5),0)</f>
        <v>0.25</v>
      </c>
      <c r="I110" s="16">
        <f>IF(data[[#This Row],[absence]]=0,SUMPRODUCT((data[[#This Row],[Q1]:[Q4]]="X")*paramètres!$B$6:$E$6),0)</f>
        <v>0</v>
      </c>
      <c r="J110" s="2" t="str">
        <f>IF(COUNTIF(JF,data[[#This Row],[date]])&gt;0,"férié","")</f>
        <v/>
      </c>
      <c r="K110" s="2" t="str">
        <f>data[[#This Row],[agent]]&amp;"|"&amp;data[[#This Row],[date]]</f>
        <v>agent4|43104</v>
      </c>
    </row>
    <row r="111" spans="1:11" x14ac:dyDescent="0.35">
      <c r="A111" t="s">
        <v>7</v>
      </c>
      <c r="B111" s="1">
        <v>43105</v>
      </c>
      <c r="D111" s="2" t="s">
        <v>1</v>
      </c>
      <c r="F111" s="2" t="s">
        <v>1</v>
      </c>
      <c r="G111" s="9">
        <f>SUMPRODUCT((leave[Agents]=data[[#This Row],[agent]])*(leave[depart]&lt;=data[[#This Row],[date]])*(leave[retour]&gt;data[[#This Row],[date]]))</f>
        <v>0</v>
      </c>
      <c r="H111" s="16">
        <f>IF(data[[#This Row],[absence]]=0,SUMPRODUCT((data[[#This Row],[Q1]:[Q4]]="X")*paramètres!$B$5:$E$5),0)</f>
        <v>0.45833333333333331</v>
      </c>
      <c r="I111" s="16">
        <f>IF(data[[#This Row],[absence]]=0,SUMPRODUCT((data[[#This Row],[Q1]:[Q4]]="X")*paramètres!$B$6:$E$6),0)</f>
        <v>4.166666666666663E-2</v>
      </c>
      <c r="J111" s="2" t="str">
        <f>IF(COUNTIF(JF,data[[#This Row],[date]])&gt;0,"férié","")</f>
        <v/>
      </c>
      <c r="K111" s="2" t="str">
        <f>data[[#This Row],[agent]]&amp;"|"&amp;data[[#This Row],[date]]</f>
        <v>agent4|43105</v>
      </c>
    </row>
    <row r="112" spans="1:11" x14ac:dyDescent="0.35">
      <c r="A112" t="s">
        <v>7</v>
      </c>
      <c r="B112" s="1">
        <v>43106</v>
      </c>
      <c r="C112" s="2" t="s">
        <v>1</v>
      </c>
      <c r="G112" s="9">
        <f>SUMPRODUCT((leave[Agents]=data[[#This Row],[agent]])*(leave[depart]&lt;=data[[#This Row],[date]])*(leave[retour]&gt;data[[#This Row],[date]]))</f>
        <v>0</v>
      </c>
      <c r="H112" s="16">
        <f>IF(data[[#This Row],[absence]]=0,SUMPRODUCT((data[[#This Row],[Q1]:[Q4]]="X")*paramètres!$B$5:$E$5),0)</f>
        <v>0.29166666666666669</v>
      </c>
      <c r="I112" s="16">
        <f>IF(data[[#This Row],[absence]]=0,SUMPRODUCT((data[[#This Row],[Q1]:[Q4]]="X")*paramètres!$B$6:$E$6),0)</f>
        <v>0.25</v>
      </c>
      <c r="J112" s="2" t="str">
        <f>IF(COUNTIF(JF,data[[#This Row],[date]])&gt;0,"férié","")</f>
        <v/>
      </c>
      <c r="K112" s="2" t="str">
        <f>data[[#This Row],[agent]]&amp;"|"&amp;data[[#This Row],[date]]</f>
        <v>agent4|43106</v>
      </c>
    </row>
    <row r="113" spans="1:11" x14ac:dyDescent="0.35">
      <c r="A113" t="s">
        <v>7</v>
      </c>
      <c r="B113" s="1">
        <v>43107</v>
      </c>
      <c r="G113" s="9">
        <f>SUMPRODUCT((leave[Agents]=data[[#This Row],[agent]])*(leave[depart]&lt;=data[[#This Row],[date]])*(leave[retour]&gt;data[[#This Row],[date]]))</f>
        <v>0</v>
      </c>
      <c r="H113" s="16">
        <f>IF(data[[#This Row],[absence]]=0,SUMPRODUCT((data[[#This Row],[Q1]:[Q4]]="X")*paramètres!$B$5:$E$5),0)</f>
        <v>0</v>
      </c>
      <c r="I113" s="16">
        <f>IF(data[[#This Row],[absence]]=0,SUMPRODUCT((data[[#This Row],[Q1]:[Q4]]="X")*paramètres!$B$6:$E$6),0)</f>
        <v>0</v>
      </c>
      <c r="J113" s="2" t="str">
        <f>IF(COUNTIF(JF,data[[#This Row],[date]])&gt;0,"férié","")</f>
        <v/>
      </c>
      <c r="K113" s="2" t="str">
        <f>data[[#This Row],[agent]]&amp;"|"&amp;data[[#This Row],[date]]</f>
        <v>agent4|43107</v>
      </c>
    </row>
    <row r="114" spans="1:11" x14ac:dyDescent="0.35">
      <c r="A114" t="s">
        <v>7</v>
      </c>
      <c r="B114" s="1">
        <v>43108</v>
      </c>
      <c r="E114" s="2" t="s">
        <v>1</v>
      </c>
      <c r="G114" s="9">
        <f>SUMPRODUCT((leave[Agents]=data[[#This Row],[agent]])*(leave[depart]&lt;=data[[#This Row],[date]])*(leave[retour]&gt;data[[#This Row],[date]]))</f>
        <v>0</v>
      </c>
      <c r="H114" s="16">
        <f>IF(data[[#This Row],[absence]]=0,SUMPRODUCT((data[[#This Row],[Q1]:[Q4]]="X")*paramètres!$B$5:$E$5),0)</f>
        <v>0.25</v>
      </c>
      <c r="I114" s="16">
        <f>IF(data[[#This Row],[absence]]=0,SUMPRODUCT((data[[#This Row],[Q1]:[Q4]]="X")*paramètres!$B$6:$E$6),0)</f>
        <v>0</v>
      </c>
      <c r="J114" s="2" t="str">
        <f>IF(COUNTIF(JF,data[[#This Row],[date]])&gt;0,"férié","")</f>
        <v/>
      </c>
      <c r="K114" s="2" t="str">
        <f>data[[#This Row],[agent]]&amp;"|"&amp;data[[#This Row],[date]]</f>
        <v>agent4|43108</v>
      </c>
    </row>
    <row r="115" spans="1:11" x14ac:dyDescent="0.35">
      <c r="A115" t="s">
        <v>7</v>
      </c>
      <c r="B115" s="1">
        <v>43109</v>
      </c>
      <c r="D115" s="2" t="s">
        <v>1</v>
      </c>
      <c r="F115" s="2" t="s">
        <v>1</v>
      </c>
      <c r="G115" s="9">
        <f>SUMPRODUCT((leave[Agents]=data[[#This Row],[agent]])*(leave[depart]&lt;=data[[#This Row],[date]])*(leave[retour]&gt;data[[#This Row],[date]]))</f>
        <v>0</v>
      </c>
      <c r="H115" s="16">
        <f>IF(data[[#This Row],[absence]]=0,SUMPRODUCT((data[[#This Row],[Q1]:[Q4]]="X")*paramètres!$B$5:$E$5),0)</f>
        <v>0.45833333333333331</v>
      </c>
      <c r="I115" s="16">
        <f>IF(data[[#This Row],[absence]]=0,SUMPRODUCT((data[[#This Row],[Q1]:[Q4]]="X")*paramètres!$B$6:$E$6),0)</f>
        <v>4.166666666666663E-2</v>
      </c>
      <c r="J115" s="2" t="str">
        <f>IF(COUNTIF(JF,data[[#This Row],[date]])&gt;0,"férié","")</f>
        <v/>
      </c>
      <c r="K115" s="2" t="str">
        <f>data[[#This Row],[agent]]&amp;"|"&amp;data[[#This Row],[date]]</f>
        <v>agent4|43109</v>
      </c>
    </row>
    <row r="116" spans="1:11" x14ac:dyDescent="0.35">
      <c r="A116" t="s">
        <v>7</v>
      </c>
      <c r="B116" s="1">
        <v>43110</v>
      </c>
      <c r="C116" s="2" t="s">
        <v>1</v>
      </c>
      <c r="G116" s="9">
        <f>SUMPRODUCT((leave[Agents]=data[[#This Row],[agent]])*(leave[depart]&lt;=data[[#This Row],[date]])*(leave[retour]&gt;data[[#This Row],[date]]))</f>
        <v>0</v>
      </c>
      <c r="H116" s="16">
        <f>IF(data[[#This Row],[absence]]=0,SUMPRODUCT((data[[#This Row],[Q1]:[Q4]]="X")*paramètres!$B$5:$E$5),0)</f>
        <v>0.29166666666666669</v>
      </c>
      <c r="I116" s="16">
        <f>IF(data[[#This Row],[absence]]=0,SUMPRODUCT((data[[#This Row],[Q1]:[Q4]]="X")*paramètres!$B$6:$E$6),0)</f>
        <v>0.25</v>
      </c>
      <c r="J116" s="2" t="str">
        <f>IF(COUNTIF(JF,data[[#This Row],[date]])&gt;0,"férié","")</f>
        <v/>
      </c>
      <c r="K116" s="2" t="str">
        <f>data[[#This Row],[agent]]&amp;"|"&amp;data[[#This Row],[date]]</f>
        <v>agent4|43110</v>
      </c>
    </row>
    <row r="117" spans="1:11" x14ac:dyDescent="0.35">
      <c r="A117" t="s">
        <v>7</v>
      </c>
      <c r="B117" s="1">
        <v>43111</v>
      </c>
      <c r="G117" s="9">
        <f>SUMPRODUCT((leave[Agents]=data[[#This Row],[agent]])*(leave[depart]&lt;=data[[#This Row],[date]])*(leave[retour]&gt;data[[#This Row],[date]]))</f>
        <v>0</v>
      </c>
      <c r="H117" s="16">
        <f>IF(data[[#This Row],[absence]]=0,SUMPRODUCT((data[[#This Row],[Q1]:[Q4]]="X")*paramètres!$B$5:$E$5),0)</f>
        <v>0</v>
      </c>
      <c r="I117" s="16">
        <f>IF(data[[#This Row],[absence]]=0,SUMPRODUCT((data[[#This Row],[Q1]:[Q4]]="X")*paramètres!$B$6:$E$6),0)</f>
        <v>0</v>
      </c>
      <c r="J117" s="2" t="str">
        <f>IF(COUNTIF(JF,data[[#This Row],[date]])&gt;0,"férié","")</f>
        <v/>
      </c>
      <c r="K117" s="2" t="str">
        <f>data[[#This Row],[agent]]&amp;"|"&amp;data[[#This Row],[date]]</f>
        <v>agent4|43111</v>
      </c>
    </row>
    <row r="118" spans="1:11" x14ac:dyDescent="0.35">
      <c r="A118" t="s">
        <v>7</v>
      </c>
      <c r="B118" s="1">
        <v>43112</v>
      </c>
      <c r="E118" s="2" t="s">
        <v>1</v>
      </c>
      <c r="G118" s="9">
        <f>SUMPRODUCT((leave[Agents]=data[[#This Row],[agent]])*(leave[depart]&lt;=data[[#This Row],[date]])*(leave[retour]&gt;data[[#This Row],[date]]))</f>
        <v>0</v>
      </c>
      <c r="H118" s="16">
        <f>IF(data[[#This Row],[absence]]=0,SUMPRODUCT((data[[#This Row],[Q1]:[Q4]]="X")*paramètres!$B$5:$E$5),0)</f>
        <v>0.25</v>
      </c>
      <c r="I118" s="16">
        <f>IF(data[[#This Row],[absence]]=0,SUMPRODUCT((data[[#This Row],[Q1]:[Q4]]="X")*paramètres!$B$6:$E$6),0)</f>
        <v>0</v>
      </c>
      <c r="J118" s="2" t="str">
        <f>IF(COUNTIF(JF,data[[#This Row],[date]])&gt;0,"férié","")</f>
        <v/>
      </c>
      <c r="K118" s="2" t="str">
        <f>data[[#This Row],[agent]]&amp;"|"&amp;data[[#This Row],[date]]</f>
        <v>agent4|43112</v>
      </c>
    </row>
    <row r="119" spans="1:11" x14ac:dyDescent="0.35">
      <c r="A119" t="s">
        <v>7</v>
      </c>
      <c r="B119" s="1">
        <v>43113</v>
      </c>
      <c r="D119" s="2" t="s">
        <v>1</v>
      </c>
      <c r="F119" s="2" t="s">
        <v>1</v>
      </c>
      <c r="G119" s="9">
        <f>SUMPRODUCT((leave[Agents]=data[[#This Row],[agent]])*(leave[depart]&lt;=data[[#This Row],[date]])*(leave[retour]&gt;data[[#This Row],[date]]))</f>
        <v>0</v>
      </c>
      <c r="H119" s="16">
        <f>IF(data[[#This Row],[absence]]=0,SUMPRODUCT((data[[#This Row],[Q1]:[Q4]]="X")*paramètres!$B$5:$E$5),0)</f>
        <v>0.45833333333333331</v>
      </c>
      <c r="I119" s="16">
        <f>IF(data[[#This Row],[absence]]=0,SUMPRODUCT((data[[#This Row],[Q1]:[Q4]]="X")*paramètres!$B$6:$E$6),0)</f>
        <v>4.166666666666663E-2</v>
      </c>
      <c r="J119" s="2" t="str">
        <f>IF(COUNTIF(JF,data[[#This Row],[date]])&gt;0,"férié","")</f>
        <v/>
      </c>
      <c r="K119" s="2" t="str">
        <f>data[[#This Row],[agent]]&amp;"|"&amp;data[[#This Row],[date]]</f>
        <v>agent4|43113</v>
      </c>
    </row>
    <row r="120" spans="1:11" x14ac:dyDescent="0.35">
      <c r="A120" t="s">
        <v>7</v>
      </c>
      <c r="B120" s="1">
        <v>43114</v>
      </c>
      <c r="C120" s="2" t="s">
        <v>1</v>
      </c>
      <c r="G120" s="9">
        <f>SUMPRODUCT((leave[Agents]=data[[#This Row],[agent]])*(leave[depart]&lt;=data[[#This Row],[date]])*(leave[retour]&gt;data[[#This Row],[date]]))</f>
        <v>0</v>
      </c>
      <c r="H120" s="16">
        <f>IF(data[[#This Row],[absence]]=0,SUMPRODUCT((data[[#This Row],[Q1]:[Q4]]="X")*paramètres!$B$5:$E$5),0)</f>
        <v>0.29166666666666669</v>
      </c>
      <c r="I120" s="16">
        <f>IF(data[[#This Row],[absence]]=0,SUMPRODUCT((data[[#This Row],[Q1]:[Q4]]="X")*paramètres!$B$6:$E$6),0)</f>
        <v>0.25</v>
      </c>
      <c r="J120" s="2" t="str">
        <f>IF(COUNTIF(JF,data[[#This Row],[date]])&gt;0,"férié","")</f>
        <v/>
      </c>
      <c r="K120" s="2" t="str">
        <f>data[[#This Row],[agent]]&amp;"|"&amp;data[[#This Row],[date]]</f>
        <v>agent4|43114</v>
      </c>
    </row>
    <row r="121" spans="1:11" x14ac:dyDescent="0.35">
      <c r="A121" t="s">
        <v>7</v>
      </c>
      <c r="B121" s="1">
        <v>43115</v>
      </c>
      <c r="G121" s="9">
        <f>SUMPRODUCT((leave[Agents]=data[[#This Row],[agent]])*(leave[depart]&lt;=data[[#This Row],[date]])*(leave[retour]&gt;data[[#This Row],[date]]))</f>
        <v>0</v>
      </c>
      <c r="H121" s="16">
        <f>IF(data[[#This Row],[absence]]=0,SUMPRODUCT((data[[#This Row],[Q1]:[Q4]]="X")*paramètres!$B$5:$E$5),0)</f>
        <v>0</v>
      </c>
      <c r="I121" s="16">
        <f>IF(data[[#This Row],[absence]]=0,SUMPRODUCT((data[[#This Row],[Q1]:[Q4]]="X")*paramètres!$B$6:$E$6),0)</f>
        <v>0</v>
      </c>
      <c r="J121" s="2" t="str">
        <f>IF(COUNTIF(JF,data[[#This Row],[date]])&gt;0,"férié","")</f>
        <v/>
      </c>
      <c r="K121" s="2" t="str">
        <f>data[[#This Row],[agent]]&amp;"|"&amp;data[[#This Row],[date]]</f>
        <v>agent4|43115</v>
      </c>
    </row>
    <row r="122" spans="1:11" x14ac:dyDescent="0.35">
      <c r="A122" t="s">
        <v>7</v>
      </c>
      <c r="B122" s="1">
        <v>43116</v>
      </c>
      <c r="E122" s="2" t="s">
        <v>1</v>
      </c>
      <c r="G122" s="9">
        <f>SUMPRODUCT((leave[Agents]=data[[#This Row],[agent]])*(leave[depart]&lt;=data[[#This Row],[date]])*(leave[retour]&gt;data[[#This Row],[date]]))</f>
        <v>0</v>
      </c>
      <c r="H122" s="16">
        <f>IF(data[[#This Row],[absence]]=0,SUMPRODUCT((data[[#This Row],[Q1]:[Q4]]="X")*paramètres!$B$5:$E$5),0)</f>
        <v>0.25</v>
      </c>
      <c r="I122" s="16">
        <f>IF(data[[#This Row],[absence]]=0,SUMPRODUCT((data[[#This Row],[Q1]:[Q4]]="X")*paramètres!$B$6:$E$6),0)</f>
        <v>0</v>
      </c>
      <c r="J122" s="2" t="str">
        <f>IF(COUNTIF(JF,data[[#This Row],[date]])&gt;0,"férié","")</f>
        <v/>
      </c>
      <c r="K122" s="2" t="str">
        <f>data[[#This Row],[agent]]&amp;"|"&amp;data[[#This Row],[date]]</f>
        <v>agent4|43116</v>
      </c>
    </row>
    <row r="123" spans="1:11" x14ac:dyDescent="0.35">
      <c r="A123" t="s">
        <v>7</v>
      </c>
      <c r="B123" s="1">
        <v>43117</v>
      </c>
      <c r="D123" s="2" t="s">
        <v>1</v>
      </c>
      <c r="F123" s="2" t="s">
        <v>1</v>
      </c>
      <c r="G123" s="9">
        <f>SUMPRODUCT((leave[Agents]=data[[#This Row],[agent]])*(leave[depart]&lt;=data[[#This Row],[date]])*(leave[retour]&gt;data[[#This Row],[date]]))</f>
        <v>0</v>
      </c>
      <c r="H123" s="16">
        <f>IF(data[[#This Row],[absence]]=0,SUMPRODUCT((data[[#This Row],[Q1]:[Q4]]="X")*paramètres!$B$5:$E$5),0)</f>
        <v>0.45833333333333331</v>
      </c>
      <c r="I123" s="16">
        <f>IF(data[[#This Row],[absence]]=0,SUMPRODUCT((data[[#This Row],[Q1]:[Q4]]="X")*paramètres!$B$6:$E$6),0)</f>
        <v>4.166666666666663E-2</v>
      </c>
      <c r="J123" s="2" t="str">
        <f>IF(COUNTIF(JF,data[[#This Row],[date]])&gt;0,"férié","")</f>
        <v/>
      </c>
      <c r="K123" s="2" t="str">
        <f>data[[#This Row],[agent]]&amp;"|"&amp;data[[#This Row],[date]]</f>
        <v>agent4|43117</v>
      </c>
    </row>
    <row r="124" spans="1:11" x14ac:dyDescent="0.35">
      <c r="A124" t="s">
        <v>7</v>
      </c>
      <c r="B124" s="1">
        <v>43118</v>
      </c>
      <c r="C124" s="2" t="s">
        <v>1</v>
      </c>
      <c r="G124" s="9">
        <f>SUMPRODUCT((leave[Agents]=data[[#This Row],[agent]])*(leave[depart]&lt;=data[[#This Row],[date]])*(leave[retour]&gt;data[[#This Row],[date]]))</f>
        <v>0</v>
      </c>
      <c r="H124" s="16">
        <f>IF(data[[#This Row],[absence]]=0,SUMPRODUCT((data[[#This Row],[Q1]:[Q4]]="X")*paramètres!$B$5:$E$5),0)</f>
        <v>0.29166666666666669</v>
      </c>
      <c r="I124" s="16">
        <f>IF(data[[#This Row],[absence]]=0,SUMPRODUCT((data[[#This Row],[Q1]:[Q4]]="X")*paramètres!$B$6:$E$6),0)</f>
        <v>0.25</v>
      </c>
      <c r="J124" s="2" t="str">
        <f>IF(COUNTIF(JF,data[[#This Row],[date]])&gt;0,"férié","")</f>
        <v/>
      </c>
      <c r="K124" s="2" t="str">
        <f>data[[#This Row],[agent]]&amp;"|"&amp;data[[#This Row],[date]]</f>
        <v>agent4|43118</v>
      </c>
    </row>
    <row r="125" spans="1:11" x14ac:dyDescent="0.35">
      <c r="A125" t="s">
        <v>7</v>
      </c>
      <c r="B125" s="1">
        <v>43119</v>
      </c>
      <c r="G125" s="9">
        <f>SUMPRODUCT((leave[Agents]=data[[#This Row],[agent]])*(leave[depart]&lt;=data[[#This Row],[date]])*(leave[retour]&gt;data[[#This Row],[date]]))</f>
        <v>0</v>
      </c>
      <c r="H125" s="16">
        <f>IF(data[[#This Row],[absence]]=0,SUMPRODUCT((data[[#This Row],[Q1]:[Q4]]="X")*paramètres!$B$5:$E$5),0)</f>
        <v>0</v>
      </c>
      <c r="I125" s="16">
        <f>IF(data[[#This Row],[absence]]=0,SUMPRODUCT((data[[#This Row],[Q1]:[Q4]]="X")*paramètres!$B$6:$E$6),0)</f>
        <v>0</v>
      </c>
      <c r="J125" s="2" t="str">
        <f>IF(COUNTIF(JF,data[[#This Row],[date]])&gt;0,"férié","")</f>
        <v/>
      </c>
      <c r="K125" s="2" t="str">
        <f>data[[#This Row],[agent]]&amp;"|"&amp;data[[#This Row],[date]]</f>
        <v>agent4|43119</v>
      </c>
    </row>
    <row r="126" spans="1:11" x14ac:dyDescent="0.35">
      <c r="A126" t="s">
        <v>7</v>
      </c>
      <c r="B126" s="1">
        <v>43120</v>
      </c>
      <c r="E126" s="2" t="s">
        <v>1</v>
      </c>
      <c r="G126" s="9">
        <f>SUMPRODUCT((leave[Agents]=data[[#This Row],[agent]])*(leave[depart]&lt;=data[[#This Row],[date]])*(leave[retour]&gt;data[[#This Row],[date]]))</f>
        <v>0</v>
      </c>
      <c r="H126" s="16">
        <f>IF(data[[#This Row],[absence]]=0,SUMPRODUCT((data[[#This Row],[Q1]:[Q4]]="X")*paramètres!$B$5:$E$5),0)</f>
        <v>0.25</v>
      </c>
      <c r="I126" s="16">
        <f>IF(data[[#This Row],[absence]]=0,SUMPRODUCT((data[[#This Row],[Q1]:[Q4]]="X")*paramètres!$B$6:$E$6),0)</f>
        <v>0</v>
      </c>
      <c r="J126" s="2" t="str">
        <f>IF(COUNTIF(JF,data[[#This Row],[date]])&gt;0,"férié","")</f>
        <v/>
      </c>
      <c r="K126" s="2" t="str">
        <f>data[[#This Row],[agent]]&amp;"|"&amp;data[[#This Row],[date]]</f>
        <v>agent4|43120</v>
      </c>
    </row>
    <row r="127" spans="1:11" x14ac:dyDescent="0.35">
      <c r="A127" t="s">
        <v>7</v>
      </c>
      <c r="B127" s="1">
        <v>43121</v>
      </c>
      <c r="D127" s="2" t="s">
        <v>1</v>
      </c>
      <c r="F127" s="2" t="s">
        <v>1</v>
      </c>
      <c r="G127" s="9">
        <f>SUMPRODUCT((leave[Agents]=data[[#This Row],[agent]])*(leave[depart]&lt;=data[[#This Row],[date]])*(leave[retour]&gt;data[[#This Row],[date]]))</f>
        <v>0</v>
      </c>
      <c r="H127" s="16">
        <f>IF(data[[#This Row],[absence]]=0,SUMPRODUCT((data[[#This Row],[Q1]:[Q4]]="X")*paramètres!$B$5:$E$5),0)</f>
        <v>0.45833333333333331</v>
      </c>
      <c r="I127" s="16">
        <f>IF(data[[#This Row],[absence]]=0,SUMPRODUCT((data[[#This Row],[Q1]:[Q4]]="X")*paramètres!$B$6:$E$6),0)</f>
        <v>4.166666666666663E-2</v>
      </c>
      <c r="J127" s="2" t="str">
        <f>IF(COUNTIF(JF,data[[#This Row],[date]])&gt;0,"férié","")</f>
        <v/>
      </c>
      <c r="K127" s="2" t="str">
        <f>data[[#This Row],[agent]]&amp;"|"&amp;data[[#This Row],[date]]</f>
        <v>agent4|43121</v>
      </c>
    </row>
    <row r="128" spans="1:11" x14ac:dyDescent="0.35">
      <c r="A128" t="s">
        <v>7</v>
      </c>
      <c r="B128" s="1">
        <v>43122</v>
      </c>
      <c r="C128" s="2" t="s">
        <v>1</v>
      </c>
      <c r="G128" s="9">
        <f>SUMPRODUCT((leave[Agents]=data[[#This Row],[agent]])*(leave[depart]&lt;=data[[#This Row],[date]])*(leave[retour]&gt;data[[#This Row],[date]]))</f>
        <v>0</v>
      </c>
      <c r="H128" s="16">
        <f>IF(data[[#This Row],[absence]]=0,SUMPRODUCT((data[[#This Row],[Q1]:[Q4]]="X")*paramètres!$B$5:$E$5),0)</f>
        <v>0.29166666666666669</v>
      </c>
      <c r="I128" s="16">
        <f>IF(data[[#This Row],[absence]]=0,SUMPRODUCT((data[[#This Row],[Q1]:[Q4]]="X")*paramètres!$B$6:$E$6),0)</f>
        <v>0.25</v>
      </c>
      <c r="J128" s="2" t="str">
        <f>IF(COUNTIF(JF,data[[#This Row],[date]])&gt;0,"férié","")</f>
        <v/>
      </c>
      <c r="K128" s="2" t="str">
        <f>data[[#This Row],[agent]]&amp;"|"&amp;data[[#This Row],[date]]</f>
        <v>agent4|43122</v>
      </c>
    </row>
    <row r="129" spans="1:11" x14ac:dyDescent="0.35">
      <c r="A129" t="s">
        <v>7</v>
      </c>
      <c r="B129" s="1">
        <v>43123</v>
      </c>
      <c r="G129" s="9">
        <f>SUMPRODUCT((leave[Agents]=data[[#This Row],[agent]])*(leave[depart]&lt;=data[[#This Row],[date]])*(leave[retour]&gt;data[[#This Row],[date]]))</f>
        <v>0</v>
      </c>
      <c r="H129" s="16">
        <f>IF(data[[#This Row],[absence]]=0,SUMPRODUCT((data[[#This Row],[Q1]:[Q4]]="X")*paramètres!$B$5:$E$5),0)</f>
        <v>0</v>
      </c>
      <c r="I129" s="16">
        <f>IF(data[[#This Row],[absence]]=0,SUMPRODUCT((data[[#This Row],[Q1]:[Q4]]="X")*paramètres!$B$6:$E$6),0)</f>
        <v>0</v>
      </c>
      <c r="J129" s="2" t="str">
        <f>IF(COUNTIF(JF,data[[#This Row],[date]])&gt;0,"férié","")</f>
        <v/>
      </c>
      <c r="K129" s="2" t="str">
        <f>data[[#This Row],[agent]]&amp;"|"&amp;data[[#This Row],[date]]</f>
        <v>agent4|43123</v>
      </c>
    </row>
    <row r="130" spans="1:11" x14ac:dyDescent="0.35">
      <c r="A130" t="s">
        <v>7</v>
      </c>
      <c r="B130" s="1">
        <v>43124</v>
      </c>
      <c r="E130" s="2" t="s">
        <v>1</v>
      </c>
      <c r="G130" s="9">
        <f>SUMPRODUCT((leave[Agents]=data[[#This Row],[agent]])*(leave[depart]&lt;=data[[#This Row],[date]])*(leave[retour]&gt;data[[#This Row],[date]]))</f>
        <v>0</v>
      </c>
      <c r="H130" s="16">
        <f>IF(data[[#This Row],[absence]]=0,SUMPRODUCT((data[[#This Row],[Q1]:[Q4]]="X")*paramètres!$B$5:$E$5),0)</f>
        <v>0.25</v>
      </c>
      <c r="I130" s="16">
        <f>IF(data[[#This Row],[absence]]=0,SUMPRODUCT((data[[#This Row],[Q1]:[Q4]]="X")*paramètres!$B$6:$E$6),0)</f>
        <v>0</v>
      </c>
      <c r="J130" s="2" t="str">
        <f>IF(COUNTIF(JF,data[[#This Row],[date]])&gt;0,"férié","")</f>
        <v/>
      </c>
      <c r="K130" s="2" t="str">
        <f>data[[#This Row],[agent]]&amp;"|"&amp;data[[#This Row],[date]]</f>
        <v>agent4|43124</v>
      </c>
    </row>
    <row r="131" spans="1:11" x14ac:dyDescent="0.35">
      <c r="A131" t="s">
        <v>7</v>
      </c>
      <c r="B131" s="1">
        <v>43125</v>
      </c>
      <c r="D131" s="2" t="s">
        <v>1</v>
      </c>
      <c r="F131" s="2" t="s">
        <v>1</v>
      </c>
      <c r="G131" s="9">
        <f>SUMPRODUCT((leave[Agents]=data[[#This Row],[agent]])*(leave[depart]&lt;=data[[#This Row],[date]])*(leave[retour]&gt;data[[#This Row],[date]]))</f>
        <v>0</v>
      </c>
      <c r="H131" s="16">
        <f>IF(data[[#This Row],[absence]]=0,SUMPRODUCT((data[[#This Row],[Q1]:[Q4]]="X")*paramètres!$B$5:$E$5),0)</f>
        <v>0.45833333333333331</v>
      </c>
      <c r="I131" s="16">
        <f>IF(data[[#This Row],[absence]]=0,SUMPRODUCT((data[[#This Row],[Q1]:[Q4]]="X")*paramètres!$B$6:$E$6),0)</f>
        <v>4.166666666666663E-2</v>
      </c>
      <c r="J131" s="2" t="str">
        <f>IF(COUNTIF(JF,data[[#This Row],[date]])&gt;0,"férié","")</f>
        <v/>
      </c>
      <c r="K131" s="2" t="str">
        <f>data[[#This Row],[agent]]&amp;"|"&amp;data[[#This Row],[date]]</f>
        <v>agent4|43125</v>
      </c>
    </row>
    <row r="132" spans="1:11" x14ac:dyDescent="0.35">
      <c r="A132" t="s">
        <v>7</v>
      </c>
      <c r="B132" s="1">
        <v>43126</v>
      </c>
      <c r="C132" s="2" t="s">
        <v>1</v>
      </c>
      <c r="G132" s="9">
        <f>SUMPRODUCT((leave[Agents]=data[[#This Row],[agent]])*(leave[depart]&lt;=data[[#This Row],[date]])*(leave[retour]&gt;data[[#This Row],[date]]))</f>
        <v>0</v>
      </c>
      <c r="H132" s="16">
        <f>IF(data[[#This Row],[absence]]=0,SUMPRODUCT((data[[#This Row],[Q1]:[Q4]]="X")*paramètres!$B$5:$E$5),0)</f>
        <v>0.29166666666666669</v>
      </c>
      <c r="I132" s="16">
        <f>IF(data[[#This Row],[absence]]=0,SUMPRODUCT((data[[#This Row],[Q1]:[Q4]]="X")*paramètres!$B$6:$E$6),0)</f>
        <v>0.25</v>
      </c>
      <c r="J132" s="2" t="str">
        <f>IF(COUNTIF(JF,data[[#This Row],[date]])&gt;0,"férié","")</f>
        <v/>
      </c>
      <c r="K132" s="2" t="str">
        <f>data[[#This Row],[agent]]&amp;"|"&amp;data[[#This Row],[date]]</f>
        <v>agent4|43126</v>
      </c>
    </row>
    <row r="133" spans="1:11" x14ac:dyDescent="0.35">
      <c r="A133" t="s">
        <v>7</v>
      </c>
      <c r="B133" s="1">
        <v>43127</v>
      </c>
      <c r="G133" s="9">
        <f>SUMPRODUCT((leave[Agents]=data[[#This Row],[agent]])*(leave[depart]&lt;=data[[#This Row],[date]])*(leave[retour]&gt;data[[#This Row],[date]]))</f>
        <v>0</v>
      </c>
      <c r="H133" s="16">
        <f>IF(data[[#This Row],[absence]]=0,SUMPRODUCT((data[[#This Row],[Q1]:[Q4]]="X")*paramètres!$B$5:$E$5),0)</f>
        <v>0</v>
      </c>
      <c r="I133" s="16">
        <f>IF(data[[#This Row],[absence]]=0,SUMPRODUCT((data[[#This Row],[Q1]:[Q4]]="X")*paramètres!$B$6:$E$6),0)</f>
        <v>0</v>
      </c>
      <c r="J133" s="2" t="str">
        <f>IF(COUNTIF(JF,data[[#This Row],[date]])&gt;0,"férié","")</f>
        <v/>
      </c>
      <c r="K133" s="2" t="str">
        <f>data[[#This Row],[agent]]&amp;"|"&amp;data[[#This Row],[date]]</f>
        <v>agent4|43127</v>
      </c>
    </row>
    <row r="134" spans="1:11" x14ac:dyDescent="0.35">
      <c r="A134" t="s">
        <v>7</v>
      </c>
      <c r="B134" s="1">
        <v>43128</v>
      </c>
      <c r="E134" s="2" t="s">
        <v>1</v>
      </c>
      <c r="G134" s="9">
        <f>SUMPRODUCT((leave[Agents]=data[[#This Row],[agent]])*(leave[depart]&lt;=data[[#This Row],[date]])*(leave[retour]&gt;data[[#This Row],[date]]))</f>
        <v>0</v>
      </c>
      <c r="H134" s="16">
        <f>IF(data[[#This Row],[absence]]=0,SUMPRODUCT((data[[#This Row],[Q1]:[Q4]]="X")*paramètres!$B$5:$E$5),0)</f>
        <v>0.25</v>
      </c>
      <c r="I134" s="16">
        <f>IF(data[[#This Row],[absence]]=0,SUMPRODUCT((data[[#This Row],[Q1]:[Q4]]="X")*paramètres!$B$6:$E$6),0)</f>
        <v>0</v>
      </c>
      <c r="J134" s="2" t="str">
        <f>IF(COUNTIF(JF,data[[#This Row],[date]])&gt;0,"férié","")</f>
        <v/>
      </c>
      <c r="K134" s="2" t="str">
        <f>data[[#This Row],[agent]]&amp;"|"&amp;data[[#This Row],[date]]</f>
        <v>agent4|43128</v>
      </c>
    </row>
    <row r="135" spans="1:11" x14ac:dyDescent="0.35">
      <c r="A135" t="s">
        <v>7</v>
      </c>
      <c r="B135" s="1">
        <v>43129</v>
      </c>
      <c r="D135" s="2" t="s">
        <v>1</v>
      </c>
      <c r="F135" s="2" t="s">
        <v>1</v>
      </c>
      <c r="G135" s="9">
        <f>SUMPRODUCT((leave[Agents]=data[[#This Row],[agent]])*(leave[depart]&lt;=data[[#This Row],[date]])*(leave[retour]&gt;data[[#This Row],[date]]))</f>
        <v>0</v>
      </c>
      <c r="H135" s="16">
        <f>IF(data[[#This Row],[absence]]=0,SUMPRODUCT((data[[#This Row],[Q1]:[Q4]]="X")*paramètres!$B$5:$E$5),0)</f>
        <v>0.45833333333333331</v>
      </c>
      <c r="I135" s="16">
        <f>IF(data[[#This Row],[absence]]=0,SUMPRODUCT((data[[#This Row],[Q1]:[Q4]]="X")*paramètres!$B$6:$E$6),0)</f>
        <v>4.166666666666663E-2</v>
      </c>
      <c r="J135" s="2" t="str">
        <f>IF(COUNTIF(JF,data[[#This Row],[date]])&gt;0,"férié","")</f>
        <v/>
      </c>
      <c r="K135" s="2" t="str">
        <f>data[[#This Row],[agent]]&amp;"|"&amp;data[[#This Row],[date]]</f>
        <v>agent4|43129</v>
      </c>
    </row>
    <row r="136" spans="1:11" x14ac:dyDescent="0.35">
      <c r="A136" t="s">
        <v>7</v>
      </c>
      <c r="B136" s="1">
        <v>43130</v>
      </c>
      <c r="C136" s="2" t="s">
        <v>1</v>
      </c>
      <c r="G136" s="9">
        <f>SUMPRODUCT((leave[Agents]=data[[#This Row],[agent]])*(leave[depart]&lt;=data[[#This Row],[date]])*(leave[retour]&gt;data[[#This Row],[date]]))</f>
        <v>0</v>
      </c>
      <c r="H136" s="16">
        <f>IF(data[[#This Row],[absence]]=0,SUMPRODUCT((data[[#This Row],[Q1]:[Q4]]="X")*paramètres!$B$5:$E$5),0)</f>
        <v>0.29166666666666669</v>
      </c>
      <c r="I136" s="16">
        <f>IF(data[[#This Row],[absence]]=0,SUMPRODUCT((data[[#This Row],[Q1]:[Q4]]="X")*paramètres!$B$6:$E$6),0)</f>
        <v>0.25</v>
      </c>
      <c r="J136" s="2" t="str">
        <f>IF(COUNTIF(JF,data[[#This Row],[date]])&gt;0,"férié","")</f>
        <v/>
      </c>
      <c r="K136" s="2" t="str">
        <f>data[[#This Row],[agent]]&amp;"|"&amp;data[[#This Row],[date]]</f>
        <v>agent4|43130</v>
      </c>
    </row>
    <row r="137" spans="1:11" x14ac:dyDescent="0.35">
      <c r="A137" t="s">
        <v>7</v>
      </c>
      <c r="B137" s="1">
        <v>43131</v>
      </c>
      <c r="G137" s="9">
        <f>SUMPRODUCT((leave[Agents]=data[[#This Row],[agent]])*(leave[depart]&lt;=data[[#This Row],[date]])*(leave[retour]&gt;data[[#This Row],[date]]))</f>
        <v>0</v>
      </c>
      <c r="H137" s="16">
        <f>IF(data[[#This Row],[absence]]=0,SUMPRODUCT((data[[#This Row],[Q1]:[Q4]]="X")*paramètres!$B$5:$E$5),0)</f>
        <v>0</v>
      </c>
      <c r="I137" s="16">
        <f>IF(data[[#This Row],[absence]]=0,SUMPRODUCT((data[[#This Row],[Q1]:[Q4]]="X")*paramètres!$B$6:$E$6),0)</f>
        <v>0</v>
      </c>
      <c r="J137" s="2" t="str">
        <f>IF(COUNTIF(JF,data[[#This Row],[date]])&gt;0,"férié","")</f>
        <v/>
      </c>
      <c r="K137" s="2" t="str">
        <f>data[[#This Row],[agent]]&amp;"|"&amp;data[[#This Row],[date]]</f>
        <v>agent4|43131</v>
      </c>
    </row>
    <row r="138" spans="1:11" x14ac:dyDescent="0.35">
      <c r="A138" t="s">
        <v>7</v>
      </c>
      <c r="B138" s="1">
        <v>43132</v>
      </c>
      <c r="E138" s="2" t="s">
        <v>1</v>
      </c>
      <c r="G138" s="9">
        <f>SUMPRODUCT((leave[Agents]=data[[#This Row],[agent]])*(leave[depart]&lt;=data[[#This Row],[date]])*(leave[retour]&gt;data[[#This Row],[date]]))</f>
        <v>0</v>
      </c>
      <c r="H138" s="16">
        <f>IF(data[[#This Row],[absence]]=0,SUMPRODUCT((data[[#This Row],[Q1]:[Q4]]="X")*paramètres!$B$5:$E$5),0)</f>
        <v>0.25</v>
      </c>
      <c r="I138" s="16">
        <f>IF(data[[#This Row],[absence]]=0,SUMPRODUCT((data[[#This Row],[Q1]:[Q4]]="X")*paramètres!$B$6:$E$6),0)</f>
        <v>0</v>
      </c>
      <c r="J138" s="2" t="str">
        <f>IF(COUNTIF(JF,data[[#This Row],[date]])&gt;0,"férié","")</f>
        <v/>
      </c>
      <c r="K138" s="2" t="str">
        <f>data[[#This Row],[agent]]&amp;"|"&amp;data[[#This Row],[date]]</f>
        <v>agent4|43132</v>
      </c>
    </row>
    <row r="139" spans="1:11" x14ac:dyDescent="0.35">
      <c r="A139" t="s">
        <v>7</v>
      </c>
      <c r="B139" s="1">
        <v>43133</v>
      </c>
      <c r="D139" s="2" t="s">
        <v>1</v>
      </c>
      <c r="F139" s="2" t="s">
        <v>1</v>
      </c>
      <c r="G139" s="9">
        <f>SUMPRODUCT((leave[Agents]=data[[#This Row],[agent]])*(leave[depart]&lt;=data[[#This Row],[date]])*(leave[retour]&gt;data[[#This Row],[date]]))</f>
        <v>0</v>
      </c>
      <c r="H139" s="16">
        <f>IF(data[[#This Row],[absence]]=0,SUMPRODUCT((data[[#This Row],[Q1]:[Q4]]="X")*paramètres!$B$5:$E$5),0)</f>
        <v>0.45833333333333331</v>
      </c>
      <c r="I139" s="16">
        <f>IF(data[[#This Row],[absence]]=0,SUMPRODUCT((data[[#This Row],[Q1]:[Q4]]="X")*paramètres!$B$6:$E$6),0)</f>
        <v>4.166666666666663E-2</v>
      </c>
      <c r="J139" s="2" t="str">
        <f>IF(COUNTIF(JF,data[[#This Row],[date]])&gt;0,"férié","")</f>
        <v/>
      </c>
      <c r="K139" s="2" t="str">
        <f>data[[#This Row],[agent]]&amp;"|"&amp;data[[#This Row],[date]]</f>
        <v>agent4|43133</v>
      </c>
    </row>
    <row r="140" spans="1:11" x14ac:dyDescent="0.35">
      <c r="A140" t="s">
        <v>7</v>
      </c>
      <c r="B140" s="1">
        <v>43134</v>
      </c>
      <c r="C140" s="2" t="s">
        <v>1</v>
      </c>
      <c r="G140" s="9">
        <f>SUMPRODUCT((leave[Agents]=data[[#This Row],[agent]])*(leave[depart]&lt;=data[[#This Row],[date]])*(leave[retour]&gt;data[[#This Row],[date]]))</f>
        <v>0</v>
      </c>
      <c r="H140" s="16">
        <f>IF(data[[#This Row],[absence]]=0,SUMPRODUCT((data[[#This Row],[Q1]:[Q4]]="X")*paramètres!$B$5:$E$5),0)</f>
        <v>0.29166666666666669</v>
      </c>
      <c r="I140" s="16">
        <f>IF(data[[#This Row],[absence]]=0,SUMPRODUCT((data[[#This Row],[Q1]:[Q4]]="X")*paramètres!$B$6:$E$6),0)</f>
        <v>0.25</v>
      </c>
      <c r="J140" s="2" t="str">
        <f>IF(COUNTIF(JF,data[[#This Row],[date]])&gt;0,"férié","")</f>
        <v/>
      </c>
      <c r="K140" s="2" t="str">
        <f>data[[#This Row],[agent]]&amp;"|"&amp;data[[#This Row],[date]]</f>
        <v>agent4|43134</v>
      </c>
    </row>
    <row r="141" spans="1:11" x14ac:dyDescent="0.35">
      <c r="A141" t="s">
        <v>7</v>
      </c>
      <c r="B141" s="1">
        <v>43135</v>
      </c>
      <c r="G141" s="9">
        <f>SUMPRODUCT((leave[Agents]=data[[#This Row],[agent]])*(leave[depart]&lt;=data[[#This Row],[date]])*(leave[retour]&gt;data[[#This Row],[date]]))</f>
        <v>0</v>
      </c>
      <c r="H141" s="16">
        <f>IF(data[[#This Row],[absence]]=0,SUMPRODUCT((data[[#This Row],[Q1]:[Q4]]="X")*paramètres!$B$5:$E$5),0)</f>
        <v>0</v>
      </c>
      <c r="I141" s="16">
        <f>IF(data[[#This Row],[absence]]=0,SUMPRODUCT((data[[#This Row],[Q1]:[Q4]]="X")*paramètres!$B$6:$E$6),0)</f>
        <v>0</v>
      </c>
      <c r="J141" s="2" t="str">
        <f>IF(COUNTIF(JF,data[[#This Row],[date]])&gt;0,"férié","")</f>
        <v/>
      </c>
      <c r="K141" s="2" t="str">
        <f>data[[#This Row],[agent]]&amp;"|"&amp;data[[#This Row],[date]]</f>
        <v>agent4|43135</v>
      </c>
    </row>
    <row r="142" spans="1:11" x14ac:dyDescent="0.35">
      <c r="A142" t="s">
        <v>4</v>
      </c>
      <c r="B142" s="1">
        <v>43101</v>
      </c>
      <c r="E142" s="2" t="s">
        <v>1</v>
      </c>
      <c r="G142" s="9">
        <f>SUMPRODUCT((leave[Agents]=data[[#This Row],[agent]])*(leave[depart]&lt;=data[[#This Row],[date]])*(leave[retour]&gt;data[[#This Row],[date]]))</f>
        <v>0</v>
      </c>
      <c r="H142" s="16">
        <f>IF(data[[#This Row],[absence]]=0,SUMPRODUCT((data[[#This Row],[Q1]:[Q4]]="X")*paramètres!$B$5:$E$5),0)</f>
        <v>0.25</v>
      </c>
      <c r="I142" s="16">
        <f>IF(data[[#This Row],[absence]]=0,SUMPRODUCT((data[[#This Row],[Q1]:[Q4]]="X")*paramètres!$B$6:$E$6),0)</f>
        <v>0</v>
      </c>
      <c r="J142" s="2" t="str">
        <f>IF(COUNTIF(JF,data[[#This Row],[date]])&gt;0,"férié","")</f>
        <v>férié</v>
      </c>
      <c r="K142" s="2" t="str">
        <f>data[[#This Row],[agent]]&amp;"|"&amp;data[[#This Row],[date]]</f>
        <v>agent5|43101</v>
      </c>
    </row>
    <row r="143" spans="1:11" x14ac:dyDescent="0.35">
      <c r="A143" t="s">
        <v>4</v>
      </c>
      <c r="B143" s="1">
        <v>43102</v>
      </c>
      <c r="D143" s="2" t="s">
        <v>1</v>
      </c>
      <c r="F143" s="2" t="s">
        <v>1</v>
      </c>
      <c r="G143" s="9">
        <f>SUMPRODUCT((leave[Agents]=data[[#This Row],[agent]])*(leave[depart]&lt;=data[[#This Row],[date]])*(leave[retour]&gt;data[[#This Row],[date]]))</f>
        <v>0</v>
      </c>
      <c r="H143" s="16">
        <f>IF(data[[#This Row],[absence]]=0,SUMPRODUCT((data[[#This Row],[Q1]:[Q4]]="X")*paramètres!$B$5:$E$5),0)</f>
        <v>0.45833333333333331</v>
      </c>
      <c r="I143" s="16">
        <f>IF(data[[#This Row],[absence]]=0,SUMPRODUCT((data[[#This Row],[Q1]:[Q4]]="X")*paramètres!$B$6:$E$6),0)</f>
        <v>4.166666666666663E-2</v>
      </c>
      <c r="J143" s="2" t="str">
        <f>IF(COUNTIF(JF,data[[#This Row],[date]])&gt;0,"férié","")</f>
        <v/>
      </c>
      <c r="K143" s="2" t="str">
        <f>data[[#This Row],[agent]]&amp;"|"&amp;data[[#This Row],[date]]</f>
        <v>agent5|43102</v>
      </c>
    </row>
    <row r="144" spans="1:11" x14ac:dyDescent="0.35">
      <c r="A144" t="s">
        <v>4</v>
      </c>
      <c r="B144" s="1">
        <v>43103</v>
      </c>
      <c r="C144" s="2" t="s">
        <v>1</v>
      </c>
      <c r="G144" s="9">
        <f>SUMPRODUCT((leave[Agents]=data[[#This Row],[agent]])*(leave[depart]&lt;=data[[#This Row],[date]])*(leave[retour]&gt;data[[#This Row],[date]]))</f>
        <v>0</v>
      </c>
      <c r="H144" s="16">
        <f>IF(data[[#This Row],[absence]]=0,SUMPRODUCT((data[[#This Row],[Q1]:[Q4]]="X")*paramètres!$B$5:$E$5),0)</f>
        <v>0.29166666666666669</v>
      </c>
      <c r="I144" s="16">
        <f>IF(data[[#This Row],[absence]]=0,SUMPRODUCT((data[[#This Row],[Q1]:[Q4]]="X")*paramètres!$B$6:$E$6),0)</f>
        <v>0.25</v>
      </c>
      <c r="J144" s="2" t="str">
        <f>IF(COUNTIF(JF,data[[#This Row],[date]])&gt;0,"férié","")</f>
        <v/>
      </c>
      <c r="K144" s="2" t="str">
        <f>data[[#This Row],[agent]]&amp;"|"&amp;data[[#This Row],[date]]</f>
        <v>agent5|43103</v>
      </c>
    </row>
    <row r="145" spans="1:11" x14ac:dyDescent="0.35">
      <c r="A145" t="s">
        <v>4</v>
      </c>
      <c r="B145" s="1">
        <v>43104</v>
      </c>
      <c r="G145" s="9">
        <f>SUMPRODUCT((leave[Agents]=data[[#This Row],[agent]])*(leave[depart]&lt;=data[[#This Row],[date]])*(leave[retour]&gt;data[[#This Row],[date]]))</f>
        <v>0</v>
      </c>
      <c r="H145" s="16">
        <f>IF(data[[#This Row],[absence]]=0,SUMPRODUCT((data[[#This Row],[Q1]:[Q4]]="X")*paramètres!$B$5:$E$5),0)</f>
        <v>0</v>
      </c>
      <c r="I145" s="16">
        <f>IF(data[[#This Row],[absence]]=0,SUMPRODUCT((data[[#This Row],[Q1]:[Q4]]="X")*paramètres!$B$6:$E$6),0)</f>
        <v>0</v>
      </c>
      <c r="J145" s="2" t="str">
        <f>IF(COUNTIF(JF,data[[#This Row],[date]])&gt;0,"férié","")</f>
        <v/>
      </c>
      <c r="K145" s="2" t="str">
        <f>data[[#This Row],[agent]]&amp;"|"&amp;data[[#This Row],[date]]</f>
        <v>agent5|43104</v>
      </c>
    </row>
    <row r="146" spans="1:11" x14ac:dyDescent="0.35">
      <c r="A146" t="s">
        <v>4</v>
      </c>
      <c r="B146" s="1">
        <v>43105</v>
      </c>
      <c r="E146" s="2" t="s">
        <v>1</v>
      </c>
      <c r="G146" s="9">
        <f>SUMPRODUCT((leave[Agents]=data[[#This Row],[agent]])*(leave[depart]&lt;=data[[#This Row],[date]])*(leave[retour]&gt;data[[#This Row],[date]]))</f>
        <v>0</v>
      </c>
      <c r="H146" s="16">
        <f>IF(data[[#This Row],[absence]]=0,SUMPRODUCT((data[[#This Row],[Q1]:[Q4]]="X")*paramètres!$B$5:$E$5),0)</f>
        <v>0.25</v>
      </c>
      <c r="I146" s="16">
        <f>IF(data[[#This Row],[absence]]=0,SUMPRODUCT((data[[#This Row],[Q1]:[Q4]]="X")*paramètres!$B$6:$E$6),0)</f>
        <v>0</v>
      </c>
      <c r="J146" s="2" t="str">
        <f>IF(COUNTIF(JF,data[[#This Row],[date]])&gt;0,"férié","")</f>
        <v/>
      </c>
      <c r="K146" s="2" t="str">
        <f>data[[#This Row],[agent]]&amp;"|"&amp;data[[#This Row],[date]]</f>
        <v>agent5|43105</v>
      </c>
    </row>
    <row r="147" spans="1:11" x14ac:dyDescent="0.35">
      <c r="A147" t="s">
        <v>4</v>
      </c>
      <c r="B147" s="1">
        <v>43106</v>
      </c>
      <c r="D147" s="2" t="s">
        <v>1</v>
      </c>
      <c r="F147" s="2" t="s">
        <v>1</v>
      </c>
      <c r="G147" s="9">
        <f>SUMPRODUCT((leave[Agents]=data[[#This Row],[agent]])*(leave[depart]&lt;=data[[#This Row],[date]])*(leave[retour]&gt;data[[#This Row],[date]]))</f>
        <v>0</v>
      </c>
      <c r="H147" s="16">
        <f>IF(data[[#This Row],[absence]]=0,SUMPRODUCT((data[[#This Row],[Q1]:[Q4]]="X")*paramètres!$B$5:$E$5),0)</f>
        <v>0.45833333333333331</v>
      </c>
      <c r="I147" s="16">
        <f>IF(data[[#This Row],[absence]]=0,SUMPRODUCT((data[[#This Row],[Q1]:[Q4]]="X")*paramètres!$B$6:$E$6),0)</f>
        <v>4.166666666666663E-2</v>
      </c>
      <c r="J147" s="2" t="str">
        <f>IF(COUNTIF(JF,data[[#This Row],[date]])&gt;0,"férié","")</f>
        <v/>
      </c>
      <c r="K147" s="2" t="str">
        <f>data[[#This Row],[agent]]&amp;"|"&amp;data[[#This Row],[date]]</f>
        <v>agent5|43106</v>
      </c>
    </row>
    <row r="148" spans="1:11" x14ac:dyDescent="0.35">
      <c r="A148" t="s">
        <v>4</v>
      </c>
      <c r="B148" s="1">
        <v>43107</v>
      </c>
      <c r="C148" s="2" t="s">
        <v>1</v>
      </c>
      <c r="G148" s="9">
        <f>SUMPRODUCT((leave[Agents]=data[[#This Row],[agent]])*(leave[depart]&lt;=data[[#This Row],[date]])*(leave[retour]&gt;data[[#This Row],[date]]))</f>
        <v>0</v>
      </c>
      <c r="H148" s="16">
        <f>IF(data[[#This Row],[absence]]=0,SUMPRODUCT((data[[#This Row],[Q1]:[Q4]]="X")*paramètres!$B$5:$E$5),0)</f>
        <v>0.29166666666666669</v>
      </c>
      <c r="I148" s="16">
        <f>IF(data[[#This Row],[absence]]=0,SUMPRODUCT((data[[#This Row],[Q1]:[Q4]]="X")*paramètres!$B$6:$E$6),0)</f>
        <v>0.25</v>
      </c>
      <c r="J148" s="2" t="str">
        <f>IF(COUNTIF(JF,data[[#This Row],[date]])&gt;0,"férié","")</f>
        <v/>
      </c>
      <c r="K148" s="2" t="str">
        <f>data[[#This Row],[agent]]&amp;"|"&amp;data[[#This Row],[date]]</f>
        <v>agent5|43107</v>
      </c>
    </row>
    <row r="149" spans="1:11" x14ac:dyDescent="0.35">
      <c r="A149" t="s">
        <v>4</v>
      </c>
      <c r="B149" s="1">
        <v>43108</v>
      </c>
      <c r="G149" s="9">
        <f>SUMPRODUCT((leave[Agents]=data[[#This Row],[agent]])*(leave[depart]&lt;=data[[#This Row],[date]])*(leave[retour]&gt;data[[#This Row],[date]]))</f>
        <v>0</v>
      </c>
      <c r="H149" s="16">
        <f>IF(data[[#This Row],[absence]]=0,SUMPRODUCT((data[[#This Row],[Q1]:[Q4]]="X")*paramètres!$B$5:$E$5),0)</f>
        <v>0</v>
      </c>
      <c r="I149" s="16">
        <f>IF(data[[#This Row],[absence]]=0,SUMPRODUCT((data[[#This Row],[Q1]:[Q4]]="X")*paramètres!$B$6:$E$6),0)</f>
        <v>0</v>
      </c>
      <c r="J149" s="2" t="str">
        <f>IF(COUNTIF(JF,data[[#This Row],[date]])&gt;0,"férié","")</f>
        <v/>
      </c>
      <c r="K149" s="2" t="str">
        <f>data[[#This Row],[agent]]&amp;"|"&amp;data[[#This Row],[date]]</f>
        <v>agent5|43108</v>
      </c>
    </row>
    <row r="150" spans="1:11" x14ac:dyDescent="0.35">
      <c r="A150" t="s">
        <v>4</v>
      </c>
      <c r="B150" s="1">
        <v>43109</v>
      </c>
      <c r="E150" s="2" t="s">
        <v>1</v>
      </c>
      <c r="G150" s="9">
        <f>SUMPRODUCT((leave[Agents]=data[[#This Row],[agent]])*(leave[depart]&lt;=data[[#This Row],[date]])*(leave[retour]&gt;data[[#This Row],[date]]))</f>
        <v>0</v>
      </c>
      <c r="H150" s="16">
        <f>IF(data[[#This Row],[absence]]=0,SUMPRODUCT((data[[#This Row],[Q1]:[Q4]]="X")*paramètres!$B$5:$E$5),0)</f>
        <v>0.25</v>
      </c>
      <c r="I150" s="16">
        <f>IF(data[[#This Row],[absence]]=0,SUMPRODUCT((data[[#This Row],[Q1]:[Q4]]="X")*paramètres!$B$6:$E$6),0)</f>
        <v>0</v>
      </c>
      <c r="J150" s="2" t="str">
        <f>IF(COUNTIF(JF,data[[#This Row],[date]])&gt;0,"férié","")</f>
        <v/>
      </c>
      <c r="K150" s="2" t="str">
        <f>data[[#This Row],[agent]]&amp;"|"&amp;data[[#This Row],[date]]</f>
        <v>agent5|43109</v>
      </c>
    </row>
    <row r="151" spans="1:11" x14ac:dyDescent="0.35">
      <c r="A151" t="s">
        <v>4</v>
      </c>
      <c r="B151" s="1">
        <v>43110</v>
      </c>
      <c r="D151" s="2" t="s">
        <v>1</v>
      </c>
      <c r="F151" s="2" t="s">
        <v>1</v>
      </c>
      <c r="G151" s="9">
        <f>SUMPRODUCT((leave[Agents]=data[[#This Row],[agent]])*(leave[depart]&lt;=data[[#This Row],[date]])*(leave[retour]&gt;data[[#This Row],[date]]))</f>
        <v>0</v>
      </c>
      <c r="H151" s="16">
        <f>IF(data[[#This Row],[absence]]=0,SUMPRODUCT((data[[#This Row],[Q1]:[Q4]]="X")*paramètres!$B$5:$E$5),0)</f>
        <v>0.45833333333333331</v>
      </c>
      <c r="I151" s="16">
        <f>IF(data[[#This Row],[absence]]=0,SUMPRODUCT((data[[#This Row],[Q1]:[Q4]]="X")*paramètres!$B$6:$E$6),0)</f>
        <v>4.166666666666663E-2</v>
      </c>
      <c r="J151" s="2" t="str">
        <f>IF(COUNTIF(JF,data[[#This Row],[date]])&gt;0,"férié","")</f>
        <v/>
      </c>
      <c r="K151" s="2" t="str">
        <f>data[[#This Row],[agent]]&amp;"|"&amp;data[[#This Row],[date]]</f>
        <v>agent5|43110</v>
      </c>
    </row>
    <row r="152" spans="1:11" x14ac:dyDescent="0.35">
      <c r="A152" t="s">
        <v>4</v>
      </c>
      <c r="B152" s="1">
        <v>43111</v>
      </c>
      <c r="C152" s="2" t="s">
        <v>1</v>
      </c>
      <c r="G152" s="9">
        <f>SUMPRODUCT((leave[Agents]=data[[#This Row],[agent]])*(leave[depart]&lt;=data[[#This Row],[date]])*(leave[retour]&gt;data[[#This Row],[date]]))</f>
        <v>0</v>
      </c>
      <c r="H152" s="16">
        <f>IF(data[[#This Row],[absence]]=0,SUMPRODUCT((data[[#This Row],[Q1]:[Q4]]="X")*paramètres!$B$5:$E$5),0)</f>
        <v>0.29166666666666669</v>
      </c>
      <c r="I152" s="16">
        <f>IF(data[[#This Row],[absence]]=0,SUMPRODUCT((data[[#This Row],[Q1]:[Q4]]="X")*paramètres!$B$6:$E$6),0)</f>
        <v>0.25</v>
      </c>
      <c r="J152" s="2" t="str">
        <f>IF(COUNTIF(JF,data[[#This Row],[date]])&gt;0,"férié","")</f>
        <v/>
      </c>
      <c r="K152" s="2" t="str">
        <f>data[[#This Row],[agent]]&amp;"|"&amp;data[[#This Row],[date]]</f>
        <v>agent5|43111</v>
      </c>
    </row>
    <row r="153" spans="1:11" x14ac:dyDescent="0.35">
      <c r="A153" t="s">
        <v>4</v>
      </c>
      <c r="B153" s="1">
        <v>43112</v>
      </c>
      <c r="G153" s="9">
        <f>SUMPRODUCT((leave[Agents]=data[[#This Row],[agent]])*(leave[depart]&lt;=data[[#This Row],[date]])*(leave[retour]&gt;data[[#This Row],[date]]))</f>
        <v>0</v>
      </c>
      <c r="H153" s="16">
        <f>IF(data[[#This Row],[absence]]=0,SUMPRODUCT((data[[#This Row],[Q1]:[Q4]]="X")*paramètres!$B$5:$E$5),0)</f>
        <v>0</v>
      </c>
      <c r="I153" s="16">
        <f>IF(data[[#This Row],[absence]]=0,SUMPRODUCT((data[[#This Row],[Q1]:[Q4]]="X")*paramètres!$B$6:$E$6),0)</f>
        <v>0</v>
      </c>
      <c r="J153" s="2" t="str">
        <f>IF(COUNTIF(JF,data[[#This Row],[date]])&gt;0,"férié","")</f>
        <v/>
      </c>
      <c r="K153" s="2" t="str">
        <f>data[[#This Row],[agent]]&amp;"|"&amp;data[[#This Row],[date]]</f>
        <v>agent5|43112</v>
      </c>
    </row>
    <row r="154" spans="1:11" x14ac:dyDescent="0.35">
      <c r="A154" t="s">
        <v>4</v>
      </c>
      <c r="B154" s="1">
        <v>43113</v>
      </c>
      <c r="E154" s="2" t="s">
        <v>1</v>
      </c>
      <c r="G154" s="9">
        <f>SUMPRODUCT((leave[Agents]=data[[#This Row],[agent]])*(leave[depart]&lt;=data[[#This Row],[date]])*(leave[retour]&gt;data[[#This Row],[date]]))</f>
        <v>0</v>
      </c>
      <c r="H154" s="16">
        <f>IF(data[[#This Row],[absence]]=0,SUMPRODUCT((data[[#This Row],[Q1]:[Q4]]="X")*paramètres!$B$5:$E$5),0)</f>
        <v>0.25</v>
      </c>
      <c r="I154" s="16">
        <f>IF(data[[#This Row],[absence]]=0,SUMPRODUCT((data[[#This Row],[Q1]:[Q4]]="X")*paramètres!$B$6:$E$6),0)</f>
        <v>0</v>
      </c>
      <c r="J154" s="2" t="str">
        <f>IF(COUNTIF(JF,data[[#This Row],[date]])&gt;0,"férié","")</f>
        <v/>
      </c>
      <c r="K154" s="2" t="str">
        <f>data[[#This Row],[agent]]&amp;"|"&amp;data[[#This Row],[date]]</f>
        <v>agent5|43113</v>
      </c>
    </row>
    <row r="155" spans="1:11" x14ac:dyDescent="0.35">
      <c r="A155" t="s">
        <v>4</v>
      </c>
      <c r="B155" s="1">
        <v>43114</v>
      </c>
      <c r="D155" s="2" t="s">
        <v>1</v>
      </c>
      <c r="F155" s="2" t="s">
        <v>1</v>
      </c>
      <c r="G155" s="9">
        <f>SUMPRODUCT((leave[Agents]=data[[#This Row],[agent]])*(leave[depart]&lt;=data[[#This Row],[date]])*(leave[retour]&gt;data[[#This Row],[date]]))</f>
        <v>0</v>
      </c>
      <c r="H155" s="16">
        <f>IF(data[[#This Row],[absence]]=0,SUMPRODUCT((data[[#This Row],[Q1]:[Q4]]="X")*paramètres!$B$5:$E$5),0)</f>
        <v>0.45833333333333331</v>
      </c>
      <c r="I155" s="16">
        <f>IF(data[[#This Row],[absence]]=0,SUMPRODUCT((data[[#This Row],[Q1]:[Q4]]="X")*paramètres!$B$6:$E$6),0)</f>
        <v>4.166666666666663E-2</v>
      </c>
      <c r="J155" s="2" t="str">
        <f>IF(COUNTIF(JF,data[[#This Row],[date]])&gt;0,"férié","")</f>
        <v/>
      </c>
      <c r="K155" s="2" t="str">
        <f>data[[#This Row],[agent]]&amp;"|"&amp;data[[#This Row],[date]]</f>
        <v>agent5|43114</v>
      </c>
    </row>
    <row r="156" spans="1:11" x14ac:dyDescent="0.35">
      <c r="A156" t="s">
        <v>4</v>
      </c>
      <c r="B156" s="1">
        <v>43115</v>
      </c>
      <c r="C156" s="2" t="s">
        <v>1</v>
      </c>
      <c r="G156" s="9">
        <f>SUMPRODUCT((leave[Agents]=data[[#This Row],[agent]])*(leave[depart]&lt;=data[[#This Row],[date]])*(leave[retour]&gt;data[[#This Row],[date]]))</f>
        <v>0</v>
      </c>
      <c r="H156" s="16">
        <f>IF(data[[#This Row],[absence]]=0,SUMPRODUCT((data[[#This Row],[Q1]:[Q4]]="X")*paramètres!$B$5:$E$5),0)</f>
        <v>0.29166666666666669</v>
      </c>
      <c r="I156" s="16">
        <f>IF(data[[#This Row],[absence]]=0,SUMPRODUCT((data[[#This Row],[Q1]:[Q4]]="X")*paramètres!$B$6:$E$6),0)</f>
        <v>0.25</v>
      </c>
      <c r="J156" s="2" t="str">
        <f>IF(COUNTIF(JF,data[[#This Row],[date]])&gt;0,"férié","")</f>
        <v/>
      </c>
      <c r="K156" s="2" t="str">
        <f>data[[#This Row],[agent]]&amp;"|"&amp;data[[#This Row],[date]]</f>
        <v>agent5|43115</v>
      </c>
    </row>
    <row r="157" spans="1:11" x14ac:dyDescent="0.35">
      <c r="A157" t="s">
        <v>4</v>
      </c>
      <c r="B157" s="1">
        <v>43116</v>
      </c>
      <c r="G157" s="9">
        <f>SUMPRODUCT((leave[Agents]=data[[#This Row],[agent]])*(leave[depart]&lt;=data[[#This Row],[date]])*(leave[retour]&gt;data[[#This Row],[date]]))</f>
        <v>0</v>
      </c>
      <c r="H157" s="16">
        <f>IF(data[[#This Row],[absence]]=0,SUMPRODUCT((data[[#This Row],[Q1]:[Q4]]="X")*paramètres!$B$5:$E$5),0)</f>
        <v>0</v>
      </c>
      <c r="I157" s="16">
        <f>IF(data[[#This Row],[absence]]=0,SUMPRODUCT((data[[#This Row],[Q1]:[Q4]]="X")*paramètres!$B$6:$E$6),0)</f>
        <v>0</v>
      </c>
      <c r="J157" s="2" t="str">
        <f>IF(COUNTIF(JF,data[[#This Row],[date]])&gt;0,"férié","")</f>
        <v/>
      </c>
      <c r="K157" s="2" t="str">
        <f>data[[#This Row],[agent]]&amp;"|"&amp;data[[#This Row],[date]]</f>
        <v>agent5|43116</v>
      </c>
    </row>
    <row r="158" spans="1:11" x14ac:dyDescent="0.35">
      <c r="A158" t="s">
        <v>4</v>
      </c>
      <c r="B158" s="1">
        <v>43117</v>
      </c>
      <c r="E158" s="2" t="s">
        <v>1</v>
      </c>
      <c r="G158" s="9">
        <f>SUMPRODUCT((leave[Agents]=data[[#This Row],[agent]])*(leave[depart]&lt;=data[[#This Row],[date]])*(leave[retour]&gt;data[[#This Row],[date]]))</f>
        <v>0</v>
      </c>
      <c r="H158" s="16">
        <f>IF(data[[#This Row],[absence]]=0,SUMPRODUCT((data[[#This Row],[Q1]:[Q4]]="X")*paramètres!$B$5:$E$5),0)</f>
        <v>0.25</v>
      </c>
      <c r="I158" s="16">
        <f>IF(data[[#This Row],[absence]]=0,SUMPRODUCT((data[[#This Row],[Q1]:[Q4]]="X")*paramètres!$B$6:$E$6),0)</f>
        <v>0</v>
      </c>
      <c r="J158" s="2" t="str">
        <f>IF(COUNTIF(JF,data[[#This Row],[date]])&gt;0,"férié","")</f>
        <v/>
      </c>
      <c r="K158" s="2" t="str">
        <f>data[[#This Row],[agent]]&amp;"|"&amp;data[[#This Row],[date]]</f>
        <v>agent5|43117</v>
      </c>
    </row>
    <row r="159" spans="1:11" x14ac:dyDescent="0.35">
      <c r="A159" t="s">
        <v>4</v>
      </c>
      <c r="B159" s="1">
        <v>43118</v>
      </c>
      <c r="D159" s="2" t="s">
        <v>1</v>
      </c>
      <c r="F159" s="2" t="s">
        <v>1</v>
      </c>
      <c r="G159" s="9">
        <f>SUMPRODUCT((leave[Agents]=data[[#This Row],[agent]])*(leave[depart]&lt;=data[[#This Row],[date]])*(leave[retour]&gt;data[[#This Row],[date]]))</f>
        <v>0</v>
      </c>
      <c r="H159" s="16">
        <f>IF(data[[#This Row],[absence]]=0,SUMPRODUCT((data[[#This Row],[Q1]:[Q4]]="X")*paramètres!$B$5:$E$5),0)</f>
        <v>0.45833333333333331</v>
      </c>
      <c r="I159" s="16">
        <f>IF(data[[#This Row],[absence]]=0,SUMPRODUCT((data[[#This Row],[Q1]:[Q4]]="X")*paramètres!$B$6:$E$6),0)</f>
        <v>4.166666666666663E-2</v>
      </c>
      <c r="J159" s="2" t="str">
        <f>IF(COUNTIF(JF,data[[#This Row],[date]])&gt;0,"férié","")</f>
        <v/>
      </c>
      <c r="K159" s="2" t="str">
        <f>data[[#This Row],[agent]]&amp;"|"&amp;data[[#This Row],[date]]</f>
        <v>agent5|43118</v>
      </c>
    </row>
    <row r="160" spans="1:11" x14ac:dyDescent="0.35">
      <c r="A160" t="s">
        <v>4</v>
      </c>
      <c r="B160" s="1">
        <v>43119</v>
      </c>
      <c r="C160" s="2" t="s">
        <v>1</v>
      </c>
      <c r="G160" s="9">
        <f>SUMPRODUCT((leave[Agents]=data[[#This Row],[agent]])*(leave[depart]&lt;=data[[#This Row],[date]])*(leave[retour]&gt;data[[#This Row],[date]]))</f>
        <v>0</v>
      </c>
      <c r="H160" s="16">
        <f>IF(data[[#This Row],[absence]]=0,SUMPRODUCT((data[[#This Row],[Q1]:[Q4]]="X")*paramètres!$B$5:$E$5),0)</f>
        <v>0.29166666666666669</v>
      </c>
      <c r="I160" s="16">
        <f>IF(data[[#This Row],[absence]]=0,SUMPRODUCT((data[[#This Row],[Q1]:[Q4]]="X")*paramètres!$B$6:$E$6),0)</f>
        <v>0.25</v>
      </c>
      <c r="J160" s="2" t="str">
        <f>IF(COUNTIF(JF,data[[#This Row],[date]])&gt;0,"férié","")</f>
        <v/>
      </c>
      <c r="K160" s="2" t="str">
        <f>data[[#This Row],[agent]]&amp;"|"&amp;data[[#This Row],[date]]</f>
        <v>agent5|43119</v>
      </c>
    </row>
    <row r="161" spans="1:11" x14ac:dyDescent="0.35">
      <c r="A161" t="s">
        <v>4</v>
      </c>
      <c r="B161" s="1">
        <v>43120</v>
      </c>
      <c r="G161" s="9">
        <f>SUMPRODUCT((leave[Agents]=data[[#This Row],[agent]])*(leave[depart]&lt;=data[[#This Row],[date]])*(leave[retour]&gt;data[[#This Row],[date]]))</f>
        <v>0</v>
      </c>
      <c r="H161" s="16">
        <f>IF(data[[#This Row],[absence]]=0,SUMPRODUCT((data[[#This Row],[Q1]:[Q4]]="X")*paramètres!$B$5:$E$5),0)</f>
        <v>0</v>
      </c>
      <c r="I161" s="16">
        <f>IF(data[[#This Row],[absence]]=0,SUMPRODUCT((data[[#This Row],[Q1]:[Q4]]="X")*paramètres!$B$6:$E$6),0)</f>
        <v>0</v>
      </c>
      <c r="J161" s="2" t="str">
        <f>IF(COUNTIF(JF,data[[#This Row],[date]])&gt;0,"férié","")</f>
        <v/>
      </c>
      <c r="K161" s="2" t="str">
        <f>data[[#This Row],[agent]]&amp;"|"&amp;data[[#This Row],[date]]</f>
        <v>agent5|43120</v>
      </c>
    </row>
    <row r="162" spans="1:11" x14ac:dyDescent="0.35">
      <c r="A162" t="s">
        <v>4</v>
      </c>
      <c r="B162" s="1">
        <v>43121</v>
      </c>
      <c r="E162" s="2" t="s">
        <v>1</v>
      </c>
      <c r="G162" s="9">
        <f>SUMPRODUCT((leave[Agents]=data[[#This Row],[agent]])*(leave[depart]&lt;=data[[#This Row],[date]])*(leave[retour]&gt;data[[#This Row],[date]]))</f>
        <v>0</v>
      </c>
      <c r="H162" s="16">
        <f>IF(data[[#This Row],[absence]]=0,SUMPRODUCT((data[[#This Row],[Q1]:[Q4]]="X")*paramètres!$B$5:$E$5),0)</f>
        <v>0.25</v>
      </c>
      <c r="I162" s="16">
        <f>IF(data[[#This Row],[absence]]=0,SUMPRODUCT((data[[#This Row],[Q1]:[Q4]]="X")*paramètres!$B$6:$E$6),0)</f>
        <v>0</v>
      </c>
      <c r="J162" s="2" t="str">
        <f>IF(COUNTIF(JF,data[[#This Row],[date]])&gt;0,"férié","")</f>
        <v/>
      </c>
      <c r="K162" s="2" t="str">
        <f>data[[#This Row],[agent]]&amp;"|"&amp;data[[#This Row],[date]]</f>
        <v>agent5|43121</v>
      </c>
    </row>
    <row r="163" spans="1:11" x14ac:dyDescent="0.35">
      <c r="A163" t="s">
        <v>4</v>
      </c>
      <c r="B163" s="1">
        <v>43122</v>
      </c>
      <c r="D163" s="2" t="s">
        <v>1</v>
      </c>
      <c r="F163" s="2" t="s">
        <v>1</v>
      </c>
      <c r="G163" s="9">
        <f>SUMPRODUCT((leave[Agents]=data[[#This Row],[agent]])*(leave[depart]&lt;=data[[#This Row],[date]])*(leave[retour]&gt;data[[#This Row],[date]]))</f>
        <v>0</v>
      </c>
      <c r="H163" s="16">
        <f>IF(data[[#This Row],[absence]]=0,SUMPRODUCT((data[[#This Row],[Q1]:[Q4]]="X")*paramètres!$B$5:$E$5),0)</f>
        <v>0.45833333333333331</v>
      </c>
      <c r="I163" s="16">
        <f>IF(data[[#This Row],[absence]]=0,SUMPRODUCT((data[[#This Row],[Q1]:[Q4]]="X")*paramètres!$B$6:$E$6),0)</f>
        <v>4.166666666666663E-2</v>
      </c>
      <c r="J163" s="2" t="str">
        <f>IF(COUNTIF(JF,data[[#This Row],[date]])&gt;0,"férié","")</f>
        <v/>
      </c>
      <c r="K163" s="2" t="str">
        <f>data[[#This Row],[agent]]&amp;"|"&amp;data[[#This Row],[date]]</f>
        <v>agent5|43122</v>
      </c>
    </row>
    <row r="164" spans="1:11" x14ac:dyDescent="0.35">
      <c r="A164" t="s">
        <v>4</v>
      </c>
      <c r="B164" s="1">
        <v>43123</v>
      </c>
      <c r="C164" s="2" t="s">
        <v>1</v>
      </c>
      <c r="G164" s="9">
        <f>SUMPRODUCT((leave[Agents]=data[[#This Row],[agent]])*(leave[depart]&lt;=data[[#This Row],[date]])*(leave[retour]&gt;data[[#This Row],[date]]))</f>
        <v>0</v>
      </c>
      <c r="H164" s="16">
        <f>IF(data[[#This Row],[absence]]=0,SUMPRODUCT((data[[#This Row],[Q1]:[Q4]]="X")*paramètres!$B$5:$E$5),0)</f>
        <v>0.29166666666666669</v>
      </c>
      <c r="I164" s="16">
        <f>IF(data[[#This Row],[absence]]=0,SUMPRODUCT((data[[#This Row],[Q1]:[Q4]]="X")*paramètres!$B$6:$E$6),0)</f>
        <v>0.25</v>
      </c>
      <c r="J164" s="2" t="str">
        <f>IF(COUNTIF(JF,data[[#This Row],[date]])&gt;0,"férié","")</f>
        <v/>
      </c>
      <c r="K164" s="2" t="str">
        <f>data[[#This Row],[agent]]&amp;"|"&amp;data[[#This Row],[date]]</f>
        <v>agent5|43123</v>
      </c>
    </row>
    <row r="165" spans="1:11" x14ac:dyDescent="0.35">
      <c r="A165" t="s">
        <v>4</v>
      </c>
      <c r="B165" s="1">
        <v>43124</v>
      </c>
      <c r="G165" s="9">
        <f>SUMPRODUCT((leave[Agents]=data[[#This Row],[agent]])*(leave[depart]&lt;=data[[#This Row],[date]])*(leave[retour]&gt;data[[#This Row],[date]]))</f>
        <v>0</v>
      </c>
      <c r="H165" s="16">
        <f>IF(data[[#This Row],[absence]]=0,SUMPRODUCT((data[[#This Row],[Q1]:[Q4]]="X")*paramètres!$B$5:$E$5),0)</f>
        <v>0</v>
      </c>
      <c r="I165" s="16">
        <f>IF(data[[#This Row],[absence]]=0,SUMPRODUCT((data[[#This Row],[Q1]:[Q4]]="X")*paramètres!$B$6:$E$6),0)</f>
        <v>0</v>
      </c>
      <c r="J165" s="2" t="str">
        <f>IF(COUNTIF(JF,data[[#This Row],[date]])&gt;0,"férié","")</f>
        <v/>
      </c>
      <c r="K165" s="2" t="str">
        <f>data[[#This Row],[agent]]&amp;"|"&amp;data[[#This Row],[date]]</f>
        <v>agent5|43124</v>
      </c>
    </row>
    <row r="166" spans="1:11" x14ac:dyDescent="0.35">
      <c r="A166" t="s">
        <v>4</v>
      </c>
      <c r="B166" s="1">
        <v>43125</v>
      </c>
      <c r="E166" s="2" t="s">
        <v>1</v>
      </c>
      <c r="G166" s="9">
        <f>SUMPRODUCT((leave[Agents]=data[[#This Row],[agent]])*(leave[depart]&lt;=data[[#This Row],[date]])*(leave[retour]&gt;data[[#This Row],[date]]))</f>
        <v>0</v>
      </c>
      <c r="H166" s="16">
        <f>IF(data[[#This Row],[absence]]=0,SUMPRODUCT((data[[#This Row],[Q1]:[Q4]]="X")*paramètres!$B$5:$E$5),0)</f>
        <v>0.25</v>
      </c>
      <c r="I166" s="16">
        <f>IF(data[[#This Row],[absence]]=0,SUMPRODUCT((data[[#This Row],[Q1]:[Q4]]="X")*paramètres!$B$6:$E$6),0)</f>
        <v>0</v>
      </c>
      <c r="J166" s="2" t="str">
        <f>IF(COUNTIF(JF,data[[#This Row],[date]])&gt;0,"férié","")</f>
        <v/>
      </c>
      <c r="K166" s="2" t="str">
        <f>data[[#This Row],[agent]]&amp;"|"&amp;data[[#This Row],[date]]</f>
        <v>agent5|43125</v>
      </c>
    </row>
    <row r="167" spans="1:11" x14ac:dyDescent="0.35">
      <c r="A167" t="s">
        <v>4</v>
      </c>
      <c r="B167" s="1">
        <v>43126</v>
      </c>
      <c r="D167" s="2" t="s">
        <v>1</v>
      </c>
      <c r="F167" s="2" t="s">
        <v>1</v>
      </c>
      <c r="G167" s="9">
        <f>SUMPRODUCT((leave[Agents]=data[[#This Row],[agent]])*(leave[depart]&lt;=data[[#This Row],[date]])*(leave[retour]&gt;data[[#This Row],[date]]))</f>
        <v>0</v>
      </c>
      <c r="H167" s="16">
        <f>IF(data[[#This Row],[absence]]=0,SUMPRODUCT((data[[#This Row],[Q1]:[Q4]]="X")*paramètres!$B$5:$E$5),0)</f>
        <v>0.45833333333333331</v>
      </c>
      <c r="I167" s="16">
        <f>IF(data[[#This Row],[absence]]=0,SUMPRODUCT((data[[#This Row],[Q1]:[Q4]]="X")*paramètres!$B$6:$E$6),0)</f>
        <v>4.166666666666663E-2</v>
      </c>
      <c r="J167" s="2" t="str">
        <f>IF(COUNTIF(JF,data[[#This Row],[date]])&gt;0,"férié","")</f>
        <v/>
      </c>
      <c r="K167" s="2" t="str">
        <f>data[[#This Row],[agent]]&amp;"|"&amp;data[[#This Row],[date]]</f>
        <v>agent5|43126</v>
      </c>
    </row>
    <row r="168" spans="1:11" x14ac:dyDescent="0.35">
      <c r="A168" t="s">
        <v>4</v>
      </c>
      <c r="B168" s="1">
        <v>43127</v>
      </c>
      <c r="C168" s="2" t="s">
        <v>1</v>
      </c>
      <c r="G168" s="9">
        <f>SUMPRODUCT((leave[Agents]=data[[#This Row],[agent]])*(leave[depart]&lt;=data[[#This Row],[date]])*(leave[retour]&gt;data[[#This Row],[date]]))</f>
        <v>0</v>
      </c>
      <c r="H168" s="16">
        <f>IF(data[[#This Row],[absence]]=0,SUMPRODUCT((data[[#This Row],[Q1]:[Q4]]="X")*paramètres!$B$5:$E$5),0)</f>
        <v>0.29166666666666669</v>
      </c>
      <c r="I168" s="16">
        <f>IF(data[[#This Row],[absence]]=0,SUMPRODUCT((data[[#This Row],[Q1]:[Q4]]="X")*paramètres!$B$6:$E$6),0)</f>
        <v>0.25</v>
      </c>
      <c r="J168" s="2" t="str">
        <f>IF(COUNTIF(JF,data[[#This Row],[date]])&gt;0,"férié","")</f>
        <v/>
      </c>
      <c r="K168" s="2" t="str">
        <f>data[[#This Row],[agent]]&amp;"|"&amp;data[[#This Row],[date]]</f>
        <v>agent5|43127</v>
      </c>
    </row>
    <row r="169" spans="1:11" x14ac:dyDescent="0.35">
      <c r="A169" t="s">
        <v>4</v>
      </c>
      <c r="B169" s="1">
        <v>43128</v>
      </c>
      <c r="G169" s="9">
        <f>SUMPRODUCT((leave[Agents]=data[[#This Row],[agent]])*(leave[depart]&lt;=data[[#This Row],[date]])*(leave[retour]&gt;data[[#This Row],[date]]))</f>
        <v>0</v>
      </c>
      <c r="H169" s="16">
        <f>IF(data[[#This Row],[absence]]=0,SUMPRODUCT((data[[#This Row],[Q1]:[Q4]]="X")*paramètres!$B$5:$E$5),0)</f>
        <v>0</v>
      </c>
      <c r="I169" s="16">
        <f>IF(data[[#This Row],[absence]]=0,SUMPRODUCT((data[[#This Row],[Q1]:[Q4]]="X")*paramètres!$B$6:$E$6),0)</f>
        <v>0</v>
      </c>
      <c r="J169" s="2" t="str">
        <f>IF(COUNTIF(JF,data[[#This Row],[date]])&gt;0,"férié","")</f>
        <v/>
      </c>
      <c r="K169" s="2" t="str">
        <f>data[[#This Row],[agent]]&amp;"|"&amp;data[[#This Row],[date]]</f>
        <v>agent5|43128</v>
      </c>
    </row>
    <row r="170" spans="1:11" x14ac:dyDescent="0.35">
      <c r="A170" t="s">
        <v>4</v>
      </c>
      <c r="B170" s="1">
        <v>43129</v>
      </c>
      <c r="E170" s="2" t="s">
        <v>1</v>
      </c>
      <c r="G170" s="9">
        <f>SUMPRODUCT((leave[Agents]=data[[#This Row],[agent]])*(leave[depart]&lt;=data[[#This Row],[date]])*(leave[retour]&gt;data[[#This Row],[date]]))</f>
        <v>0</v>
      </c>
      <c r="H170" s="16">
        <f>IF(data[[#This Row],[absence]]=0,SUMPRODUCT((data[[#This Row],[Q1]:[Q4]]="X")*paramètres!$B$5:$E$5),0)</f>
        <v>0.25</v>
      </c>
      <c r="I170" s="16">
        <f>IF(data[[#This Row],[absence]]=0,SUMPRODUCT((data[[#This Row],[Q1]:[Q4]]="X")*paramètres!$B$6:$E$6),0)</f>
        <v>0</v>
      </c>
      <c r="J170" s="2" t="str">
        <f>IF(COUNTIF(JF,data[[#This Row],[date]])&gt;0,"férié","")</f>
        <v/>
      </c>
      <c r="K170" s="2" t="str">
        <f>data[[#This Row],[agent]]&amp;"|"&amp;data[[#This Row],[date]]</f>
        <v>agent5|43129</v>
      </c>
    </row>
    <row r="171" spans="1:11" x14ac:dyDescent="0.35">
      <c r="A171" t="s">
        <v>4</v>
      </c>
      <c r="B171" s="1">
        <v>43130</v>
      </c>
      <c r="D171" s="2" t="s">
        <v>1</v>
      </c>
      <c r="F171" s="2" t="s">
        <v>1</v>
      </c>
      <c r="G171" s="9">
        <f>SUMPRODUCT((leave[Agents]=data[[#This Row],[agent]])*(leave[depart]&lt;=data[[#This Row],[date]])*(leave[retour]&gt;data[[#This Row],[date]]))</f>
        <v>0</v>
      </c>
      <c r="H171" s="16">
        <f>IF(data[[#This Row],[absence]]=0,SUMPRODUCT((data[[#This Row],[Q1]:[Q4]]="X")*paramètres!$B$5:$E$5),0)</f>
        <v>0.45833333333333331</v>
      </c>
      <c r="I171" s="16">
        <f>IF(data[[#This Row],[absence]]=0,SUMPRODUCT((data[[#This Row],[Q1]:[Q4]]="X")*paramètres!$B$6:$E$6),0)</f>
        <v>4.166666666666663E-2</v>
      </c>
      <c r="J171" s="2" t="str">
        <f>IF(COUNTIF(JF,data[[#This Row],[date]])&gt;0,"férié","")</f>
        <v/>
      </c>
      <c r="K171" s="2" t="str">
        <f>data[[#This Row],[agent]]&amp;"|"&amp;data[[#This Row],[date]]</f>
        <v>agent5|43130</v>
      </c>
    </row>
    <row r="172" spans="1:11" x14ac:dyDescent="0.35">
      <c r="A172" t="s">
        <v>4</v>
      </c>
      <c r="B172" s="1">
        <v>43131</v>
      </c>
      <c r="C172" s="2" t="s">
        <v>1</v>
      </c>
      <c r="G172" s="9">
        <f>SUMPRODUCT((leave[Agents]=data[[#This Row],[agent]])*(leave[depart]&lt;=data[[#This Row],[date]])*(leave[retour]&gt;data[[#This Row],[date]]))</f>
        <v>0</v>
      </c>
      <c r="H172" s="16">
        <f>IF(data[[#This Row],[absence]]=0,SUMPRODUCT((data[[#This Row],[Q1]:[Q4]]="X")*paramètres!$B$5:$E$5),0)</f>
        <v>0.29166666666666669</v>
      </c>
      <c r="I172" s="16">
        <f>IF(data[[#This Row],[absence]]=0,SUMPRODUCT((data[[#This Row],[Q1]:[Q4]]="X")*paramètres!$B$6:$E$6),0)</f>
        <v>0.25</v>
      </c>
      <c r="J172" s="2" t="str">
        <f>IF(COUNTIF(JF,data[[#This Row],[date]])&gt;0,"férié","")</f>
        <v/>
      </c>
      <c r="K172" s="2" t="str">
        <f>data[[#This Row],[agent]]&amp;"|"&amp;data[[#This Row],[date]]</f>
        <v>agent5|43131</v>
      </c>
    </row>
    <row r="173" spans="1:11" x14ac:dyDescent="0.35">
      <c r="A173" t="s">
        <v>4</v>
      </c>
      <c r="B173" s="1">
        <v>43132</v>
      </c>
      <c r="G173" s="9">
        <f>SUMPRODUCT((leave[Agents]=data[[#This Row],[agent]])*(leave[depart]&lt;=data[[#This Row],[date]])*(leave[retour]&gt;data[[#This Row],[date]]))</f>
        <v>0</v>
      </c>
      <c r="H173" s="16">
        <f>IF(data[[#This Row],[absence]]=0,SUMPRODUCT((data[[#This Row],[Q1]:[Q4]]="X")*paramètres!$B$5:$E$5),0)</f>
        <v>0</v>
      </c>
      <c r="I173" s="16">
        <f>IF(data[[#This Row],[absence]]=0,SUMPRODUCT((data[[#This Row],[Q1]:[Q4]]="X")*paramètres!$B$6:$E$6),0)</f>
        <v>0</v>
      </c>
      <c r="J173" s="2" t="str">
        <f>IF(COUNTIF(JF,data[[#This Row],[date]])&gt;0,"férié","")</f>
        <v/>
      </c>
      <c r="K173" s="2" t="str">
        <f>data[[#This Row],[agent]]&amp;"|"&amp;data[[#This Row],[date]]</f>
        <v>agent5|43132</v>
      </c>
    </row>
    <row r="174" spans="1:11" x14ac:dyDescent="0.35">
      <c r="A174" t="s">
        <v>4</v>
      </c>
      <c r="B174" s="1">
        <v>43133</v>
      </c>
      <c r="E174" s="2" t="s">
        <v>1</v>
      </c>
      <c r="G174" s="9">
        <f>SUMPRODUCT((leave[Agents]=data[[#This Row],[agent]])*(leave[depart]&lt;=data[[#This Row],[date]])*(leave[retour]&gt;data[[#This Row],[date]]))</f>
        <v>0</v>
      </c>
      <c r="H174" s="16">
        <f>IF(data[[#This Row],[absence]]=0,SUMPRODUCT((data[[#This Row],[Q1]:[Q4]]="X")*paramètres!$B$5:$E$5),0)</f>
        <v>0.25</v>
      </c>
      <c r="I174" s="16">
        <f>IF(data[[#This Row],[absence]]=0,SUMPRODUCT((data[[#This Row],[Q1]:[Q4]]="X")*paramètres!$B$6:$E$6),0)</f>
        <v>0</v>
      </c>
      <c r="J174" s="2" t="str">
        <f>IF(COUNTIF(JF,data[[#This Row],[date]])&gt;0,"férié","")</f>
        <v/>
      </c>
      <c r="K174" s="2" t="str">
        <f>data[[#This Row],[agent]]&amp;"|"&amp;data[[#This Row],[date]]</f>
        <v>agent5|43133</v>
      </c>
    </row>
    <row r="175" spans="1:11" x14ac:dyDescent="0.35">
      <c r="A175" t="s">
        <v>4</v>
      </c>
      <c r="B175" s="1">
        <v>43134</v>
      </c>
      <c r="D175" s="2" t="s">
        <v>1</v>
      </c>
      <c r="F175" s="2" t="s">
        <v>1</v>
      </c>
      <c r="G175" s="9">
        <f>SUMPRODUCT((leave[Agents]=data[[#This Row],[agent]])*(leave[depart]&lt;=data[[#This Row],[date]])*(leave[retour]&gt;data[[#This Row],[date]]))</f>
        <v>0</v>
      </c>
      <c r="H175" s="16">
        <f>IF(data[[#This Row],[absence]]=0,SUMPRODUCT((data[[#This Row],[Q1]:[Q4]]="X")*paramètres!$B$5:$E$5),0)</f>
        <v>0.45833333333333331</v>
      </c>
      <c r="I175" s="16">
        <f>IF(data[[#This Row],[absence]]=0,SUMPRODUCT((data[[#This Row],[Q1]:[Q4]]="X")*paramètres!$B$6:$E$6),0)</f>
        <v>4.166666666666663E-2</v>
      </c>
      <c r="J175" s="2" t="str">
        <f>IF(COUNTIF(JF,data[[#This Row],[date]])&gt;0,"férié","")</f>
        <v/>
      </c>
      <c r="K175" s="2" t="str">
        <f>data[[#This Row],[agent]]&amp;"|"&amp;data[[#This Row],[date]]</f>
        <v>agent5|43134</v>
      </c>
    </row>
    <row r="176" spans="1:11" x14ac:dyDescent="0.35">
      <c r="A176" t="s">
        <v>4</v>
      </c>
      <c r="B176" s="1">
        <v>43135</v>
      </c>
      <c r="C176" s="2" t="s">
        <v>1</v>
      </c>
      <c r="G176" s="9">
        <f>SUMPRODUCT((leave[Agents]=data[[#This Row],[agent]])*(leave[depart]&lt;=data[[#This Row],[date]])*(leave[retour]&gt;data[[#This Row],[date]]))</f>
        <v>0</v>
      </c>
      <c r="H176" s="16">
        <f>IF(data[[#This Row],[absence]]=0,SUMPRODUCT((data[[#This Row],[Q1]:[Q4]]="X")*paramètres!$B$5:$E$5),0)</f>
        <v>0.29166666666666669</v>
      </c>
      <c r="I176" s="16">
        <f>IF(data[[#This Row],[absence]]=0,SUMPRODUCT((data[[#This Row],[Q1]:[Q4]]="X")*paramètres!$B$6:$E$6),0)</f>
        <v>0.25</v>
      </c>
      <c r="J176" s="2" t="str">
        <f>IF(COUNTIF(JF,data[[#This Row],[date]])&gt;0,"férié","")</f>
        <v/>
      </c>
      <c r="K176" s="2" t="str">
        <f>data[[#This Row],[agent]]&amp;"|"&amp;data[[#This Row],[date]]</f>
        <v>agent5|43135</v>
      </c>
    </row>
    <row r="177" spans="1:11" x14ac:dyDescent="0.35">
      <c r="A177" t="s">
        <v>5</v>
      </c>
      <c r="B177" s="1">
        <v>43101</v>
      </c>
      <c r="E177" s="2" t="s">
        <v>1</v>
      </c>
      <c r="G177" s="9">
        <f>SUMPRODUCT((leave[Agents]=data[[#This Row],[agent]])*(leave[depart]&lt;=data[[#This Row],[date]])*(leave[retour]&gt;data[[#This Row],[date]]))</f>
        <v>0</v>
      </c>
      <c r="H177" s="16">
        <f>IF(data[[#This Row],[absence]]=0,SUMPRODUCT((data[[#This Row],[Q1]:[Q4]]="X")*paramètres!$B$5:$E$5),0)</f>
        <v>0.25</v>
      </c>
      <c r="I177" s="16">
        <f>IF(data[[#This Row],[absence]]=0,SUMPRODUCT((data[[#This Row],[Q1]:[Q4]]="X")*paramètres!$B$6:$E$6),0)</f>
        <v>0</v>
      </c>
      <c r="J177" s="2" t="str">
        <f>IF(COUNTIF(JF,data[[#This Row],[date]])&gt;0,"férié","")</f>
        <v>férié</v>
      </c>
      <c r="K177" s="2" t="str">
        <f>data[[#This Row],[agent]]&amp;"|"&amp;data[[#This Row],[date]]</f>
        <v>agent6|43101</v>
      </c>
    </row>
    <row r="178" spans="1:11" x14ac:dyDescent="0.35">
      <c r="A178" t="s">
        <v>5</v>
      </c>
      <c r="B178" s="1">
        <v>43102</v>
      </c>
      <c r="D178" s="2" t="s">
        <v>1</v>
      </c>
      <c r="F178" s="2" t="s">
        <v>1</v>
      </c>
      <c r="G178" s="9">
        <f>SUMPRODUCT((leave[Agents]=data[[#This Row],[agent]])*(leave[depart]&lt;=data[[#This Row],[date]])*(leave[retour]&gt;data[[#This Row],[date]]))</f>
        <v>0</v>
      </c>
      <c r="H178" s="16">
        <f>IF(data[[#This Row],[absence]]=0,SUMPRODUCT((data[[#This Row],[Q1]:[Q4]]="X")*paramètres!$B$5:$E$5),0)</f>
        <v>0.45833333333333331</v>
      </c>
      <c r="I178" s="16">
        <f>IF(data[[#This Row],[absence]]=0,SUMPRODUCT((data[[#This Row],[Q1]:[Q4]]="X")*paramètres!$B$6:$E$6),0)</f>
        <v>4.166666666666663E-2</v>
      </c>
      <c r="J178" s="2" t="str">
        <f>IF(COUNTIF(JF,data[[#This Row],[date]])&gt;0,"férié","")</f>
        <v/>
      </c>
      <c r="K178" s="2" t="str">
        <f>data[[#This Row],[agent]]&amp;"|"&amp;data[[#This Row],[date]]</f>
        <v>agent6|43102</v>
      </c>
    </row>
    <row r="179" spans="1:11" x14ac:dyDescent="0.35">
      <c r="A179" t="s">
        <v>5</v>
      </c>
      <c r="B179" s="1">
        <v>43103</v>
      </c>
      <c r="C179" s="2" t="s">
        <v>1</v>
      </c>
      <c r="G179" s="9">
        <f>SUMPRODUCT((leave[Agents]=data[[#This Row],[agent]])*(leave[depart]&lt;=data[[#This Row],[date]])*(leave[retour]&gt;data[[#This Row],[date]]))</f>
        <v>0</v>
      </c>
      <c r="H179" s="16">
        <f>IF(data[[#This Row],[absence]]=0,SUMPRODUCT((data[[#This Row],[Q1]:[Q4]]="X")*paramètres!$B$5:$E$5),0)</f>
        <v>0.29166666666666669</v>
      </c>
      <c r="I179" s="16">
        <f>IF(data[[#This Row],[absence]]=0,SUMPRODUCT((data[[#This Row],[Q1]:[Q4]]="X")*paramètres!$B$6:$E$6),0)</f>
        <v>0.25</v>
      </c>
      <c r="J179" s="2" t="str">
        <f>IF(COUNTIF(JF,data[[#This Row],[date]])&gt;0,"férié","")</f>
        <v/>
      </c>
      <c r="K179" s="2" t="str">
        <f>data[[#This Row],[agent]]&amp;"|"&amp;data[[#This Row],[date]]</f>
        <v>agent6|43103</v>
      </c>
    </row>
    <row r="180" spans="1:11" x14ac:dyDescent="0.35">
      <c r="A180" t="s">
        <v>5</v>
      </c>
      <c r="B180" s="1">
        <v>43104</v>
      </c>
      <c r="G180" s="9">
        <f>SUMPRODUCT((leave[Agents]=data[[#This Row],[agent]])*(leave[depart]&lt;=data[[#This Row],[date]])*(leave[retour]&gt;data[[#This Row],[date]]))</f>
        <v>0</v>
      </c>
      <c r="H180" s="16">
        <f>IF(data[[#This Row],[absence]]=0,SUMPRODUCT((data[[#This Row],[Q1]:[Q4]]="X")*paramètres!$B$5:$E$5),0)</f>
        <v>0</v>
      </c>
      <c r="I180" s="16">
        <f>IF(data[[#This Row],[absence]]=0,SUMPRODUCT((data[[#This Row],[Q1]:[Q4]]="X")*paramètres!$B$6:$E$6),0)</f>
        <v>0</v>
      </c>
      <c r="J180" s="2" t="str">
        <f>IF(COUNTIF(JF,data[[#This Row],[date]])&gt;0,"férié","")</f>
        <v/>
      </c>
      <c r="K180" s="2" t="str">
        <f>data[[#This Row],[agent]]&amp;"|"&amp;data[[#This Row],[date]]</f>
        <v>agent6|43104</v>
      </c>
    </row>
    <row r="181" spans="1:11" x14ac:dyDescent="0.35">
      <c r="A181" t="s">
        <v>5</v>
      </c>
      <c r="B181" s="1">
        <v>43105</v>
      </c>
      <c r="E181" s="2" t="s">
        <v>1</v>
      </c>
      <c r="G181" s="9">
        <f>SUMPRODUCT((leave[Agents]=data[[#This Row],[agent]])*(leave[depart]&lt;=data[[#This Row],[date]])*(leave[retour]&gt;data[[#This Row],[date]]))</f>
        <v>0</v>
      </c>
      <c r="H181" s="16">
        <f>IF(data[[#This Row],[absence]]=0,SUMPRODUCT((data[[#This Row],[Q1]:[Q4]]="X")*paramètres!$B$5:$E$5),0)</f>
        <v>0.25</v>
      </c>
      <c r="I181" s="16">
        <f>IF(data[[#This Row],[absence]]=0,SUMPRODUCT((data[[#This Row],[Q1]:[Q4]]="X")*paramètres!$B$6:$E$6),0)</f>
        <v>0</v>
      </c>
      <c r="J181" s="2" t="str">
        <f>IF(COUNTIF(JF,data[[#This Row],[date]])&gt;0,"férié","")</f>
        <v/>
      </c>
      <c r="K181" s="2" t="str">
        <f>data[[#This Row],[agent]]&amp;"|"&amp;data[[#This Row],[date]]</f>
        <v>agent6|43105</v>
      </c>
    </row>
    <row r="182" spans="1:11" x14ac:dyDescent="0.35">
      <c r="A182" t="s">
        <v>5</v>
      </c>
      <c r="B182" s="1">
        <v>43106</v>
      </c>
      <c r="D182" s="2" t="s">
        <v>1</v>
      </c>
      <c r="F182" s="2" t="s">
        <v>1</v>
      </c>
      <c r="G182" s="9">
        <f>SUMPRODUCT((leave[Agents]=data[[#This Row],[agent]])*(leave[depart]&lt;=data[[#This Row],[date]])*(leave[retour]&gt;data[[#This Row],[date]]))</f>
        <v>0</v>
      </c>
      <c r="H182" s="16">
        <f>IF(data[[#This Row],[absence]]=0,SUMPRODUCT((data[[#This Row],[Q1]:[Q4]]="X")*paramètres!$B$5:$E$5),0)</f>
        <v>0.45833333333333331</v>
      </c>
      <c r="I182" s="16">
        <f>IF(data[[#This Row],[absence]]=0,SUMPRODUCT((data[[#This Row],[Q1]:[Q4]]="X")*paramètres!$B$6:$E$6),0)</f>
        <v>4.166666666666663E-2</v>
      </c>
      <c r="J182" s="2" t="str">
        <f>IF(COUNTIF(JF,data[[#This Row],[date]])&gt;0,"férié","")</f>
        <v/>
      </c>
      <c r="K182" s="2" t="str">
        <f>data[[#This Row],[agent]]&amp;"|"&amp;data[[#This Row],[date]]</f>
        <v>agent6|43106</v>
      </c>
    </row>
    <row r="183" spans="1:11" x14ac:dyDescent="0.35">
      <c r="A183" t="s">
        <v>5</v>
      </c>
      <c r="B183" s="1">
        <v>43107</v>
      </c>
      <c r="C183" s="2" t="s">
        <v>1</v>
      </c>
      <c r="G183" s="9">
        <f>SUMPRODUCT((leave[Agents]=data[[#This Row],[agent]])*(leave[depart]&lt;=data[[#This Row],[date]])*(leave[retour]&gt;data[[#This Row],[date]]))</f>
        <v>0</v>
      </c>
      <c r="H183" s="16">
        <f>IF(data[[#This Row],[absence]]=0,SUMPRODUCT((data[[#This Row],[Q1]:[Q4]]="X")*paramètres!$B$5:$E$5),0)</f>
        <v>0.29166666666666669</v>
      </c>
      <c r="I183" s="16">
        <f>IF(data[[#This Row],[absence]]=0,SUMPRODUCT((data[[#This Row],[Q1]:[Q4]]="X")*paramètres!$B$6:$E$6),0)</f>
        <v>0.25</v>
      </c>
      <c r="J183" s="2" t="str">
        <f>IF(COUNTIF(JF,data[[#This Row],[date]])&gt;0,"férié","")</f>
        <v/>
      </c>
      <c r="K183" s="2" t="str">
        <f>data[[#This Row],[agent]]&amp;"|"&amp;data[[#This Row],[date]]</f>
        <v>agent6|43107</v>
      </c>
    </row>
    <row r="184" spans="1:11" x14ac:dyDescent="0.35">
      <c r="A184" t="s">
        <v>5</v>
      </c>
      <c r="B184" s="1">
        <v>43108</v>
      </c>
      <c r="G184" s="9">
        <f>SUMPRODUCT((leave[Agents]=data[[#This Row],[agent]])*(leave[depart]&lt;=data[[#This Row],[date]])*(leave[retour]&gt;data[[#This Row],[date]]))</f>
        <v>0</v>
      </c>
      <c r="H184" s="16">
        <f>IF(data[[#This Row],[absence]]=0,SUMPRODUCT((data[[#This Row],[Q1]:[Q4]]="X")*paramètres!$B$5:$E$5),0)</f>
        <v>0</v>
      </c>
      <c r="I184" s="16">
        <f>IF(data[[#This Row],[absence]]=0,SUMPRODUCT((data[[#This Row],[Q1]:[Q4]]="X")*paramètres!$B$6:$E$6),0)</f>
        <v>0</v>
      </c>
      <c r="J184" s="2" t="str">
        <f>IF(COUNTIF(JF,data[[#This Row],[date]])&gt;0,"férié","")</f>
        <v/>
      </c>
      <c r="K184" s="2" t="str">
        <f>data[[#This Row],[agent]]&amp;"|"&amp;data[[#This Row],[date]]</f>
        <v>agent6|43108</v>
      </c>
    </row>
    <row r="185" spans="1:11" x14ac:dyDescent="0.35">
      <c r="A185" t="s">
        <v>5</v>
      </c>
      <c r="B185" s="1">
        <v>43109</v>
      </c>
      <c r="E185" s="2" t="s">
        <v>1</v>
      </c>
      <c r="G185" s="9">
        <f>SUMPRODUCT((leave[Agents]=data[[#This Row],[agent]])*(leave[depart]&lt;=data[[#This Row],[date]])*(leave[retour]&gt;data[[#This Row],[date]]))</f>
        <v>0</v>
      </c>
      <c r="H185" s="16">
        <f>IF(data[[#This Row],[absence]]=0,SUMPRODUCT((data[[#This Row],[Q1]:[Q4]]="X")*paramètres!$B$5:$E$5),0)</f>
        <v>0.25</v>
      </c>
      <c r="I185" s="16">
        <f>IF(data[[#This Row],[absence]]=0,SUMPRODUCT((data[[#This Row],[Q1]:[Q4]]="X")*paramètres!$B$6:$E$6),0)</f>
        <v>0</v>
      </c>
      <c r="J185" s="2" t="str">
        <f>IF(COUNTIF(JF,data[[#This Row],[date]])&gt;0,"férié","")</f>
        <v/>
      </c>
      <c r="K185" s="2" t="str">
        <f>data[[#This Row],[agent]]&amp;"|"&amp;data[[#This Row],[date]]</f>
        <v>agent6|43109</v>
      </c>
    </row>
    <row r="186" spans="1:11" x14ac:dyDescent="0.35">
      <c r="A186" t="s">
        <v>5</v>
      </c>
      <c r="B186" s="1">
        <v>43110</v>
      </c>
      <c r="D186" s="2" t="s">
        <v>1</v>
      </c>
      <c r="F186" s="2" t="s">
        <v>1</v>
      </c>
      <c r="G186" s="9">
        <f>SUMPRODUCT((leave[Agents]=data[[#This Row],[agent]])*(leave[depart]&lt;=data[[#This Row],[date]])*(leave[retour]&gt;data[[#This Row],[date]]))</f>
        <v>0</v>
      </c>
      <c r="H186" s="16">
        <f>IF(data[[#This Row],[absence]]=0,SUMPRODUCT((data[[#This Row],[Q1]:[Q4]]="X")*paramètres!$B$5:$E$5),0)</f>
        <v>0.45833333333333331</v>
      </c>
      <c r="I186" s="16">
        <f>IF(data[[#This Row],[absence]]=0,SUMPRODUCT((data[[#This Row],[Q1]:[Q4]]="X")*paramètres!$B$6:$E$6),0)</f>
        <v>4.166666666666663E-2</v>
      </c>
      <c r="J186" s="2" t="str">
        <f>IF(COUNTIF(JF,data[[#This Row],[date]])&gt;0,"férié","")</f>
        <v/>
      </c>
      <c r="K186" s="2" t="str">
        <f>data[[#This Row],[agent]]&amp;"|"&amp;data[[#This Row],[date]]</f>
        <v>agent6|43110</v>
      </c>
    </row>
    <row r="187" spans="1:11" x14ac:dyDescent="0.35">
      <c r="A187" t="s">
        <v>5</v>
      </c>
      <c r="B187" s="1">
        <v>43111</v>
      </c>
      <c r="C187" s="2" t="s">
        <v>1</v>
      </c>
      <c r="G187" s="9">
        <f>SUMPRODUCT((leave[Agents]=data[[#This Row],[agent]])*(leave[depart]&lt;=data[[#This Row],[date]])*(leave[retour]&gt;data[[#This Row],[date]]))</f>
        <v>0</v>
      </c>
      <c r="H187" s="16">
        <f>IF(data[[#This Row],[absence]]=0,SUMPRODUCT((data[[#This Row],[Q1]:[Q4]]="X")*paramètres!$B$5:$E$5),0)</f>
        <v>0.29166666666666669</v>
      </c>
      <c r="I187" s="16">
        <f>IF(data[[#This Row],[absence]]=0,SUMPRODUCT((data[[#This Row],[Q1]:[Q4]]="X")*paramètres!$B$6:$E$6),0)</f>
        <v>0.25</v>
      </c>
      <c r="J187" s="2" t="str">
        <f>IF(COUNTIF(JF,data[[#This Row],[date]])&gt;0,"férié","")</f>
        <v/>
      </c>
      <c r="K187" s="2" t="str">
        <f>data[[#This Row],[agent]]&amp;"|"&amp;data[[#This Row],[date]]</f>
        <v>agent6|43111</v>
      </c>
    </row>
    <row r="188" spans="1:11" x14ac:dyDescent="0.35">
      <c r="A188" t="s">
        <v>5</v>
      </c>
      <c r="B188" s="1">
        <v>43112</v>
      </c>
      <c r="G188" s="9">
        <f>SUMPRODUCT((leave[Agents]=data[[#This Row],[agent]])*(leave[depart]&lt;=data[[#This Row],[date]])*(leave[retour]&gt;data[[#This Row],[date]]))</f>
        <v>0</v>
      </c>
      <c r="H188" s="16">
        <f>IF(data[[#This Row],[absence]]=0,SUMPRODUCT((data[[#This Row],[Q1]:[Q4]]="X")*paramètres!$B$5:$E$5),0)</f>
        <v>0</v>
      </c>
      <c r="I188" s="16">
        <f>IF(data[[#This Row],[absence]]=0,SUMPRODUCT((data[[#This Row],[Q1]:[Q4]]="X")*paramètres!$B$6:$E$6),0)</f>
        <v>0</v>
      </c>
      <c r="J188" s="2" t="str">
        <f>IF(COUNTIF(JF,data[[#This Row],[date]])&gt;0,"férié","")</f>
        <v/>
      </c>
      <c r="K188" s="2" t="str">
        <f>data[[#This Row],[agent]]&amp;"|"&amp;data[[#This Row],[date]]</f>
        <v>agent6|43112</v>
      </c>
    </row>
    <row r="189" spans="1:11" x14ac:dyDescent="0.35">
      <c r="A189" t="s">
        <v>5</v>
      </c>
      <c r="B189" s="1">
        <v>43113</v>
      </c>
      <c r="E189" s="2" t="s">
        <v>1</v>
      </c>
      <c r="G189" s="9">
        <f>SUMPRODUCT((leave[Agents]=data[[#This Row],[agent]])*(leave[depart]&lt;=data[[#This Row],[date]])*(leave[retour]&gt;data[[#This Row],[date]]))</f>
        <v>0</v>
      </c>
      <c r="H189" s="16">
        <f>IF(data[[#This Row],[absence]]=0,SUMPRODUCT((data[[#This Row],[Q1]:[Q4]]="X")*paramètres!$B$5:$E$5),0)</f>
        <v>0.25</v>
      </c>
      <c r="I189" s="16">
        <f>IF(data[[#This Row],[absence]]=0,SUMPRODUCT((data[[#This Row],[Q1]:[Q4]]="X")*paramètres!$B$6:$E$6),0)</f>
        <v>0</v>
      </c>
      <c r="J189" s="2" t="str">
        <f>IF(COUNTIF(JF,data[[#This Row],[date]])&gt;0,"férié","")</f>
        <v/>
      </c>
      <c r="K189" s="2" t="str">
        <f>data[[#This Row],[agent]]&amp;"|"&amp;data[[#This Row],[date]]</f>
        <v>agent6|43113</v>
      </c>
    </row>
    <row r="190" spans="1:11" x14ac:dyDescent="0.35">
      <c r="A190" t="s">
        <v>5</v>
      </c>
      <c r="B190" s="1">
        <v>43114</v>
      </c>
      <c r="D190" s="2" t="s">
        <v>1</v>
      </c>
      <c r="F190" s="2" t="s">
        <v>1</v>
      </c>
      <c r="G190" s="9">
        <f>SUMPRODUCT((leave[Agents]=data[[#This Row],[agent]])*(leave[depart]&lt;=data[[#This Row],[date]])*(leave[retour]&gt;data[[#This Row],[date]]))</f>
        <v>0</v>
      </c>
      <c r="H190" s="16">
        <f>IF(data[[#This Row],[absence]]=0,SUMPRODUCT((data[[#This Row],[Q1]:[Q4]]="X")*paramètres!$B$5:$E$5),0)</f>
        <v>0.45833333333333331</v>
      </c>
      <c r="I190" s="16">
        <f>IF(data[[#This Row],[absence]]=0,SUMPRODUCT((data[[#This Row],[Q1]:[Q4]]="X")*paramètres!$B$6:$E$6),0)</f>
        <v>4.166666666666663E-2</v>
      </c>
      <c r="J190" s="2" t="str">
        <f>IF(COUNTIF(JF,data[[#This Row],[date]])&gt;0,"férié","")</f>
        <v/>
      </c>
      <c r="K190" s="2" t="str">
        <f>data[[#This Row],[agent]]&amp;"|"&amp;data[[#This Row],[date]]</f>
        <v>agent6|43114</v>
      </c>
    </row>
    <row r="191" spans="1:11" x14ac:dyDescent="0.35">
      <c r="A191" t="s">
        <v>5</v>
      </c>
      <c r="B191" s="1">
        <v>43115</v>
      </c>
      <c r="C191" s="2" t="s">
        <v>1</v>
      </c>
      <c r="G191" s="9">
        <f>SUMPRODUCT((leave[Agents]=data[[#This Row],[agent]])*(leave[depart]&lt;=data[[#This Row],[date]])*(leave[retour]&gt;data[[#This Row],[date]]))</f>
        <v>0</v>
      </c>
      <c r="H191" s="16">
        <f>IF(data[[#This Row],[absence]]=0,SUMPRODUCT((data[[#This Row],[Q1]:[Q4]]="X")*paramètres!$B$5:$E$5),0)</f>
        <v>0.29166666666666669</v>
      </c>
      <c r="I191" s="16">
        <f>IF(data[[#This Row],[absence]]=0,SUMPRODUCT((data[[#This Row],[Q1]:[Q4]]="X")*paramètres!$B$6:$E$6),0)</f>
        <v>0.25</v>
      </c>
      <c r="J191" s="2" t="str">
        <f>IF(COUNTIF(JF,data[[#This Row],[date]])&gt;0,"férié","")</f>
        <v/>
      </c>
      <c r="K191" s="2" t="str">
        <f>data[[#This Row],[agent]]&amp;"|"&amp;data[[#This Row],[date]]</f>
        <v>agent6|43115</v>
      </c>
    </row>
    <row r="192" spans="1:11" x14ac:dyDescent="0.35">
      <c r="A192" t="s">
        <v>5</v>
      </c>
      <c r="B192" s="1">
        <v>43116</v>
      </c>
      <c r="G192" s="9">
        <f>SUMPRODUCT((leave[Agents]=data[[#This Row],[agent]])*(leave[depart]&lt;=data[[#This Row],[date]])*(leave[retour]&gt;data[[#This Row],[date]]))</f>
        <v>0</v>
      </c>
      <c r="H192" s="16">
        <f>IF(data[[#This Row],[absence]]=0,SUMPRODUCT((data[[#This Row],[Q1]:[Q4]]="X")*paramètres!$B$5:$E$5),0)</f>
        <v>0</v>
      </c>
      <c r="I192" s="16">
        <f>IF(data[[#This Row],[absence]]=0,SUMPRODUCT((data[[#This Row],[Q1]:[Q4]]="X")*paramètres!$B$6:$E$6),0)</f>
        <v>0</v>
      </c>
      <c r="J192" s="2" t="str">
        <f>IF(COUNTIF(JF,data[[#This Row],[date]])&gt;0,"férié","")</f>
        <v/>
      </c>
      <c r="K192" s="2" t="str">
        <f>data[[#This Row],[agent]]&amp;"|"&amp;data[[#This Row],[date]]</f>
        <v>agent6|43116</v>
      </c>
    </row>
    <row r="193" spans="1:11" x14ac:dyDescent="0.35">
      <c r="A193" t="s">
        <v>5</v>
      </c>
      <c r="B193" s="1">
        <v>43117</v>
      </c>
      <c r="E193" s="2" t="s">
        <v>1</v>
      </c>
      <c r="G193" s="9">
        <f>SUMPRODUCT((leave[Agents]=data[[#This Row],[agent]])*(leave[depart]&lt;=data[[#This Row],[date]])*(leave[retour]&gt;data[[#This Row],[date]]))</f>
        <v>0</v>
      </c>
      <c r="H193" s="16">
        <f>IF(data[[#This Row],[absence]]=0,SUMPRODUCT((data[[#This Row],[Q1]:[Q4]]="X")*paramètres!$B$5:$E$5),0)</f>
        <v>0.25</v>
      </c>
      <c r="I193" s="16">
        <f>IF(data[[#This Row],[absence]]=0,SUMPRODUCT((data[[#This Row],[Q1]:[Q4]]="X")*paramètres!$B$6:$E$6),0)</f>
        <v>0</v>
      </c>
      <c r="J193" s="2" t="str">
        <f>IF(COUNTIF(JF,data[[#This Row],[date]])&gt;0,"férié","")</f>
        <v/>
      </c>
      <c r="K193" s="2" t="str">
        <f>data[[#This Row],[agent]]&amp;"|"&amp;data[[#This Row],[date]]</f>
        <v>agent6|43117</v>
      </c>
    </row>
    <row r="194" spans="1:11" x14ac:dyDescent="0.35">
      <c r="A194" t="s">
        <v>5</v>
      </c>
      <c r="B194" s="1">
        <v>43118</v>
      </c>
      <c r="D194" s="2" t="s">
        <v>1</v>
      </c>
      <c r="F194" s="2" t="s">
        <v>1</v>
      </c>
      <c r="G194" s="9">
        <f>SUMPRODUCT((leave[Agents]=data[[#This Row],[agent]])*(leave[depart]&lt;=data[[#This Row],[date]])*(leave[retour]&gt;data[[#This Row],[date]]))</f>
        <v>0</v>
      </c>
      <c r="H194" s="16">
        <f>IF(data[[#This Row],[absence]]=0,SUMPRODUCT((data[[#This Row],[Q1]:[Q4]]="X")*paramètres!$B$5:$E$5),0)</f>
        <v>0.45833333333333331</v>
      </c>
      <c r="I194" s="16">
        <f>IF(data[[#This Row],[absence]]=0,SUMPRODUCT((data[[#This Row],[Q1]:[Q4]]="X")*paramètres!$B$6:$E$6),0)</f>
        <v>4.166666666666663E-2</v>
      </c>
      <c r="J194" s="2" t="str">
        <f>IF(COUNTIF(JF,data[[#This Row],[date]])&gt;0,"férié","")</f>
        <v/>
      </c>
      <c r="K194" s="2" t="str">
        <f>data[[#This Row],[agent]]&amp;"|"&amp;data[[#This Row],[date]]</f>
        <v>agent6|43118</v>
      </c>
    </row>
    <row r="195" spans="1:11" x14ac:dyDescent="0.35">
      <c r="A195" t="s">
        <v>5</v>
      </c>
      <c r="B195" s="1">
        <v>43119</v>
      </c>
      <c r="C195" s="2" t="s">
        <v>1</v>
      </c>
      <c r="G195" s="9">
        <f>SUMPRODUCT((leave[Agents]=data[[#This Row],[agent]])*(leave[depart]&lt;=data[[#This Row],[date]])*(leave[retour]&gt;data[[#This Row],[date]]))</f>
        <v>0</v>
      </c>
      <c r="H195" s="16">
        <f>IF(data[[#This Row],[absence]]=0,SUMPRODUCT((data[[#This Row],[Q1]:[Q4]]="X")*paramètres!$B$5:$E$5),0)</f>
        <v>0.29166666666666669</v>
      </c>
      <c r="I195" s="16">
        <f>IF(data[[#This Row],[absence]]=0,SUMPRODUCT((data[[#This Row],[Q1]:[Q4]]="X")*paramètres!$B$6:$E$6),0)</f>
        <v>0.25</v>
      </c>
      <c r="J195" s="2" t="str">
        <f>IF(COUNTIF(JF,data[[#This Row],[date]])&gt;0,"férié","")</f>
        <v/>
      </c>
      <c r="K195" s="2" t="str">
        <f>data[[#This Row],[agent]]&amp;"|"&amp;data[[#This Row],[date]]</f>
        <v>agent6|43119</v>
      </c>
    </row>
    <row r="196" spans="1:11" x14ac:dyDescent="0.35">
      <c r="A196" t="s">
        <v>5</v>
      </c>
      <c r="B196" s="1">
        <v>43120</v>
      </c>
      <c r="G196" s="9">
        <f>SUMPRODUCT((leave[Agents]=data[[#This Row],[agent]])*(leave[depart]&lt;=data[[#This Row],[date]])*(leave[retour]&gt;data[[#This Row],[date]]))</f>
        <v>0</v>
      </c>
      <c r="H196" s="16">
        <f>IF(data[[#This Row],[absence]]=0,SUMPRODUCT((data[[#This Row],[Q1]:[Q4]]="X")*paramètres!$B$5:$E$5),0)</f>
        <v>0</v>
      </c>
      <c r="I196" s="16">
        <f>IF(data[[#This Row],[absence]]=0,SUMPRODUCT((data[[#This Row],[Q1]:[Q4]]="X")*paramètres!$B$6:$E$6),0)</f>
        <v>0</v>
      </c>
      <c r="J196" s="2" t="str">
        <f>IF(COUNTIF(JF,data[[#This Row],[date]])&gt;0,"férié","")</f>
        <v/>
      </c>
      <c r="K196" s="2" t="str">
        <f>data[[#This Row],[agent]]&amp;"|"&amp;data[[#This Row],[date]]</f>
        <v>agent6|43120</v>
      </c>
    </row>
    <row r="197" spans="1:11" x14ac:dyDescent="0.35">
      <c r="A197" t="s">
        <v>5</v>
      </c>
      <c r="B197" s="1">
        <v>43121</v>
      </c>
      <c r="E197" s="2" t="s">
        <v>1</v>
      </c>
      <c r="G197" s="9">
        <f>SUMPRODUCT((leave[Agents]=data[[#This Row],[agent]])*(leave[depart]&lt;=data[[#This Row],[date]])*(leave[retour]&gt;data[[#This Row],[date]]))</f>
        <v>0</v>
      </c>
      <c r="H197" s="16">
        <f>IF(data[[#This Row],[absence]]=0,SUMPRODUCT((data[[#This Row],[Q1]:[Q4]]="X")*paramètres!$B$5:$E$5),0)</f>
        <v>0.25</v>
      </c>
      <c r="I197" s="16">
        <f>IF(data[[#This Row],[absence]]=0,SUMPRODUCT((data[[#This Row],[Q1]:[Q4]]="X")*paramètres!$B$6:$E$6),0)</f>
        <v>0</v>
      </c>
      <c r="J197" s="2" t="str">
        <f>IF(COUNTIF(JF,data[[#This Row],[date]])&gt;0,"férié","")</f>
        <v/>
      </c>
      <c r="K197" s="2" t="str">
        <f>data[[#This Row],[agent]]&amp;"|"&amp;data[[#This Row],[date]]</f>
        <v>agent6|43121</v>
      </c>
    </row>
    <row r="198" spans="1:11" x14ac:dyDescent="0.35">
      <c r="A198" t="s">
        <v>5</v>
      </c>
      <c r="B198" s="1">
        <v>43122</v>
      </c>
      <c r="D198" s="2" t="s">
        <v>1</v>
      </c>
      <c r="F198" s="2" t="s">
        <v>1</v>
      </c>
      <c r="G198" s="9">
        <f>SUMPRODUCT((leave[Agents]=data[[#This Row],[agent]])*(leave[depart]&lt;=data[[#This Row],[date]])*(leave[retour]&gt;data[[#This Row],[date]]))</f>
        <v>0</v>
      </c>
      <c r="H198" s="16">
        <f>IF(data[[#This Row],[absence]]=0,SUMPRODUCT((data[[#This Row],[Q1]:[Q4]]="X")*paramètres!$B$5:$E$5),0)</f>
        <v>0.45833333333333331</v>
      </c>
      <c r="I198" s="16">
        <f>IF(data[[#This Row],[absence]]=0,SUMPRODUCT((data[[#This Row],[Q1]:[Q4]]="X")*paramètres!$B$6:$E$6),0)</f>
        <v>4.166666666666663E-2</v>
      </c>
      <c r="J198" s="2" t="str">
        <f>IF(COUNTIF(JF,data[[#This Row],[date]])&gt;0,"férié","")</f>
        <v/>
      </c>
      <c r="K198" s="2" t="str">
        <f>data[[#This Row],[agent]]&amp;"|"&amp;data[[#This Row],[date]]</f>
        <v>agent6|43122</v>
      </c>
    </row>
    <row r="199" spans="1:11" x14ac:dyDescent="0.35">
      <c r="A199" t="s">
        <v>5</v>
      </c>
      <c r="B199" s="1">
        <v>43123</v>
      </c>
      <c r="C199" s="2" t="s">
        <v>1</v>
      </c>
      <c r="G199" s="9">
        <f>SUMPRODUCT((leave[Agents]=data[[#This Row],[agent]])*(leave[depart]&lt;=data[[#This Row],[date]])*(leave[retour]&gt;data[[#This Row],[date]]))</f>
        <v>0</v>
      </c>
      <c r="H199" s="16">
        <f>IF(data[[#This Row],[absence]]=0,SUMPRODUCT((data[[#This Row],[Q1]:[Q4]]="X")*paramètres!$B$5:$E$5),0)</f>
        <v>0.29166666666666669</v>
      </c>
      <c r="I199" s="16">
        <f>IF(data[[#This Row],[absence]]=0,SUMPRODUCT((data[[#This Row],[Q1]:[Q4]]="X")*paramètres!$B$6:$E$6),0)</f>
        <v>0.25</v>
      </c>
      <c r="J199" s="2" t="str">
        <f>IF(COUNTIF(JF,data[[#This Row],[date]])&gt;0,"férié","")</f>
        <v/>
      </c>
      <c r="K199" s="2" t="str">
        <f>data[[#This Row],[agent]]&amp;"|"&amp;data[[#This Row],[date]]</f>
        <v>agent6|43123</v>
      </c>
    </row>
    <row r="200" spans="1:11" x14ac:dyDescent="0.35">
      <c r="A200" t="s">
        <v>5</v>
      </c>
      <c r="B200" s="1">
        <v>43124</v>
      </c>
      <c r="G200" s="9">
        <f>SUMPRODUCT((leave[Agents]=data[[#This Row],[agent]])*(leave[depart]&lt;=data[[#This Row],[date]])*(leave[retour]&gt;data[[#This Row],[date]]))</f>
        <v>0</v>
      </c>
      <c r="H200" s="16">
        <f>IF(data[[#This Row],[absence]]=0,SUMPRODUCT((data[[#This Row],[Q1]:[Q4]]="X")*paramètres!$B$5:$E$5),0)</f>
        <v>0</v>
      </c>
      <c r="I200" s="16">
        <f>IF(data[[#This Row],[absence]]=0,SUMPRODUCT((data[[#This Row],[Q1]:[Q4]]="X")*paramètres!$B$6:$E$6),0)</f>
        <v>0</v>
      </c>
      <c r="J200" s="2" t="str">
        <f>IF(COUNTIF(JF,data[[#This Row],[date]])&gt;0,"férié","")</f>
        <v/>
      </c>
      <c r="K200" s="2" t="str">
        <f>data[[#This Row],[agent]]&amp;"|"&amp;data[[#This Row],[date]]</f>
        <v>agent6|43124</v>
      </c>
    </row>
    <row r="201" spans="1:11" x14ac:dyDescent="0.35">
      <c r="A201" t="s">
        <v>5</v>
      </c>
      <c r="B201" s="1">
        <v>43125</v>
      </c>
      <c r="E201" s="2" t="s">
        <v>1</v>
      </c>
      <c r="G201" s="9">
        <f>SUMPRODUCT((leave[Agents]=data[[#This Row],[agent]])*(leave[depart]&lt;=data[[#This Row],[date]])*(leave[retour]&gt;data[[#This Row],[date]]))</f>
        <v>0</v>
      </c>
      <c r="H201" s="16">
        <f>IF(data[[#This Row],[absence]]=0,SUMPRODUCT((data[[#This Row],[Q1]:[Q4]]="X")*paramètres!$B$5:$E$5),0)</f>
        <v>0.25</v>
      </c>
      <c r="I201" s="16">
        <f>IF(data[[#This Row],[absence]]=0,SUMPRODUCT((data[[#This Row],[Q1]:[Q4]]="X")*paramètres!$B$6:$E$6),0)</f>
        <v>0</v>
      </c>
      <c r="J201" s="2" t="str">
        <f>IF(COUNTIF(JF,data[[#This Row],[date]])&gt;0,"férié","")</f>
        <v/>
      </c>
      <c r="K201" s="2" t="str">
        <f>data[[#This Row],[agent]]&amp;"|"&amp;data[[#This Row],[date]]</f>
        <v>agent6|43125</v>
      </c>
    </row>
    <row r="202" spans="1:11" x14ac:dyDescent="0.35">
      <c r="A202" t="s">
        <v>5</v>
      </c>
      <c r="B202" s="1">
        <v>43126</v>
      </c>
      <c r="D202" s="2" t="s">
        <v>1</v>
      </c>
      <c r="F202" s="2" t="s">
        <v>1</v>
      </c>
      <c r="G202" s="9">
        <f>SUMPRODUCT((leave[Agents]=data[[#This Row],[agent]])*(leave[depart]&lt;=data[[#This Row],[date]])*(leave[retour]&gt;data[[#This Row],[date]]))</f>
        <v>0</v>
      </c>
      <c r="H202" s="16">
        <f>IF(data[[#This Row],[absence]]=0,SUMPRODUCT((data[[#This Row],[Q1]:[Q4]]="X")*paramètres!$B$5:$E$5),0)</f>
        <v>0.45833333333333331</v>
      </c>
      <c r="I202" s="16">
        <f>IF(data[[#This Row],[absence]]=0,SUMPRODUCT((data[[#This Row],[Q1]:[Q4]]="X")*paramètres!$B$6:$E$6),0)</f>
        <v>4.166666666666663E-2</v>
      </c>
      <c r="J202" s="2" t="str">
        <f>IF(COUNTIF(JF,data[[#This Row],[date]])&gt;0,"férié","")</f>
        <v/>
      </c>
      <c r="K202" s="2" t="str">
        <f>data[[#This Row],[agent]]&amp;"|"&amp;data[[#This Row],[date]]</f>
        <v>agent6|43126</v>
      </c>
    </row>
    <row r="203" spans="1:11" x14ac:dyDescent="0.35">
      <c r="A203" t="s">
        <v>5</v>
      </c>
      <c r="B203" s="1">
        <v>43127</v>
      </c>
      <c r="C203" s="2" t="s">
        <v>1</v>
      </c>
      <c r="G203" s="9">
        <f>SUMPRODUCT((leave[Agents]=data[[#This Row],[agent]])*(leave[depart]&lt;=data[[#This Row],[date]])*(leave[retour]&gt;data[[#This Row],[date]]))</f>
        <v>0</v>
      </c>
      <c r="H203" s="16">
        <f>IF(data[[#This Row],[absence]]=0,SUMPRODUCT((data[[#This Row],[Q1]:[Q4]]="X")*paramètres!$B$5:$E$5),0)</f>
        <v>0.29166666666666669</v>
      </c>
      <c r="I203" s="16">
        <f>IF(data[[#This Row],[absence]]=0,SUMPRODUCT((data[[#This Row],[Q1]:[Q4]]="X")*paramètres!$B$6:$E$6),0)</f>
        <v>0.25</v>
      </c>
      <c r="J203" s="2" t="str">
        <f>IF(COUNTIF(JF,data[[#This Row],[date]])&gt;0,"férié","")</f>
        <v/>
      </c>
      <c r="K203" s="2" t="str">
        <f>data[[#This Row],[agent]]&amp;"|"&amp;data[[#This Row],[date]]</f>
        <v>agent6|43127</v>
      </c>
    </row>
    <row r="204" spans="1:11" x14ac:dyDescent="0.35">
      <c r="A204" t="s">
        <v>5</v>
      </c>
      <c r="B204" s="1">
        <v>43128</v>
      </c>
      <c r="G204" s="9">
        <f>SUMPRODUCT((leave[Agents]=data[[#This Row],[agent]])*(leave[depart]&lt;=data[[#This Row],[date]])*(leave[retour]&gt;data[[#This Row],[date]]))</f>
        <v>0</v>
      </c>
      <c r="H204" s="16">
        <f>IF(data[[#This Row],[absence]]=0,SUMPRODUCT((data[[#This Row],[Q1]:[Q4]]="X")*paramètres!$B$5:$E$5),0)</f>
        <v>0</v>
      </c>
      <c r="I204" s="16">
        <f>IF(data[[#This Row],[absence]]=0,SUMPRODUCT((data[[#This Row],[Q1]:[Q4]]="X")*paramètres!$B$6:$E$6),0)</f>
        <v>0</v>
      </c>
      <c r="J204" s="2" t="str">
        <f>IF(COUNTIF(JF,data[[#This Row],[date]])&gt;0,"férié","")</f>
        <v/>
      </c>
      <c r="K204" s="2" t="str">
        <f>data[[#This Row],[agent]]&amp;"|"&amp;data[[#This Row],[date]]</f>
        <v>agent6|43128</v>
      </c>
    </row>
    <row r="205" spans="1:11" x14ac:dyDescent="0.35">
      <c r="A205" t="s">
        <v>5</v>
      </c>
      <c r="B205" s="1">
        <v>43129</v>
      </c>
      <c r="E205" s="2" t="s">
        <v>1</v>
      </c>
      <c r="G205" s="9">
        <f>SUMPRODUCT((leave[Agents]=data[[#This Row],[agent]])*(leave[depart]&lt;=data[[#This Row],[date]])*(leave[retour]&gt;data[[#This Row],[date]]))</f>
        <v>0</v>
      </c>
      <c r="H205" s="16">
        <f>IF(data[[#This Row],[absence]]=0,SUMPRODUCT((data[[#This Row],[Q1]:[Q4]]="X")*paramètres!$B$5:$E$5),0)</f>
        <v>0.25</v>
      </c>
      <c r="I205" s="16">
        <f>IF(data[[#This Row],[absence]]=0,SUMPRODUCT((data[[#This Row],[Q1]:[Q4]]="X")*paramètres!$B$6:$E$6),0)</f>
        <v>0</v>
      </c>
      <c r="J205" s="2" t="str">
        <f>IF(COUNTIF(JF,data[[#This Row],[date]])&gt;0,"férié","")</f>
        <v/>
      </c>
      <c r="K205" s="2" t="str">
        <f>data[[#This Row],[agent]]&amp;"|"&amp;data[[#This Row],[date]]</f>
        <v>agent6|43129</v>
      </c>
    </row>
    <row r="206" spans="1:11" x14ac:dyDescent="0.35">
      <c r="A206" t="s">
        <v>5</v>
      </c>
      <c r="B206" s="1">
        <v>43130</v>
      </c>
      <c r="D206" s="2" t="s">
        <v>1</v>
      </c>
      <c r="F206" s="2" t="s">
        <v>1</v>
      </c>
      <c r="G206" s="9">
        <f>SUMPRODUCT((leave[Agents]=data[[#This Row],[agent]])*(leave[depart]&lt;=data[[#This Row],[date]])*(leave[retour]&gt;data[[#This Row],[date]]))</f>
        <v>0</v>
      </c>
      <c r="H206" s="16">
        <f>IF(data[[#This Row],[absence]]=0,SUMPRODUCT((data[[#This Row],[Q1]:[Q4]]="X")*paramètres!$B$5:$E$5),0)</f>
        <v>0.45833333333333331</v>
      </c>
      <c r="I206" s="16">
        <f>IF(data[[#This Row],[absence]]=0,SUMPRODUCT((data[[#This Row],[Q1]:[Q4]]="X")*paramètres!$B$6:$E$6),0)</f>
        <v>4.166666666666663E-2</v>
      </c>
      <c r="J206" s="2" t="str">
        <f>IF(COUNTIF(JF,data[[#This Row],[date]])&gt;0,"férié","")</f>
        <v/>
      </c>
      <c r="K206" s="2" t="str">
        <f>data[[#This Row],[agent]]&amp;"|"&amp;data[[#This Row],[date]]</f>
        <v>agent6|43130</v>
      </c>
    </row>
    <row r="207" spans="1:11" x14ac:dyDescent="0.35">
      <c r="A207" t="s">
        <v>5</v>
      </c>
      <c r="B207" s="1">
        <v>43131</v>
      </c>
      <c r="C207" s="2" t="s">
        <v>1</v>
      </c>
      <c r="G207" s="9">
        <f>SUMPRODUCT((leave[Agents]=data[[#This Row],[agent]])*(leave[depart]&lt;=data[[#This Row],[date]])*(leave[retour]&gt;data[[#This Row],[date]]))</f>
        <v>0</v>
      </c>
      <c r="H207" s="16">
        <f>IF(data[[#This Row],[absence]]=0,SUMPRODUCT((data[[#This Row],[Q1]:[Q4]]="X")*paramètres!$B$5:$E$5),0)</f>
        <v>0.29166666666666669</v>
      </c>
      <c r="I207" s="16">
        <f>IF(data[[#This Row],[absence]]=0,SUMPRODUCT((data[[#This Row],[Q1]:[Q4]]="X")*paramètres!$B$6:$E$6),0)</f>
        <v>0.25</v>
      </c>
      <c r="J207" s="2" t="str">
        <f>IF(COUNTIF(JF,data[[#This Row],[date]])&gt;0,"férié","")</f>
        <v/>
      </c>
      <c r="K207" s="2" t="str">
        <f>data[[#This Row],[agent]]&amp;"|"&amp;data[[#This Row],[date]]</f>
        <v>agent6|43131</v>
      </c>
    </row>
    <row r="208" spans="1:11" x14ac:dyDescent="0.35">
      <c r="A208" t="s">
        <v>5</v>
      </c>
      <c r="B208" s="1">
        <v>43132</v>
      </c>
      <c r="G208" s="9">
        <f>SUMPRODUCT((leave[Agents]=data[[#This Row],[agent]])*(leave[depart]&lt;=data[[#This Row],[date]])*(leave[retour]&gt;data[[#This Row],[date]]))</f>
        <v>0</v>
      </c>
      <c r="H208" s="16">
        <f>IF(data[[#This Row],[absence]]=0,SUMPRODUCT((data[[#This Row],[Q1]:[Q4]]="X")*paramètres!$B$5:$E$5),0)</f>
        <v>0</v>
      </c>
      <c r="I208" s="16">
        <f>IF(data[[#This Row],[absence]]=0,SUMPRODUCT((data[[#This Row],[Q1]:[Q4]]="X")*paramètres!$B$6:$E$6),0)</f>
        <v>0</v>
      </c>
      <c r="J208" s="2" t="str">
        <f>IF(COUNTIF(JF,data[[#This Row],[date]])&gt;0,"férié","")</f>
        <v/>
      </c>
      <c r="K208" s="2" t="str">
        <f>data[[#This Row],[agent]]&amp;"|"&amp;data[[#This Row],[date]]</f>
        <v>agent6|43132</v>
      </c>
    </row>
    <row r="209" spans="1:11" x14ac:dyDescent="0.35">
      <c r="A209" t="s">
        <v>5</v>
      </c>
      <c r="B209" s="1">
        <v>43133</v>
      </c>
      <c r="E209" s="2" t="s">
        <v>1</v>
      </c>
      <c r="G209" s="9">
        <f>SUMPRODUCT((leave[Agents]=data[[#This Row],[agent]])*(leave[depart]&lt;=data[[#This Row],[date]])*(leave[retour]&gt;data[[#This Row],[date]]))</f>
        <v>0</v>
      </c>
      <c r="H209" s="16">
        <f>IF(data[[#This Row],[absence]]=0,SUMPRODUCT((data[[#This Row],[Q1]:[Q4]]="X")*paramètres!$B$5:$E$5),0)</f>
        <v>0.25</v>
      </c>
      <c r="I209" s="16">
        <f>IF(data[[#This Row],[absence]]=0,SUMPRODUCT((data[[#This Row],[Q1]:[Q4]]="X")*paramètres!$B$6:$E$6),0)</f>
        <v>0</v>
      </c>
      <c r="J209" s="2" t="str">
        <f>IF(COUNTIF(JF,data[[#This Row],[date]])&gt;0,"férié","")</f>
        <v/>
      </c>
      <c r="K209" s="2" t="str">
        <f>data[[#This Row],[agent]]&amp;"|"&amp;data[[#This Row],[date]]</f>
        <v>agent6|43133</v>
      </c>
    </row>
    <row r="210" spans="1:11" x14ac:dyDescent="0.35">
      <c r="A210" t="s">
        <v>5</v>
      </c>
      <c r="B210" s="1">
        <v>43134</v>
      </c>
      <c r="D210" s="2" t="s">
        <v>1</v>
      </c>
      <c r="F210" s="2" t="s">
        <v>1</v>
      </c>
      <c r="G210" s="9">
        <f>SUMPRODUCT((leave[Agents]=data[[#This Row],[agent]])*(leave[depart]&lt;=data[[#This Row],[date]])*(leave[retour]&gt;data[[#This Row],[date]]))</f>
        <v>0</v>
      </c>
      <c r="H210" s="16">
        <f>IF(data[[#This Row],[absence]]=0,SUMPRODUCT((data[[#This Row],[Q1]:[Q4]]="X")*paramètres!$B$5:$E$5),0)</f>
        <v>0.45833333333333331</v>
      </c>
      <c r="I210" s="16">
        <f>IF(data[[#This Row],[absence]]=0,SUMPRODUCT((data[[#This Row],[Q1]:[Q4]]="X")*paramètres!$B$6:$E$6),0)</f>
        <v>4.166666666666663E-2</v>
      </c>
      <c r="J210" s="2" t="str">
        <f>IF(COUNTIF(JF,data[[#This Row],[date]])&gt;0,"férié","")</f>
        <v/>
      </c>
      <c r="K210" s="2" t="str">
        <f>data[[#This Row],[agent]]&amp;"|"&amp;data[[#This Row],[date]]</f>
        <v>agent6|43134</v>
      </c>
    </row>
    <row r="211" spans="1:11" x14ac:dyDescent="0.35">
      <c r="A211" t="s">
        <v>5</v>
      </c>
      <c r="B211" s="1">
        <v>43135</v>
      </c>
      <c r="C211" s="2" t="s">
        <v>1</v>
      </c>
      <c r="G211" s="9">
        <f>SUMPRODUCT((leave[Agents]=data[[#This Row],[agent]])*(leave[depart]&lt;=data[[#This Row],[date]])*(leave[retour]&gt;data[[#This Row],[date]]))</f>
        <v>0</v>
      </c>
      <c r="H211" s="16">
        <f>IF(data[[#This Row],[absence]]=0,SUMPRODUCT((data[[#This Row],[Q1]:[Q4]]="X")*paramètres!$B$5:$E$5),0)</f>
        <v>0.29166666666666669</v>
      </c>
      <c r="I211" s="16">
        <f>IF(data[[#This Row],[absence]]=0,SUMPRODUCT((data[[#This Row],[Q1]:[Q4]]="X")*paramètres!$B$6:$E$6),0)</f>
        <v>0.25</v>
      </c>
      <c r="J211" s="2" t="str">
        <f>IF(COUNTIF(JF,data[[#This Row],[date]])&gt;0,"férié","")</f>
        <v/>
      </c>
      <c r="K211" s="2" t="str">
        <f>data[[#This Row],[agent]]&amp;"|"&amp;data[[#This Row],[date]]</f>
        <v>agent6|43135</v>
      </c>
    </row>
    <row r="212" spans="1:11" x14ac:dyDescent="0.35">
      <c r="A212" t="s">
        <v>6</v>
      </c>
      <c r="B212" s="1">
        <v>43101</v>
      </c>
      <c r="G212" s="9">
        <f>SUMPRODUCT((leave[Agents]=data[[#This Row],[agent]])*(leave[depart]&lt;=data[[#This Row],[date]])*(leave[retour]&gt;data[[#This Row],[date]]))</f>
        <v>0</v>
      </c>
      <c r="H212" s="16">
        <f>IF(data[[#This Row],[absence]]=0,SUMPRODUCT((data[[#This Row],[Q1]:[Q4]]="X")*paramètres!$B$5:$E$5),0)</f>
        <v>0</v>
      </c>
      <c r="I212" s="16">
        <f>IF(data[[#This Row],[absence]]=0,SUMPRODUCT((data[[#This Row],[Q1]:[Q4]]="X")*paramètres!$B$6:$E$6),0)</f>
        <v>0</v>
      </c>
      <c r="J212" s="2" t="str">
        <f>IF(COUNTIF(JF,data[[#This Row],[date]])&gt;0,"férié","")</f>
        <v>férié</v>
      </c>
      <c r="K212" s="2" t="str">
        <f>data[[#This Row],[agent]]&amp;"|"&amp;data[[#This Row],[date]]</f>
        <v>agent7|43101</v>
      </c>
    </row>
    <row r="213" spans="1:11" x14ac:dyDescent="0.35">
      <c r="A213" t="s">
        <v>6</v>
      </c>
      <c r="B213" s="1">
        <v>43102</v>
      </c>
      <c r="E213" s="2" t="s">
        <v>1</v>
      </c>
      <c r="G213" s="9">
        <f>SUMPRODUCT((leave[Agents]=data[[#This Row],[agent]])*(leave[depart]&lt;=data[[#This Row],[date]])*(leave[retour]&gt;data[[#This Row],[date]]))</f>
        <v>0</v>
      </c>
      <c r="H213" s="16">
        <f>IF(data[[#This Row],[absence]]=0,SUMPRODUCT((data[[#This Row],[Q1]:[Q4]]="X")*paramètres!$B$5:$E$5),0)</f>
        <v>0.25</v>
      </c>
      <c r="I213" s="16">
        <f>IF(data[[#This Row],[absence]]=0,SUMPRODUCT((data[[#This Row],[Q1]:[Q4]]="X")*paramètres!$B$6:$E$6),0)</f>
        <v>0</v>
      </c>
      <c r="J213" s="2" t="str">
        <f>IF(COUNTIF(JF,data[[#This Row],[date]])&gt;0,"férié","")</f>
        <v/>
      </c>
      <c r="K213" s="2" t="str">
        <f>data[[#This Row],[agent]]&amp;"|"&amp;data[[#This Row],[date]]</f>
        <v>agent7|43102</v>
      </c>
    </row>
    <row r="214" spans="1:11" x14ac:dyDescent="0.35">
      <c r="A214" t="s">
        <v>6</v>
      </c>
      <c r="B214" s="1">
        <v>43103</v>
      </c>
      <c r="D214" s="2" t="s">
        <v>1</v>
      </c>
      <c r="F214" s="2" t="s">
        <v>1</v>
      </c>
      <c r="G214" s="9">
        <f>SUMPRODUCT((leave[Agents]=data[[#This Row],[agent]])*(leave[depart]&lt;=data[[#This Row],[date]])*(leave[retour]&gt;data[[#This Row],[date]]))</f>
        <v>0</v>
      </c>
      <c r="H214" s="16">
        <f>IF(data[[#This Row],[absence]]=0,SUMPRODUCT((data[[#This Row],[Q1]:[Q4]]="X")*paramètres!$B$5:$E$5),0)</f>
        <v>0.45833333333333331</v>
      </c>
      <c r="I214" s="16">
        <f>IF(data[[#This Row],[absence]]=0,SUMPRODUCT((data[[#This Row],[Q1]:[Q4]]="X")*paramètres!$B$6:$E$6),0)</f>
        <v>4.166666666666663E-2</v>
      </c>
      <c r="J214" s="2" t="str">
        <f>IF(COUNTIF(JF,data[[#This Row],[date]])&gt;0,"férié","")</f>
        <v/>
      </c>
      <c r="K214" s="2" t="str">
        <f>data[[#This Row],[agent]]&amp;"|"&amp;data[[#This Row],[date]]</f>
        <v>agent7|43103</v>
      </c>
    </row>
    <row r="215" spans="1:11" x14ac:dyDescent="0.35">
      <c r="A215" t="s">
        <v>6</v>
      </c>
      <c r="B215" s="1">
        <v>43104</v>
      </c>
      <c r="C215" s="2" t="s">
        <v>1</v>
      </c>
      <c r="G215" s="9">
        <f>SUMPRODUCT((leave[Agents]=data[[#This Row],[agent]])*(leave[depart]&lt;=data[[#This Row],[date]])*(leave[retour]&gt;data[[#This Row],[date]]))</f>
        <v>0</v>
      </c>
      <c r="H215" s="16">
        <f>IF(data[[#This Row],[absence]]=0,SUMPRODUCT((data[[#This Row],[Q1]:[Q4]]="X")*paramètres!$B$5:$E$5),0)</f>
        <v>0.29166666666666669</v>
      </c>
      <c r="I215" s="16">
        <f>IF(data[[#This Row],[absence]]=0,SUMPRODUCT((data[[#This Row],[Q1]:[Q4]]="X")*paramètres!$B$6:$E$6),0)</f>
        <v>0.25</v>
      </c>
      <c r="J215" s="2" t="str">
        <f>IF(COUNTIF(JF,data[[#This Row],[date]])&gt;0,"férié","")</f>
        <v/>
      </c>
      <c r="K215" s="2" t="str">
        <f>data[[#This Row],[agent]]&amp;"|"&amp;data[[#This Row],[date]]</f>
        <v>agent7|43104</v>
      </c>
    </row>
    <row r="216" spans="1:11" x14ac:dyDescent="0.35">
      <c r="A216" t="s">
        <v>6</v>
      </c>
      <c r="B216" s="1">
        <v>43105</v>
      </c>
      <c r="G216" s="9">
        <f>SUMPRODUCT((leave[Agents]=data[[#This Row],[agent]])*(leave[depart]&lt;=data[[#This Row],[date]])*(leave[retour]&gt;data[[#This Row],[date]]))</f>
        <v>0</v>
      </c>
      <c r="H216" s="16">
        <f>IF(data[[#This Row],[absence]]=0,SUMPRODUCT((data[[#This Row],[Q1]:[Q4]]="X")*paramètres!$B$5:$E$5),0)</f>
        <v>0</v>
      </c>
      <c r="I216" s="16">
        <f>IF(data[[#This Row],[absence]]=0,SUMPRODUCT((data[[#This Row],[Q1]:[Q4]]="X")*paramètres!$B$6:$E$6),0)</f>
        <v>0</v>
      </c>
      <c r="J216" s="2" t="str">
        <f>IF(COUNTIF(JF,data[[#This Row],[date]])&gt;0,"férié","")</f>
        <v/>
      </c>
      <c r="K216" s="2" t="str">
        <f>data[[#This Row],[agent]]&amp;"|"&amp;data[[#This Row],[date]]</f>
        <v>agent7|43105</v>
      </c>
    </row>
    <row r="217" spans="1:11" x14ac:dyDescent="0.35">
      <c r="A217" t="s">
        <v>6</v>
      </c>
      <c r="B217" s="1">
        <v>43106</v>
      </c>
      <c r="E217" s="2" t="s">
        <v>1</v>
      </c>
      <c r="G217" s="9">
        <f>SUMPRODUCT((leave[Agents]=data[[#This Row],[agent]])*(leave[depart]&lt;=data[[#This Row],[date]])*(leave[retour]&gt;data[[#This Row],[date]]))</f>
        <v>0</v>
      </c>
      <c r="H217" s="16">
        <f>IF(data[[#This Row],[absence]]=0,SUMPRODUCT((data[[#This Row],[Q1]:[Q4]]="X")*paramètres!$B$5:$E$5),0)</f>
        <v>0.25</v>
      </c>
      <c r="I217" s="16">
        <f>IF(data[[#This Row],[absence]]=0,SUMPRODUCT((data[[#This Row],[Q1]:[Q4]]="X")*paramètres!$B$6:$E$6),0)</f>
        <v>0</v>
      </c>
      <c r="J217" s="2" t="str">
        <f>IF(COUNTIF(JF,data[[#This Row],[date]])&gt;0,"férié","")</f>
        <v/>
      </c>
      <c r="K217" s="2" t="str">
        <f>data[[#This Row],[agent]]&amp;"|"&amp;data[[#This Row],[date]]</f>
        <v>agent7|43106</v>
      </c>
    </row>
    <row r="218" spans="1:11" x14ac:dyDescent="0.35">
      <c r="A218" t="s">
        <v>6</v>
      </c>
      <c r="B218" s="1">
        <v>43107</v>
      </c>
      <c r="D218" s="2" t="s">
        <v>1</v>
      </c>
      <c r="F218" s="2" t="s">
        <v>1</v>
      </c>
      <c r="G218" s="9">
        <f>SUMPRODUCT((leave[Agents]=data[[#This Row],[agent]])*(leave[depart]&lt;=data[[#This Row],[date]])*(leave[retour]&gt;data[[#This Row],[date]]))</f>
        <v>0</v>
      </c>
      <c r="H218" s="16">
        <f>IF(data[[#This Row],[absence]]=0,SUMPRODUCT((data[[#This Row],[Q1]:[Q4]]="X")*paramètres!$B$5:$E$5),0)</f>
        <v>0.45833333333333331</v>
      </c>
      <c r="I218" s="16">
        <f>IF(data[[#This Row],[absence]]=0,SUMPRODUCT((data[[#This Row],[Q1]:[Q4]]="X")*paramètres!$B$6:$E$6),0)</f>
        <v>4.166666666666663E-2</v>
      </c>
      <c r="J218" s="2" t="str">
        <f>IF(COUNTIF(JF,data[[#This Row],[date]])&gt;0,"férié","")</f>
        <v/>
      </c>
      <c r="K218" s="2" t="str">
        <f>data[[#This Row],[agent]]&amp;"|"&amp;data[[#This Row],[date]]</f>
        <v>agent7|43107</v>
      </c>
    </row>
    <row r="219" spans="1:11" x14ac:dyDescent="0.35">
      <c r="A219" t="s">
        <v>6</v>
      </c>
      <c r="B219" s="1">
        <v>43108</v>
      </c>
      <c r="C219" s="2" t="s">
        <v>1</v>
      </c>
      <c r="G219" s="9">
        <f>SUMPRODUCT((leave[Agents]=data[[#This Row],[agent]])*(leave[depart]&lt;=data[[#This Row],[date]])*(leave[retour]&gt;data[[#This Row],[date]]))</f>
        <v>0</v>
      </c>
      <c r="H219" s="16">
        <f>IF(data[[#This Row],[absence]]=0,SUMPRODUCT((data[[#This Row],[Q1]:[Q4]]="X")*paramètres!$B$5:$E$5),0)</f>
        <v>0.29166666666666669</v>
      </c>
      <c r="I219" s="16">
        <f>IF(data[[#This Row],[absence]]=0,SUMPRODUCT((data[[#This Row],[Q1]:[Q4]]="X")*paramètres!$B$6:$E$6),0)</f>
        <v>0.25</v>
      </c>
      <c r="J219" s="2" t="str">
        <f>IF(COUNTIF(JF,data[[#This Row],[date]])&gt;0,"férié","")</f>
        <v/>
      </c>
      <c r="K219" s="2" t="str">
        <f>data[[#This Row],[agent]]&amp;"|"&amp;data[[#This Row],[date]]</f>
        <v>agent7|43108</v>
      </c>
    </row>
    <row r="220" spans="1:11" x14ac:dyDescent="0.35">
      <c r="A220" t="s">
        <v>6</v>
      </c>
      <c r="B220" s="1">
        <v>43109</v>
      </c>
      <c r="G220" s="9">
        <f>SUMPRODUCT((leave[Agents]=data[[#This Row],[agent]])*(leave[depart]&lt;=data[[#This Row],[date]])*(leave[retour]&gt;data[[#This Row],[date]]))</f>
        <v>0</v>
      </c>
      <c r="H220" s="16">
        <f>IF(data[[#This Row],[absence]]=0,SUMPRODUCT((data[[#This Row],[Q1]:[Q4]]="X")*paramètres!$B$5:$E$5),0)</f>
        <v>0</v>
      </c>
      <c r="I220" s="16">
        <f>IF(data[[#This Row],[absence]]=0,SUMPRODUCT((data[[#This Row],[Q1]:[Q4]]="X")*paramètres!$B$6:$E$6),0)</f>
        <v>0</v>
      </c>
      <c r="J220" s="2" t="str">
        <f>IF(COUNTIF(JF,data[[#This Row],[date]])&gt;0,"férié","")</f>
        <v/>
      </c>
      <c r="K220" s="2" t="str">
        <f>data[[#This Row],[agent]]&amp;"|"&amp;data[[#This Row],[date]]</f>
        <v>agent7|43109</v>
      </c>
    </row>
    <row r="221" spans="1:11" x14ac:dyDescent="0.35">
      <c r="A221" t="s">
        <v>6</v>
      </c>
      <c r="B221" s="1">
        <v>43110</v>
      </c>
      <c r="E221" s="2" t="s">
        <v>1</v>
      </c>
      <c r="G221" s="9">
        <f>SUMPRODUCT((leave[Agents]=data[[#This Row],[agent]])*(leave[depart]&lt;=data[[#This Row],[date]])*(leave[retour]&gt;data[[#This Row],[date]]))</f>
        <v>0</v>
      </c>
      <c r="H221" s="16">
        <f>IF(data[[#This Row],[absence]]=0,SUMPRODUCT((data[[#This Row],[Q1]:[Q4]]="X")*paramètres!$B$5:$E$5),0)</f>
        <v>0.25</v>
      </c>
      <c r="I221" s="16">
        <f>IF(data[[#This Row],[absence]]=0,SUMPRODUCT((data[[#This Row],[Q1]:[Q4]]="X")*paramètres!$B$6:$E$6),0)</f>
        <v>0</v>
      </c>
      <c r="J221" s="2" t="str">
        <f>IF(COUNTIF(JF,data[[#This Row],[date]])&gt;0,"férié","")</f>
        <v/>
      </c>
      <c r="K221" s="2" t="str">
        <f>data[[#This Row],[agent]]&amp;"|"&amp;data[[#This Row],[date]]</f>
        <v>agent7|43110</v>
      </c>
    </row>
    <row r="222" spans="1:11" x14ac:dyDescent="0.35">
      <c r="A222" t="s">
        <v>6</v>
      </c>
      <c r="B222" s="1">
        <v>43111</v>
      </c>
      <c r="D222" s="2" t="s">
        <v>1</v>
      </c>
      <c r="F222" s="2" t="s">
        <v>1</v>
      </c>
      <c r="G222" s="9">
        <f>SUMPRODUCT((leave[Agents]=data[[#This Row],[agent]])*(leave[depart]&lt;=data[[#This Row],[date]])*(leave[retour]&gt;data[[#This Row],[date]]))</f>
        <v>0</v>
      </c>
      <c r="H222" s="16">
        <f>IF(data[[#This Row],[absence]]=0,SUMPRODUCT((data[[#This Row],[Q1]:[Q4]]="X")*paramètres!$B$5:$E$5),0)</f>
        <v>0.45833333333333331</v>
      </c>
      <c r="I222" s="16">
        <f>IF(data[[#This Row],[absence]]=0,SUMPRODUCT((data[[#This Row],[Q1]:[Q4]]="X")*paramètres!$B$6:$E$6),0)</f>
        <v>4.166666666666663E-2</v>
      </c>
      <c r="J222" s="2" t="str">
        <f>IF(COUNTIF(JF,data[[#This Row],[date]])&gt;0,"férié","")</f>
        <v/>
      </c>
      <c r="K222" s="2" t="str">
        <f>data[[#This Row],[agent]]&amp;"|"&amp;data[[#This Row],[date]]</f>
        <v>agent7|43111</v>
      </c>
    </row>
    <row r="223" spans="1:11" x14ac:dyDescent="0.35">
      <c r="A223" t="s">
        <v>6</v>
      </c>
      <c r="B223" s="1">
        <v>43112</v>
      </c>
      <c r="C223" s="2" t="s">
        <v>1</v>
      </c>
      <c r="G223" s="9">
        <f>SUMPRODUCT((leave[Agents]=data[[#This Row],[agent]])*(leave[depart]&lt;=data[[#This Row],[date]])*(leave[retour]&gt;data[[#This Row],[date]]))</f>
        <v>0</v>
      </c>
      <c r="H223" s="16">
        <f>IF(data[[#This Row],[absence]]=0,SUMPRODUCT((data[[#This Row],[Q1]:[Q4]]="X")*paramètres!$B$5:$E$5),0)</f>
        <v>0.29166666666666669</v>
      </c>
      <c r="I223" s="16">
        <f>IF(data[[#This Row],[absence]]=0,SUMPRODUCT((data[[#This Row],[Q1]:[Q4]]="X")*paramètres!$B$6:$E$6),0)</f>
        <v>0.25</v>
      </c>
      <c r="J223" s="2" t="str">
        <f>IF(COUNTIF(JF,data[[#This Row],[date]])&gt;0,"férié","")</f>
        <v/>
      </c>
      <c r="K223" s="2" t="str">
        <f>data[[#This Row],[agent]]&amp;"|"&amp;data[[#This Row],[date]]</f>
        <v>agent7|43112</v>
      </c>
    </row>
    <row r="224" spans="1:11" x14ac:dyDescent="0.35">
      <c r="A224" t="s">
        <v>6</v>
      </c>
      <c r="B224" s="1">
        <v>43113</v>
      </c>
      <c r="G224" s="9">
        <f>SUMPRODUCT((leave[Agents]=data[[#This Row],[agent]])*(leave[depart]&lt;=data[[#This Row],[date]])*(leave[retour]&gt;data[[#This Row],[date]]))</f>
        <v>0</v>
      </c>
      <c r="H224" s="16">
        <f>IF(data[[#This Row],[absence]]=0,SUMPRODUCT((data[[#This Row],[Q1]:[Q4]]="X")*paramètres!$B$5:$E$5),0)</f>
        <v>0</v>
      </c>
      <c r="I224" s="16">
        <f>IF(data[[#This Row],[absence]]=0,SUMPRODUCT((data[[#This Row],[Q1]:[Q4]]="X")*paramètres!$B$6:$E$6),0)</f>
        <v>0</v>
      </c>
      <c r="J224" s="2" t="str">
        <f>IF(COUNTIF(JF,data[[#This Row],[date]])&gt;0,"férié","")</f>
        <v/>
      </c>
      <c r="K224" s="2" t="str">
        <f>data[[#This Row],[agent]]&amp;"|"&amp;data[[#This Row],[date]]</f>
        <v>agent7|43113</v>
      </c>
    </row>
    <row r="225" spans="1:11" x14ac:dyDescent="0.35">
      <c r="A225" t="s">
        <v>6</v>
      </c>
      <c r="B225" s="1">
        <v>43114</v>
      </c>
      <c r="E225" s="2" t="s">
        <v>1</v>
      </c>
      <c r="G225" s="9">
        <f>SUMPRODUCT((leave[Agents]=data[[#This Row],[agent]])*(leave[depart]&lt;=data[[#This Row],[date]])*(leave[retour]&gt;data[[#This Row],[date]]))</f>
        <v>0</v>
      </c>
      <c r="H225" s="16">
        <f>IF(data[[#This Row],[absence]]=0,SUMPRODUCT((data[[#This Row],[Q1]:[Q4]]="X")*paramètres!$B$5:$E$5),0)</f>
        <v>0.25</v>
      </c>
      <c r="I225" s="16">
        <f>IF(data[[#This Row],[absence]]=0,SUMPRODUCT((data[[#This Row],[Q1]:[Q4]]="X")*paramètres!$B$6:$E$6),0)</f>
        <v>0</v>
      </c>
      <c r="J225" s="2" t="str">
        <f>IF(COUNTIF(JF,data[[#This Row],[date]])&gt;0,"férié","")</f>
        <v/>
      </c>
      <c r="K225" s="2" t="str">
        <f>data[[#This Row],[agent]]&amp;"|"&amp;data[[#This Row],[date]]</f>
        <v>agent7|43114</v>
      </c>
    </row>
    <row r="226" spans="1:11" x14ac:dyDescent="0.35">
      <c r="A226" t="s">
        <v>6</v>
      </c>
      <c r="B226" s="1">
        <v>43115</v>
      </c>
      <c r="D226" s="2" t="s">
        <v>1</v>
      </c>
      <c r="F226" s="2" t="s">
        <v>1</v>
      </c>
      <c r="G226" s="9">
        <f>SUMPRODUCT((leave[Agents]=data[[#This Row],[agent]])*(leave[depart]&lt;=data[[#This Row],[date]])*(leave[retour]&gt;data[[#This Row],[date]]))</f>
        <v>0</v>
      </c>
      <c r="H226" s="16">
        <f>IF(data[[#This Row],[absence]]=0,SUMPRODUCT((data[[#This Row],[Q1]:[Q4]]="X")*paramètres!$B$5:$E$5),0)</f>
        <v>0.45833333333333331</v>
      </c>
      <c r="I226" s="16">
        <f>IF(data[[#This Row],[absence]]=0,SUMPRODUCT((data[[#This Row],[Q1]:[Q4]]="X")*paramètres!$B$6:$E$6),0)</f>
        <v>4.166666666666663E-2</v>
      </c>
      <c r="J226" s="2" t="str">
        <f>IF(COUNTIF(JF,data[[#This Row],[date]])&gt;0,"férié","")</f>
        <v/>
      </c>
      <c r="K226" s="2" t="str">
        <f>data[[#This Row],[agent]]&amp;"|"&amp;data[[#This Row],[date]]</f>
        <v>agent7|43115</v>
      </c>
    </row>
    <row r="227" spans="1:11" x14ac:dyDescent="0.35">
      <c r="A227" t="s">
        <v>6</v>
      </c>
      <c r="B227" s="1">
        <v>43116</v>
      </c>
      <c r="C227" s="2" t="s">
        <v>1</v>
      </c>
      <c r="G227" s="9">
        <f>SUMPRODUCT((leave[Agents]=data[[#This Row],[agent]])*(leave[depart]&lt;=data[[#This Row],[date]])*(leave[retour]&gt;data[[#This Row],[date]]))</f>
        <v>0</v>
      </c>
      <c r="H227" s="16">
        <f>IF(data[[#This Row],[absence]]=0,SUMPRODUCT((data[[#This Row],[Q1]:[Q4]]="X")*paramètres!$B$5:$E$5),0)</f>
        <v>0.29166666666666669</v>
      </c>
      <c r="I227" s="16">
        <f>IF(data[[#This Row],[absence]]=0,SUMPRODUCT((data[[#This Row],[Q1]:[Q4]]="X")*paramètres!$B$6:$E$6),0)</f>
        <v>0.25</v>
      </c>
      <c r="J227" s="2" t="str">
        <f>IF(COUNTIF(JF,data[[#This Row],[date]])&gt;0,"férié","")</f>
        <v/>
      </c>
      <c r="K227" s="2" t="str">
        <f>data[[#This Row],[agent]]&amp;"|"&amp;data[[#This Row],[date]]</f>
        <v>agent7|43116</v>
      </c>
    </row>
    <row r="228" spans="1:11" x14ac:dyDescent="0.35">
      <c r="A228" t="s">
        <v>6</v>
      </c>
      <c r="B228" s="1">
        <v>43117</v>
      </c>
      <c r="G228" s="9">
        <f>SUMPRODUCT((leave[Agents]=data[[#This Row],[agent]])*(leave[depart]&lt;=data[[#This Row],[date]])*(leave[retour]&gt;data[[#This Row],[date]]))</f>
        <v>0</v>
      </c>
      <c r="H228" s="16">
        <f>IF(data[[#This Row],[absence]]=0,SUMPRODUCT((data[[#This Row],[Q1]:[Q4]]="X")*paramètres!$B$5:$E$5),0)</f>
        <v>0</v>
      </c>
      <c r="I228" s="16">
        <f>IF(data[[#This Row],[absence]]=0,SUMPRODUCT((data[[#This Row],[Q1]:[Q4]]="X")*paramètres!$B$6:$E$6),0)</f>
        <v>0</v>
      </c>
      <c r="J228" s="2" t="str">
        <f>IF(COUNTIF(JF,data[[#This Row],[date]])&gt;0,"férié","")</f>
        <v/>
      </c>
      <c r="K228" s="2" t="str">
        <f>data[[#This Row],[agent]]&amp;"|"&amp;data[[#This Row],[date]]</f>
        <v>agent7|43117</v>
      </c>
    </row>
    <row r="229" spans="1:11" x14ac:dyDescent="0.35">
      <c r="A229" t="s">
        <v>6</v>
      </c>
      <c r="B229" s="1">
        <v>43118</v>
      </c>
      <c r="E229" s="2" t="s">
        <v>1</v>
      </c>
      <c r="G229" s="9">
        <f>SUMPRODUCT((leave[Agents]=data[[#This Row],[agent]])*(leave[depart]&lt;=data[[#This Row],[date]])*(leave[retour]&gt;data[[#This Row],[date]]))</f>
        <v>0</v>
      </c>
      <c r="H229" s="16">
        <f>IF(data[[#This Row],[absence]]=0,SUMPRODUCT((data[[#This Row],[Q1]:[Q4]]="X")*paramètres!$B$5:$E$5),0)</f>
        <v>0.25</v>
      </c>
      <c r="I229" s="16">
        <f>IF(data[[#This Row],[absence]]=0,SUMPRODUCT((data[[#This Row],[Q1]:[Q4]]="X")*paramètres!$B$6:$E$6),0)</f>
        <v>0</v>
      </c>
      <c r="J229" s="2" t="str">
        <f>IF(COUNTIF(JF,data[[#This Row],[date]])&gt;0,"férié","")</f>
        <v/>
      </c>
      <c r="K229" s="2" t="str">
        <f>data[[#This Row],[agent]]&amp;"|"&amp;data[[#This Row],[date]]</f>
        <v>agent7|43118</v>
      </c>
    </row>
    <row r="230" spans="1:11" x14ac:dyDescent="0.35">
      <c r="A230" t="s">
        <v>6</v>
      </c>
      <c r="B230" s="1">
        <v>43119</v>
      </c>
      <c r="D230" s="2" t="s">
        <v>1</v>
      </c>
      <c r="F230" s="2" t="s">
        <v>1</v>
      </c>
      <c r="G230" s="9">
        <f>SUMPRODUCT((leave[Agents]=data[[#This Row],[agent]])*(leave[depart]&lt;=data[[#This Row],[date]])*(leave[retour]&gt;data[[#This Row],[date]]))</f>
        <v>0</v>
      </c>
      <c r="H230" s="16">
        <f>IF(data[[#This Row],[absence]]=0,SUMPRODUCT((data[[#This Row],[Q1]:[Q4]]="X")*paramètres!$B$5:$E$5),0)</f>
        <v>0.45833333333333331</v>
      </c>
      <c r="I230" s="16">
        <f>IF(data[[#This Row],[absence]]=0,SUMPRODUCT((data[[#This Row],[Q1]:[Q4]]="X")*paramètres!$B$6:$E$6),0)</f>
        <v>4.166666666666663E-2</v>
      </c>
      <c r="J230" s="2" t="str">
        <f>IF(COUNTIF(JF,data[[#This Row],[date]])&gt;0,"férié","")</f>
        <v/>
      </c>
      <c r="K230" s="2" t="str">
        <f>data[[#This Row],[agent]]&amp;"|"&amp;data[[#This Row],[date]]</f>
        <v>agent7|43119</v>
      </c>
    </row>
    <row r="231" spans="1:11" x14ac:dyDescent="0.35">
      <c r="A231" t="s">
        <v>6</v>
      </c>
      <c r="B231" s="1">
        <v>43120</v>
      </c>
      <c r="C231" s="2" t="s">
        <v>1</v>
      </c>
      <c r="G231" s="9">
        <f>SUMPRODUCT((leave[Agents]=data[[#This Row],[agent]])*(leave[depart]&lt;=data[[#This Row],[date]])*(leave[retour]&gt;data[[#This Row],[date]]))</f>
        <v>0</v>
      </c>
      <c r="H231" s="16">
        <f>IF(data[[#This Row],[absence]]=0,SUMPRODUCT((data[[#This Row],[Q1]:[Q4]]="X")*paramètres!$B$5:$E$5),0)</f>
        <v>0.29166666666666669</v>
      </c>
      <c r="I231" s="16">
        <f>IF(data[[#This Row],[absence]]=0,SUMPRODUCT((data[[#This Row],[Q1]:[Q4]]="X")*paramètres!$B$6:$E$6),0)</f>
        <v>0.25</v>
      </c>
      <c r="J231" s="2" t="str">
        <f>IF(COUNTIF(JF,data[[#This Row],[date]])&gt;0,"férié","")</f>
        <v/>
      </c>
      <c r="K231" s="2" t="str">
        <f>data[[#This Row],[agent]]&amp;"|"&amp;data[[#This Row],[date]]</f>
        <v>agent7|43120</v>
      </c>
    </row>
    <row r="232" spans="1:11" x14ac:dyDescent="0.35">
      <c r="A232" t="s">
        <v>6</v>
      </c>
      <c r="B232" s="1">
        <v>43121</v>
      </c>
      <c r="G232" s="9">
        <f>SUMPRODUCT((leave[Agents]=data[[#This Row],[agent]])*(leave[depart]&lt;=data[[#This Row],[date]])*(leave[retour]&gt;data[[#This Row],[date]]))</f>
        <v>0</v>
      </c>
      <c r="H232" s="16">
        <f>IF(data[[#This Row],[absence]]=0,SUMPRODUCT((data[[#This Row],[Q1]:[Q4]]="X")*paramètres!$B$5:$E$5),0)</f>
        <v>0</v>
      </c>
      <c r="I232" s="16">
        <f>IF(data[[#This Row],[absence]]=0,SUMPRODUCT((data[[#This Row],[Q1]:[Q4]]="X")*paramètres!$B$6:$E$6),0)</f>
        <v>0</v>
      </c>
      <c r="J232" s="2" t="str">
        <f>IF(COUNTIF(JF,data[[#This Row],[date]])&gt;0,"férié","")</f>
        <v/>
      </c>
      <c r="K232" s="2" t="str">
        <f>data[[#This Row],[agent]]&amp;"|"&amp;data[[#This Row],[date]]</f>
        <v>agent7|43121</v>
      </c>
    </row>
    <row r="233" spans="1:11" x14ac:dyDescent="0.35">
      <c r="A233" t="s">
        <v>6</v>
      </c>
      <c r="B233" s="1">
        <v>43122</v>
      </c>
      <c r="E233" s="2" t="s">
        <v>1</v>
      </c>
      <c r="G233" s="9">
        <f>SUMPRODUCT((leave[Agents]=data[[#This Row],[agent]])*(leave[depart]&lt;=data[[#This Row],[date]])*(leave[retour]&gt;data[[#This Row],[date]]))</f>
        <v>0</v>
      </c>
      <c r="H233" s="16">
        <f>IF(data[[#This Row],[absence]]=0,SUMPRODUCT((data[[#This Row],[Q1]:[Q4]]="X")*paramètres!$B$5:$E$5),0)</f>
        <v>0.25</v>
      </c>
      <c r="I233" s="16">
        <f>IF(data[[#This Row],[absence]]=0,SUMPRODUCT((data[[#This Row],[Q1]:[Q4]]="X")*paramètres!$B$6:$E$6),0)</f>
        <v>0</v>
      </c>
      <c r="J233" s="2" t="str">
        <f>IF(COUNTIF(JF,data[[#This Row],[date]])&gt;0,"férié","")</f>
        <v/>
      </c>
      <c r="K233" s="2" t="str">
        <f>data[[#This Row],[agent]]&amp;"|"&amp;data[[#This Row],[date]]</f>
        <v>agent7|43122</v>
      </c>
    </row>
    <row r="234" spans="1:11" x14ac:dyDescent="0.35">
      <c r="A234" t="s">
        <v>6</v>
      </c>
      <c r="B234" s="1">
        <v>43123</v>
      </c>
      <c r="D234" s="2" t="s">
        <v>1</v>
      </c>
      <c r="F234" s="2" t="s">
        <v>1</v>
      </c>
      <c r="G234" s="9">
        <f>SUMPRODUCT((leave[Agents]=data[[#This Row],[agent]])*(leave[depart]&lt;=data[[#This Row],[date]])*(leave[retour]&gt;data[[#This Row],[date]]))</f>
        <v>0</v>
      </c>
      <c r="H234" s="16">
        <f>IF(data[[#This Row],[absence]]=0,SUMPRODUCT((data[[#This Row],[Q1]:[Q4]]="X")*paramètres!$B$5:$E$5),0)</f>
        <v>0.45833333333333331</v>
      </c>
      <c r="I234" s="16">
        <f>IF(data[[#This Row],[absence]]=0,SUMPRODUCT((data[[#This Row],[Q1]:[Q4]]="X")*paramètres!$B$6:$E$6),0)</f>
        <v>4.166666666666663E-2</v>
      </c>
      <c r="J234" s="2" t="str">
        <f>IF(COUNTIF(JF,data[[#This Row],[date]])&gt;0,"férié","")</f>
        <v/>
      </c>
      <c r="K234" s="2" t="str">
        <f>data[[#This Row],[agent]]&amp;"|"&amp;data[[#This Row],[date]]</f>
        <v>agent7|43123</v>
      </c>
    </row>
    <row r="235" spans="1:11" x14ac:dyDescent="0.35">
      <c r="A235" t="s">
        <v>6</v>
      </c>
      <c r="B235" s="1">
        <v>43124</v>
      </c>
      <c r="C235" s="2" t="s">
        <v>1</v>
      </c>
      <c r="G235" s="9">
        <f>SUMPRODUCT((leave[Agents]=data[[#This Row],[agent]])*(leave[depart]&lt;=data[[#This Row],[date]])*(leave[retour]&gt;data[[#This Row],[date]]))</f>
        <v>0</v>
      </c>
      <c r="H235" s="16">
        <f>IF(data[[#This Row],[absence]]=0,SUMPRODUCT((data[[#This Row],[Q1]:[Q4]]="X")*paramètres!$B$5:$E$5),0)</f>
        <v>0.29166666666666669</v>
      </c>
      <c r="I235" s="16">
        <f>IF(data[[#This Row],[absence]]=0,SUMPRODUCT((data[[#This Row],[Q1]:[Q4]]="X")*paramètres!$B$6:$E$6),0)</f>
        <v>0.25</v>
      </c>
      <c r="J235" s="2" t="str">
        <f>IF(COUNTIF(JF,data[[#This Row],[date]])&gt;0,"férié","")</f>
        <v/>
      </c>
      <c r="K235" s="2" t="str">
        <f>data[[#This Row],[agent]]&amp;"|"&amp;data[[#This Row],[date]]</f>
        <v>agent7|43124</v>
      </c>
    </row>
    <row r="236" spans="1:11" x14ac:dyDescent="0.35">
      <c r="A236" t="s">
        <v>6</v>
      </c>
      <c r="B236" s="1">
        <v>43125</v>
      </c>
      <c r="G236" s="9">
        <f>SUMPRODUCT((leave[Agents]=data[[#This Row],[agent]])*(leave[depart]&lt;=data[[#This Row],[date]])*(leave[retour]&gt;data[[#This Row],[date]]))</f>
        <v>0</v>
      </c>
      <c r="H236" s="16">
        <f>IF(data[[#This Row],[absence]]=0,SUMPRODUCT((data[[#This Row],[Q1]:[Q4]]="X")*paramètres!$B$5:$E$5),0)</f>
        <v>0</v>
      </c>
      <c r="I236" s="16">
        <f>IF(data[[#This Row],[absence]]=0,SUMPRODUCT((data[[#This Row],[Q1]:[Q4]]="X")*paramètres!$B$6:$E$6),0)</f>
        <v>0</v>
      </c>
      <c r="J236" s="2" t="str">
        <f>IF(COUNTIF(JF,data[[#This Row],[date]])&gt;0,"férié","")</f>
        <v/>
      </c>
      <c r="K236" s="2" t="str">
        <f>data[[#This Row],[agent]]&amp;"|"&amp;data[[#This Row],[date]]</f>
        <v>agent7|43125</v>
      </c>
    </row>
    <row r="237" spans="1:11" x14ac:dyDescent="0.35">
      <c r="A237" t="s">
        <v>6</v>
      </c>
      <c r="B237" s="1">
        <v>43126</v>
      </c>
      <c r="E237" s="2" t="s">
        <v>1</v>
      </c>
      <c r="G237" s="9">
        <f>SUMPRODUCT((leave[Agents]=data[[#This Row],[agent]])*(leave[depart]&lt;=data[[#This Row],[date]])*(leave[retour]&gt;data[[#This Row],[date]]))</f>
        <v>0</v>
      </c>
      <c r="H237" s="16">
        <f>IF(data[[#This Row],[absence]]=0,SUMPRODUCT((data[[#This Row],[Q1]:[Q4]]="X")*paramètres!$B$5:$E$5),0)</f>
        <v>0.25</v>
      </c>
      <c r="I237" s="16">
        <f>IF(data[[#This Row],[absence]]=0,SUMPRODUCT((data[[#This Row],[Q1]:[Q4]]="X")*paramètres!$B$6:$E$6),0)</f>
        <v>0</v>
      </c>
      <c r="J237" s="2" t="str">
        <f>IF(COUNTIF(JF,data[[#This Row],[date]])&gt;0,"férié","")</f>
        <v/>
      </c>
      <c r="K237" s="2" t="str">
        <f>data[[#This Row],[agent]]&amp;"|"&amp;data[[#This Row],[date]]</f>
        <v>agent7|43126</v>
      </c>
    </row>
    <row r="238" spans="1:11" x14ac:dyDescent="0.35">
      <c r="A238" t="s">
        <v>6</v>
      </c>
      <c r="B238" s="1">
        <v>43127</v>
      </c>
      <c r="D238" s="2" t="s">
        <v>1</v>
      </c>
      <c r="F238" s="2" t="s">
        <v>1</v>
      </c>
      <c r="G238" s="9">
        <f>SUMPRODUCT((leave[Agents]=data[[#This Row],[agent]])*(leave[depart]&lt;=data[[#This Row],[date]])*(leave[retour]&gt;data[[#This Row],[date]]))</f>
        <v>0</v>
      </c>
      <c r="H238" s="16">
        <f>IF(data[[#This Row],[absence]]=0,SUMPRODUCT((data[[#This Row],[Q1]:[Q4]]="X")*paramètres!$B$5:$E$5),0)</f>
        <v>0.45833333333333331</v>
      </c>
      <c r="I238" s="16">
        <f>IF(data[[#This Row],[absence]]=0,SUMPRODUCT((data[[#This Row],[Q1]:[Q4]]="X")*paramètres!$B$6:$E$6),0)</f>
        <v>4.166666666666663E-2</v>
      </c>
      <c r="J238" s="2" t="str">
        <f>IF(COUNTIF(JF,data[[#This Row],[date]])&gt;0,"férié","")</f>
        <v/>
      </c>
      <c r="K238" s="2" t="str">
        <f>data[[#This Row],[agent]]&amp;"|"&amp;data[[#This Row],[date]]</f>
        <v>agent7|43127</v>
      </c>
    </row>
    <row r="239" spans="1:11" x14ac:dyDescent="0.35">
      <c r="A239" t="s">
        <v>6</v>
      </c>
      <c r="B239" s="1">
        <v>43128</v>
      </c>
      <c r="C239" s="2" t="s">
        <v>1</v>
      </c>
      <c r="G239" s="9">
        <f>SUMPRODUCT((leave[Agents]=data[[#This Row],[agent]])*(leave[depart]&lt;=data[[#This Row],[date]])*(leave[retour]&gt;data[[#This Row],[date]]))</f>
        <v>0</v>
      </c>
      <c r="H239" s="16">
        <f>IF(data[[#This Row],[absence]]=0,SUMPRODUCT((data[[#This Row],[Q1]:[Q4]]="X")*paramètres!$B$5:$E$5),0)</f>
        <v>0.29166666666666669</v>
      </c>
      <c r="I239" s="16">
        <f>IF(data[[#This Row],[absence]]=0,SUMPRODUCT((data[[#This Row],[Q1]:[Q4]]="X")*paramètres!$B$6:$E$6),0)</f>
        <v>0.25</v>
      </c>
      <c r="J239" s="2" t="str">
        <f>IF(COUNTIF(JF,data[[#This Row],[date]])&gt;0,"férié","")</f>
        <v/>
      </c>
      <c r="K239" s="2" t="str">
        <f>data[[#This Row],[agent]]&amp;"|"&amp;data[[#This Row],[date]]</f>
        <v>agent7|43128</v>
      </c>
    </row>
    <row r="240" spans="1:11" x14ac:dyDescent="0.35">
      <c r="A240" t="s">
        <v>6</v>
      </c>
      <c r="B240" s="1">
        <v>43129</v>
      </c>
      <c r="G240" s="9">
        <f>SUMPRODUCT((leave[Agents]=data[[#This Row],[agent]])*(leave[depart]&lt;=data[[#This Row],[date]])*(leave[retour]&gt;data[[#This Row],[date]]))</f>
        <v>0</v>
      </c>
      <c r="H240" s="16">
        <f>IF(data[[#This Row],[absence]]=0,SUMPRODUCT((data[[#This Row],[Q1]:[Q4]]="X")*paramètres!$B$5:$E$5),0)</f>
        <v>0</v>
      </c>
      <c r="I240" s="16">
        <f>IF(data[[#This Row],[absence]]=0,SUMPRODUCT((data[[#This Row],[Q1]:[Q4]]="X")*paramètres!$B$6:$E$6),0)</f>
        <v>0</v>
      </c>
      <c r="J240" s="2" t="str">
        <f>IF(COUNTIF(JF,data[[#This Row],[date]])&gt;0,"férié","")</f>
        <v/>
      </c>
      <c r="K240" s="2" t="str">
        <f>data[[#This Row],[agent]]&amp;"|"&amp;data[[#This Row],[date]]</f>
        <v>agent7|43129</v>
      </c>
    </row>
    <row r="241" spans="1:11" x14ac:dyDescent="0.35">
      <c r="A241" t="s">
        <v>6</v>
      </c>
      <c r="B241" s="1">
        <v>43130</v>
      </c>
      <c r="E241" s="2" t="s">
        <v>1</v>
      </c>
      <c r="G241" s="9">
        <f>SUMPRODUCT((leave[Agents]=data[[#This Row],[agent]])*(leave[depart]&lt;=data[[#This Row],[date]])*(leave[retour]&gt;data[[#This Row],[date]]))</f>
        <v>0</v>
      </c>
      <c r="H241" s="16">
        <f>IF(data[[#This Row],[absence]]=0,SUMPRODUCT((data[[#This Row],[Q1]:[Q4]]="X")*paramètres!$B$5:$E$5),0)</f>
        <v>0.25</v>
      </c>
      <c r="I241" s="16">
        <f>IF(data[[#This Row],[absence]]=0,SUMPRODUCT((data[[#This Row],[Q1]:[Q4]]="X")*paramètres!$B$6:$E$6),0)</f>
        <v>0</v>
      </c>
      <c r="J241" s="2" t="str">
        <f>IF(COUNTIF(JF,data[[#This Row],[date]])&gt;0,"férié","")</f>
        <v/>
      </c>
      <c r="K241" s="2" t="str">
        <f>data[[#This Row],[agent]]&amp;"|"&amp;data[[#This Row],[date]]</f>
        <v>agent7|43130</v>
      </c>
    </row>
    <row r="242" spans="1:11" x14ac:dyDescent="0.35">
      <c r="A242" t="s">
        <v>6</v>
      </c>
      <c r="B242" s="1">
        <v>43131</v>
      </c>
      <c r="D242" s="2" t="s">
        <v>1</v>
      </c>
      <c r="F242" s="2" t="s">
        <v>1</v>
      </c>
      <c r="G242" s="9">
        <f>SUMPRODUCT((leave[Agents]=data[[#This Row],[agent]])*(leave[depart]&lt;=data[[#This Row],[date]])*(leave[retour]&gt;data[[#This Row],[date]]))</f>
        <v>0</v>
      </c>
      <c r="H242" s="16">
        <f>IF(data[[#This Row],[absence]]=0,SUMPRODUCT((data[[#This Row],[Q1]:[Q4]]="X")*paramètres!$B$5:$E$5),0)</f>
        <v>0.45833333333333331</v>
      </c>
      <c r="I242" s="16">
        <f>IF(data[[#This Row],[absence]]=0,SUMPRODUCT((data[[#This Row],[Q1]:[Q4]]="X")*paramètres!$B$6:$E$6),0)</f>
        <v>4.166666666666663E-2</v>
      </c>
      <c r="J242" s="2" t="str">
        <f>IF(COUNTIF(JF,data[[#This Row],[date]])&gt;0,"férié","")</f>
        <v/>
      </c>
      <c r="K242" s="2" t="str">
        <f>data[[#This Row],[agent]]&amp;"|"&amp;data[[#This Row],[date]]</f>
        <v>agent7|43131</v>
      </c>
    </row>
    <row r="243" spans="1:11" x14ac:dyDescent="0.35">
      <c r="A243" t="s">
        <v>6</v>
      </c>
      <c r="B243" s="1">
        <v>43132</v>
      </c>
      <c r="C243" s="2" t="s">
        <v>1</v>
      </c>
      <c r="G243" s="9">
        <f>SUMPRODUCT((leave[Agents]=data[[#This Row],[agent]])*(leave[depart]&lt;=data[[#This Row],[date]])*(leave[retour]&gt;data[[#This Row],[date]]))</f>
        <v>0</v>
      </c>
      <c r="H243" s="16">
        <f>IF(data[[#This Row],[absence]]=0,SUMPRODUCT((data[[#This Row],[Q1]:[Q4]]="X")*paramètres!$B$5:$E$5),0)</f>
        <v>0.29166666666666669</v>
      </c>
      <c r="I243" s="16">
        <f>IF(data[[#This Row],[absence]]=0,SUMPRODUCT((data[[#This Row],[Q1]:[Q4]]="X")*paramètres!$B$6:$E$6),0)</f>
        <v>0.25</v>
      </c>
      <c r="J243" s="2" t="str">
        <f>IF(COUNTIF(JF,data[[#This Row],[date]])&gt;0,"férié","")</f>
        <v/>
      </c>
      <c r="K243" s="2" t="str">
        <f>data[[#This Row],[agent]]&amp;"|"&amp;data[[#This Row],[date]]</f>
        <v>agent7|43132</v>
      </c>
    </row>
    <row r="244" spans="1:11" x14ac:dyDescent="0.35">
      <c r="A244" t="s">
        <v>6</v>
      </c>
      <c r="B244" s="1">
        <v>43133</v>
      </c>
      <c r="G244" s="9">
        <f>SUMPRODUCT((leave[Agents]=data[[#This Row],[agent]])*(leave[depart]&lt;=data[[#This Row],[date]])*(leave[retour]&gt;data[[#This Row],[date]]))</f>
        <v>0</v>
      </c>
      <c r="H244" s="16">
        <f>IF(data[[#This Row],[absence]]=0,SUMPRODUCT((data[[#This Row],[Q1]:[Q4]]="X")*paramètres!$B$5:$E$5),0)</f>
        <v>0</v>
      </c>
      <c r="I244" s="16">
        <f>IF(data[[#This Row],[absence]]=0,SUMPRODUCT((data[[#This Row],[Q1]:[Q4]]="X")*paramètres!$B$6:$E$6),0)</f>
        <v>0</v>
      </c>
      <c r="J244" s="2" t="str">
        <f>IF(COUNTIF(JF,data[[#This Row],[date]])&gt;0,"férié","")</f>
        <v/>
      </c>
      <c r="K244" s="2" t="str">
        <f>data[[#This Row],[agent]]&amp;"|"&amp;data[[#This Row],[date]]</f>
        <v>agent7|43133</v>
      </c>
    </row>
    <row r="245" spans="1:11" x14ac:dyDescent="0.35">
      <c r="A245" t="s">
        <v>6</v>
      </c>
      <c r="B245" s="1">
        <v>43134</v>
      </c>
      <c r="E245" s="2" t="s">
        <v>1</v>
      </c>
      <c r="G245" s="9">
        <f>SUMPRODUCT((leave[Agents]=data[[#This Row],[agent]])*(leave[depart]&lt;=data[[#This Row],[date]])*(leave[retour]&gt;data[[#This Row],[date]]))</f>
        <v>0</v>
      </c>
      <c r="H245" s="16">
        <f>IF(data[[#This Row],[absence]]=0,SUMPRODUCT((data[[#This Row],[Q1]:[Q4]]="X")*paramètres!$B$5:$E$5),0)</f>
        <v>0.25</v>
      </c>
      <c r="I245" s="16">
        <f>IF(data[[#This Row],[absence]]=0,SUMPRODUCT((data[[#This Row],[Q1]:[Q4]]="X")*paramètres!$B$6:$E$6),0)</f>
        <v>0</v>
      </c>
      <c r="J245" s="2" t="str">
        <f>IF(COUNTIF(JF,data[[#This Row],[date]])&gt;0,"férié","")</f>
        <v/>
      </c>
      <c r="K245" s="2" t="str">
        <f>data[[#This Row],[agent]]&amp;"|"&amp;data[[#This Row],[date]]</f>
        <v>agent7|43134</v>
      </c>
    </row>
    <row r="246" spans="1:11" x14ac:dyDescent="0.35">
      <c r="A246" t="s">
        <v>6</v>
      </c>
      <c r="B246" s="1">
        <v>43135</v>
      </c>
      <c r="D246" s="2" t="s">
        <v>1</v>
      </c>
      <c r="F246" s="2" t="s">
        <v>1</v>
      </c>
      <c r="G246" s="9">
        <f>SUMPRODUCT((leave[Agents]=data[[#This Row],[agent]])*(leave[depart]&lt;=data[[#This Row],[date]])*(leave[retour]&gt;data[[#This Row],[date]]))</f>
        <v>0</v>
      </c>
      <c r="H246" s="16">
        <f>IF(data[[#This Row],[absence]]=0,SUMPRODUCT((data[[#This Row],[Q1]:[Q4]]="X")*paramètres!$B$5:$E$5),0)</f>
        <v>0.45833333333333331</v>
      </c>
      <c r="I246" s="16">
        <f>IF(data[[#This Row],[absence]]=0,SUMPRODUCT((data[[#This Row],[Q1]:[Q4]]="X")*paramètres!$B$6:$E$6),0)</f>
        <v>4.166666666666663E-2</v>
      </c>
      <c r="J246" s="2" t="str">
        <f>IF(COUNTIF(JF,data[[#This Row],[date]])&gt;0,"férié","")</f>
        <v/>
      </c>
      <c r="K246" s="2" t="str">
        <f>data[[#This Row],[agent]]&amp;"|"&amp;data[[#This Row],[date]]</f>
        <v>agent7|43135</v>
      </c>
    </row>
    <row r="247" spans="1:11" x14ac:dyDescent="0.35">
      <c r="A247" t="s">
        <v>8</v>
      </c>
      <c r="B247" s="1">
        <v>43101</v>
      </c>
      <c r="G247" s="9">
        <f>SUMPRODUCT((leave[Agents]=data[[#This Row],[agent]])*(leave[depart]&lt;=data[[#This Row],[date]])*(leave[retour]&gt;data[[#This Row],[date]]))</f>
        <v>0</v>
      </c>
      <c r="H247" s="16">
        <f>IF(data[[#This Row],[absence]]=0,SUMPRODUCT((data[[#This Row],[Q1]:[Q4]]="X")*paramètres!$B$5:$E$5),0)</f>
        <v>0</v>
      </c>
      <c r="I247" s="16">
        <f>IF(data[[#This Row],[absence]]=0,SUMPRODUCT((data[[#This Row],[Q1]:[Q4]]="X")*paramètres!$B$6:$E$6),0)</f>
        <v>0</v>
      </c>
      <c r="J247" s="2" t="str">
        <f>IF(COUNTIF(JF,data[[#This Row],[date]])&gt;0,"férié","")</f>
        <v>férié</v>
      </c>
      <c r="K247" s="2" t="str">
        <f>data[[#This Row],[agent]]&amp;"|"&amp;data[[#This Row],[date]]</f>
        <v>agent8|43101</v>
      </c>
    </row>
    <row r="248" spans="1:11" x14ac:dyDescent="0.35">
      <c r="A248" t="s">
        <v>8</v>
      </c>
      <c r="B248" s="1">
        <v>43102</v>
      </c>
      <c r="E248" s="2" t="s">
        <v>1</v>
      </c>
      <c r="G248" s="9">
        <f>SUMPRODUCT((leave[Agents]=data[[#This Row],[agent]])*(leave[depart]&lt;=data[[#This Row],[date]])*(leave[retour]&gt;data[[#This Row],[date]]))</f>
        <v>0</v>
      </c>
      <c r="H248" s="16">
        <f>IF(data[[#This Row],[absence]]=0,SUMPRODUCT((data[[#This Row],[Q1]:[Q4]]="X")*paramètres!$B$5:$E$5),0)</f>
        <v>0.25</v>
      </c>
      <c r="I248" s="16">
        <f>IF(data[[#This Row],[absence]]=0,SUMPRODUCT((data[[#This Row],[Q1]:[Q4]]="X")*paramètres!$B$6:$E$6),0)</f>
        <v>0</v>
      </c>
      <c r="J248" s="2" t="str">
        <f>IF(COUNTIF(JF,data[[#This Row],[date]])&gt;0,"férié","")</f>
        <v/>
      </c>
      <c r="K248" s="2" t="str">
        <f>data[[#This Row],[agent]]&amp;"|"&amp;data[[#This Row],[date]]</f>
        <v>agent8|43102</v>
      </c>
    </row>
    <row r="249" spans="1:11" x14ac:dyDescent="0.35">
      <c r="A249" t="s">
        <v>8</v>
      </c>
      <c r="B249" s="1">
        <v>43103</v>
      </c>
      <c r="D249" s="2" t="s">
        <v>1</v>
      </c>
      <c r="F249" s="2" t="s">
        <v>1</v>
      </c>
      <c r="G249" s="9">
        <f>SUMPRODUCT((leave[Agents]=data[[#This Row],[agent]])*(leave[depart]&lt;=data[[#This Row],[date]])*(leave[retour]&gt;data[[#This Row],[date]]))</f>
        <v>0</v>
      </c>
      <c r="H249" s="16">
        <f>IF(data[[#This Row],[absence]]=0,SUMPRODUCT((data[[#This Row],[Q1]:[Q4]]="X")*paramètres!$B$5:$E$5),0)</f>
        <v>0.45833333333333331</v>
      </c>
      <c r="I249" s="16">
        <f>IF(data[[#This Row],[absence]]=0,SUMPRODUCT((data[[#This Row],[Q1]:[Q4]]="X")*paramètres!$B$6:$E$6),0)</f>
        <v>4.166666666666663E-2</v>
      </c>
      <c r="J249" s="2" t="str">
        <f>IF(COUNTIF(JF,data[[#This Row],[date]])&gt;0,"férié","")</f>
        <v/>
      </c>
      <c r="K249" s="2" t="str">
        <f>data[[#This Row],[agent]]&amp;"|"&amp;data[[#This Row],[date]]</f>
        <v>agent8|43103</v>
      </c>
    </row>
    <row r="250" spans="1:11" x14ac:dyDescent="0.35">
      <c r="A250" t="s">
        <v>8</v>
      </c>
      <c r="B250" s="1">
        <v>43104</v>
      </c>
      <c r="C250" s="2" t="s">
        <v>1</v>
      </c>
      <c r="G250" s="9">
        <f>SUMPRODUCT((leave[Agents]=data[[#This Row],[agent]])*(leave[depart]&lt;=data[[#This Row],[date]])*(leave[retour]&gt;data[[#This Row],[date]]))</f>
        <v>0</v>
      </c>
      <c r="H250" s="16">
        <f>IF(data[[#This Row],[absence]]=0,SUMPRODUCT((data[[#This Row],[Q1]:[Q4]]="X")*paramètres!$B$5:$E$5),0)</f>
        <v>0.29166666666666669</v>
      </c>
      <c r="I250" s="16">
        <f>IF(data[[#This Row],[absence]]=0,SUMPRODUCT((data[[#This Row],[Q1]:[Q4]]="X")*paramètres!$B$6:$E$6),0)</f>
        <v>0.25</v>
      </c>
      <c r="J250" s="2" t="str">
        <f>IF(COUNTIF(JF,data[[#This Row],[date]])&gt;0,"férié","")</f>
        <v/>
      </c>
      <c r="K250" s="2" t="str">
        <f>data[[#This Row],[agent]]&amp;"|"&amp;data[[#This Row],[date]]</f>
        <v>agent8|43104</v>
      </c>
    </row>
    <row r="251" spans="1:11" x14ac:dyDescent="0.35">
      <c r="A251" t="s">
        <v>8</v>
      </c>
      <c r="B251" s="1">
        <v>43105</v>
      </c>
      <c r="G251" s="9">
        <f>SUMPRODUCT((leave[Agents]=data[[#This Row],[agent]])*(leave[depart]&lt;=data[[#This Row],[date]])*(leave[retour]&gt;data[[#This Row],[date]]))</f>
        <v>0</v>
      </c>
      <c r="H251" s="16">
        <f>IF(data[[#This Row],[absence]]=0,SUMPRODUCT((data[[#This Row],[Q1]:[Q4]]="X")*paramètres!$B$5:$E$5),0)</f>
        <v>0</v>
      </c>
      <c r="I251" s="16">
        <f>IF(data[[#This Row],[absence]]=0,SUMPRODUCT((data[[#This Row],[Q1]:[Q4]]="X")*paramètres!$B$6:$E$6),0)</f>
        <v>0</v>
      </c>
      <c r="J251" s="2" t="str">
        <f>IF(COUNTIF(JF,data[[#This Row],[date]])&gt;0,"férié","")</f>
        <v/>
      </c>
      <c r="K251" s="2" t="str">
        <f>data[[#This Row],[agent]]&amp;"|"&amp;data[[#This Row],[date]]</f>
        <v>agent8|43105</v>
      </c>
    </row>
    <row r="252" spans="1:11" x14ac:dyDescent="0.35">
      <c r="A252" t="s">
        <v>8</v>
      </c>
      <c r="B252" s="1">
        <v>43106</v>
      </c>
      <c r="E252" s="2" t="s">
        <v>1</v>
      </c>
      <c r="G252" s="9">
        <f>SUMPRODUCT((leave[Agents]=data[[#This Row],[agent]])*(leave[depart]&lt;=data[[#This Row],[date]])*(leave[retour]&gt;data[[#This Row],[date]]))</f>
        <v>0</v>
      </c>
      <c r="H252" s="16">
        <f>IF(data[[#This Row],[absence]]=0,SUMPRODUCT((data[[#This Row],[Q1]:[Q4]]="X")*paramètres!$B$5:$E$5),0)</f>
        <v>0.25</v>
      </c>
      <c r="I252" s="16">
        <f>IF(data[[#This Row],[absence]]=0,SUMPRODUCT((data[[#This Row],[Q1]:[Q4]]="X")*paramètres!$B$6:$E$6),0)</f>
        <v>0</v>
      </c>
      <c r="J252" s="2" t="str">
        <f>IF(COUNTIF(JF,data[[#This Row],[date]])&gt;0,"férié","")</f>
        <v/>
      </c>
      <c r="K252" s="2" t="str">
        <f>data[[#This Row],[agent]]&amp;"|"&amp;data[[#This Row],[date]]</f>
        <v>agent8|43106</v>
      </c>
    </row>
    <row r="253" spans="1:11" x14ac:dyDescent="0.35">
      <c r="A253" t="s">
        <v>8</v>
      </c>
      <c r="B253" s="1">
        <v>43107</v>
      </c>
      <c r="D253" s="2" t="s">
        <v>1</v>
      </c>
      <c r="F253" s="2" t="s">
        <v>1</v>
      </c>
      <c r="G253" s="9">
        <f>SUMPRODUCT((leave[Agents]=data[[#This Row],[agent]])*(leave[depart]&lt;=data[[#This Row],[date]])*(leave[retour]&gt;data[[#This Row],[date]]))</f>
        <v>0</v>
      </c>
      <c r="H253" s="16">
        <f>IF(data[[#This Row],[absence]]=0,SUMPRODUCT((data[[#This Row],[Q1]:[Q4]]="X")*paramètres!$B$5:$E$5),0)</f>
        <v>0.45833333333333331</v>
      </c>
      <c r="I253" s="16">
        <f>IF(data[[#This Row],[absence]]=0,SUMPRODUCT((data[[#This Row],[Q1]:[Q4]]="X")*paramètres!$B$6:$E$6),0)</f>
        <v>4.166666666666663E-2</v>
      </c>
      <c r="J253" s="2" t="str">
        <f>IF(COUNTIF(JF,data[[#This Row],[date]])&gt;0,"férié","")</f>
        <v/>
      </c>
      <c r="K253" s="2" t="str">
        <f>data[[#This Row],[agent]]&amp;"|"&amp;data[[#This Row],[date]]</f>
        <v>agent8|43107</v>
      </c>
    </row>
    <row r="254" spans="1:11" x14ac:dyDescent="0.35">
      <c r="A254" t="s">
        <v>8</v>
      </c>
      <c r="B254" s="1">
        <v>43108</v>
      </c>
      <c r="C254" s="2" t="s">
        <v>1</v>
      </c>
      <c r="G254" s="9">
        <f>SUMPRODUCT((leave[Agents]=data[[#This Row],[agent]])*(leave[depart]&lt;=data[[#This Row],[date]])*(leave[retour]&gt;data[[#This Row],[date]]))</f>
        <v>0</v>
      </c>
      <c r="H254" s="16">
        <f>IF(data[[#This Row],[absence]]=0,SUMPRODUCT((data[[#This Row],[Q1]:[Q4]]="X")*paramètres!$B$5:$E$5),0)</f>
        <v>0.29166666666666669</v>
      </c>
      <c r="I254" s="16">
        <f>IF(data[[#This Row],[absence]]=0,SUMPRODUCT((data[[#This Row],[Q1]:[Q4]]="X")*paramètres!$B$6:$E$6),0)</f>
        <v>0.25</v>
      </c>
      <c r="J254" s="2" t="str">
        <f>IF(COUNTIF(JF,data[[#This Row],[date]])&gt;0,"férié","")</f>
        <v/>
      </c>
      <c r="K254" s="2" t="str">
        <f>data[[#This Row],[agent]]&amp;"|"&amp;data[[#This Row],[date]]</f>
        <v>agent8|43108</v>
      </c>
    </row>
    <row r="255" spans="1:11" x14ac:dyDescent="0.35">
      <c r="A255" t="s">
        <v>8</v>
      </c>
      <c r="B255" s="1">
        <v>43109</v>
      </c>
      <c r="G255" s="9">
        <f>SUMPRODUCT((leave[Agents]=data[[#This Row],[agent]])*(leave[depart]&lt;=data[[#This Row],[date]])*(leave[retour]&gt;data[[#This Row],[date]]))</f>
        <v>0</v>
      </c>
      <c r="H255" s="16">
        <f>IF(data[[#This Row],[absence]]=0,SUMPRODUCT((data[[#This Row],[Q1]:[Q4]]="X")*paramètres!$B$5:$E$5),0)</f>
        <v>0</v>
      </c>
      <c r="I255" s="16">
        <f>IF(data[[#This Row],[absence]]=0,SUMPRODUCT((data[[#This Row],[Q1]:[Q4]]="X")*paramètres!$B$6:$E$6),0)</f>
        <v>0</v>
      </c>
      <c r="J255" s="2" t="str">
        <f>IF(COUNTIF(JF,data[[#This Row],[date]])&gt;0,"férié","")</f>
        <v/>
      </c>
      <c r="K255" s="2" t="str">
        <f>data[[#This Row],[agent]]&amp;"|"&amp;data[[#This Row],[date]]</f>
        <v>agent8|43109</v>
      </c>
    </row>
    <row r="256" spans="1:11" x14ac:dyDescent="0.35">
      <c r="A256" t="s">
        <v>8</v>
      </c>
      <c r="B256" s="1">
        <v>43110</v>
      </c>
      <c r="E256" s="2" t="s">
        <v>1</v>
      </c>
      <c r="G256" s="9">
        <f>SUMPRODUCT((leave[Agents]=data[[#This Row],[agent]])*(leave[depart]&lt;=data[[#This Row],[date]])*(leave[retour]&gt;data[[#This Row],[date]]))</f>
        <v>0</v>
      </c>
      <c r="H256" s="16">
        <f>IF(data[[#This Row],[absence]]=0,SUMPRODUCT((data[[#This Row],[Q1]:[Q4]]="X")*paramètres!$B$5:$E$5),0)</f>
        <v>0.25</v>
      </c>
      <c r="I256" s="16">
        <f>IF(data[[#This Row],[absence]]=0,SUMPRODUCT((data[[#This Row],[Q1]:[Q4]]="X")*paramètres!$B$6:$E$6),0)</f>
        <v>0</v>
      </c>
      <c r="J256" s="2" t="str">
        <f>IF(COUNTIF(JF,data[[#This Row],[date]])&gt;0,"férié","")</f>
        <v/>
      </c>
      <c r="K256" s="2" t="str">
        <f>data[[#This Row],[agent]]&amp;"|"&amp;data[[#This Row],[date]]</f>
        <v>agent8|43110</v>
      </c>
    </row>
    <row r="257" spans="1:11" x14ac:dyDescent="0.35">
      <c r="A257" t="s">
        <v>8</v>
      </c>
      <c r="B257" s="1">
        <v>43111</v>
      </c>
      <c r="D257" s="2" t="s">
        <v>1</v>
      </c>
      <c r="F257" s="2" t="s">
        <v>1</v>
      </c>
      <c r="G257" s="9">
        <f>SUMPRODUCT((leave[Agents]=data[[#This Row],[agent]])*(leave[depart]&lt;=data[[#This Row],[date]])*(leave[retour]&gt;data[[#This Row],[date]]))</f>
        <v>0</v>
      </c>
      <c r="H257" s="16">
        <f>IF(data[[#This Row],[absence]]=0,SUMPRODUCT((data[[#This Row],[Q1]:[Q4]]="X")*paramètres!$B$5:$E$5),0)</f>
        <v>0.45833333333333331</v>
      </c>
      <c r="I257" s="16">
        <f>IF(data[[#This Row],[absence]]=0,SUMPRODUCT((data[[#This Row],[Q1]:[Q4]]="X")*paramètres!$B$6:$E$6),0)</f>
        <v>4.166666666666663E-2</v>
      </c>
      <c r="J257" s="2" t="str">
        <f>IF(COUNTIF(JF,data[[#This Row],[date]])&gt;0,"férié","")</f>
        <v/>
      </c>
      <c r="K257" s="2" t="str">
        <f>data[[#This Row],[agent]]&amp;"|"&amp;data[[#This Row],[date]]</f>
        <v>agent8|43111</v>
      </c>
    </row>
    <row r="258" spans="1:11" x14ac:dyDescent="0.35">
      <c r="A258" t="s">
        <v>8</v>
      </c>
      <c r="B258" s="1">
        <v>43112</v>
      </c>
      <c r="C258" s="2" t="s">
        <v>1</v>
      </c>
      <c r="G258" s="9">
        <f>SUMPRODUCT((leave[Agents]=data[[#This Row],[agent]])*(leave[depart]&lt;=data[[#This Row],[date]])*(leave[retour]&gt;data[[#This Row],[date]]))</f>
        <v>0</v>
      </c>
      <c r="H258" s="16">
        <f>IF(data[[#This Row],[absence]]=0,SUMPRODUCT((data[[#This Row],[Q1]:[Q4]]="X")*paramètres!$B$5:$E$5),0)</f>
        <v>0.29166666666666669</v>
      </c>
      <c r="I258" s="16">
        <f>IF(data[[#This Row],[absence]]=0,SUMPRODUCT((data[[#This Row],[Q1]:[Q4]]="X")*paramètres!$B$6:$E$6),0)</f>
        <v>0.25</v>
      </c>
      <c r="J258" s="2" t="str">
        <f>IF(COUNTIF(JF,data[[#This Row],[date]])&gt;0,"férié","")</f>
        <v/>
      </c>
      <c r="K258" s="2" t="str">
        <f>data[[#This Row],[agent]]&amp;"|"&amp;data[[#This Row],[date]]</f>
        <v>agent8|43112</v>
      </c>
    </row>
    <row r="259" spans="1:11" x14ac:dyDescent="0.35">
      <c r="A259" t="s">
        <v>8</v>
      </c>
      <c r="B259" s="1">
        <v>43113</v>
      </c>
      <c r="G259" s="9">
        <f>SUMPRODUCT((leave[Agents]=data[[#This Row],[agent]])*(leave[depart]&lt;=data[[#This Row],[date]])*(leave[retour]&gt;data[[#This Row],[date]]))</f>
        <v>0</v>
      </c>
      <c r="H259" s="16">
        <f>IF(data[[#This Row],[absence]]=0,SUMPRODUCT((data[[#This Row],[Q1]:[Q4]]="X")*paramètres!$B$5:$E$5),0)</f>
        <v>0</v>
      </c>
      <c r="I259" s="16">
        <f>IF(data[[#This Row],[absence]]=0,SUMPRODUCT((data[[#This Row],[Q1]:[Q4]]="X")*paramètres!$B$6:$E$6),0)</f>
        <v>0</v>
      </c>
      <c r="J259" s="2" t="str">
        <f>IF(COUNTIF(JF,data[[#This Row],[date]])&gt;0,"férié","")</f>
        <v/>
      </c>
      <c r="K259" s="2" t="str">
        <f>data[[#This Row],[agent]]&amp;"|"&amp;data[[#This Row],[date]]</f>
        <v>agent8|43113</v>
      </c>
    </row>
    <row r="260" spans="1:11" x14ac:dyDescent="0.35">
      <c r="A260" t="s">
        <v>8</v>
      </c>
      <c r="B260" s="1">
        <v>43114</v>
      </c>
      <c r="E260" s="2" t="s">
        <v>1</v>
      </c>
      <c r="G260" s="9">
        <f>SUMPRODUCT((leave[Agents]=data[[#This Row],[agent]])*(leave[depart]&lt;=data[[#This Row],[date]])*(leave[retour]&gt;data[[#This Row],[date]]))</f>
        <v>0</v>
      </c>
      <c r="H260" s="16">
        <f>IF(data[[#This Row],[absence]]=0,SUMPRODUCT((data[[#This Row],[Q1]:[Q4]]="X")*paramètres!$B$5:$E$5),0)</f>
        <v>0.25</v>
      </c>
      <c r="I260" s="16">
        <f>IF(data[[#This Row],[absence]]=0,SUMPRODUCT((data[[#This Row],[Q1]:[Q4]]="X")*paramètres!$B$6:$E$6),0)</f>
        <v>0</v>
      </c>
      <c r="J260" s="2" t="str">
        <f>IF(COUNTIF(JF,data[[#This Row],[date]])&gt;0,"férié","")</f>
        <v/>
      </c>
      <c r="K260" s="2" t="str">
        <f>data[[#This Row],[agent]]&amp;"|"&amp;data[[#This Row],[date]]</f>
        <v>agent8|43114</v>
      </c>
    </row>
    <row r="261" spans="1:11" x14ac:dyDescent="0.35">
      <c r="A261" t="s">
        <v>8</v>
      </c>
      <c r="B261" s="1">
        <v>43115</v>
      </c>
      <c r="D261" s="2" t="s">
        <v>1</v>
      </c>
      <c r="F261" s="2" t="s">
        <v>1</v>
      </c>
      <c r="G261" s="9">
        <f>SUMPRODUCT((leave[Agents]=data[[#This Row],[agent]])*(leave[depart]&lt;=data[[#This Row],[date]])*(leave[retour]&gt;data[[#This Row],[date]]))</f>
        <v>0</v>
      </c>
      <c r="H261" s="16">
        <f>IF(data[[#This Row],[absence]]=0,SUMPRODUCT((data[[#This Row],[Q1]:[Q4]]="X")*paramètres!$B$5:$E$5),0)</f>
        <v>0.45833333333333331</v>
      </c>
      <c r="I261" s="16">
        <f>IF(data[[#This Row],[absence]]=0,SUMPRODUCT((data[[#This Row],[Q1]:[Q4]]="X")*paramètres!$B$6:$E$6),0)</f>
        <v>4.166666666666663E-2</v>
      </c>
      <c r="J261" s="2" t="str">
        <f>IF(COUNTIF(JF,data[[#This Row],[date]])&gt;0,"férié","")</f>
        <v/>
      </c>
      <c r="K261" s="2" t="str">
        <f>data[[#This Row],[agent]]&amp;"|"&amp;data[[#This Row],[date]]</f>
        <v>agent8|43115</v>
      </c>
    </row>
    <row r="262" spans="1:11" x14ac:dyDescent="0.35">
      <c r="A262" t="s">
        <v>8</v>
      </c>
      <c r="B262" s="1">
        <v>43116</v>
      </c>
      <c r="C262" s="2" t="s">
        <v>1</v>
      </c>
      <c r="G262" s="9">
        <f>SUMPRODUCT((leave[Agents]=data[[#This Row],[agent]])*(leave[depart]&lt;=data[[#This Row],[date]])*(leave[retour]&gt;data[[#This Row],[date]]))</f>
        <v>0</v>
      </c>
      <c r="H262" s="16">
        <f>IF(data[[#This Row],[absence]]=0,SUMPRODUCT((data[[#This Row],[Q1]:[Q4]]="X")*paramètres!$B$5:$E$5),0)</f>
        <v>0.29166666666666669</v>
      </c>
      <c r="I262" s="16">
        <f>IF(data[[#This Row],[absence]]=0,SUMPRODUCT((data[[#This Row],[Q1]:[Q4]]="X")*paramètres!$B$6:$E$6),0)</f>
        <v>0.25</v>
      </c>
      <c r="J262" s="2" t="str">
        <f>IF(COUNTIF(JF,data[[#This Row],[date]])&gt;0,"férié","")</f>
        <v/>
      </c>
      <c r="K262" s="2" t="str">
        <f>data[[#This Row],[agent]]&amp;"|"&amp;data[[#This Row],[date]]</f>
        <v>agent8|43116</v>
      </c>
    </row>
    <row r="263" spans="1:11" x14ac:dyDescent="0.35">
      <c r="A263" t="s">
        <v>8</v>
      </c>
      <c r="B263" s="1">
        <v>43117</v>
      </c>
      <c r="G263" s="9">
        <f>SUMPRODUCT((leave[Agents]=data[[#This Row],[agent]])*(leave[depart]&lt;=data[[#This Row],[date]])*(leave[retour]&gt;data[[#This Row],[date]]))</f>
        <v>0</v>
      </c>
      <c r="H263" s="16">
        <f>IF(data[[#This Row],[absence]]=0,SUMPRODUCT((data[[#This Row],[Q1]:[Q4]]="X")*paramètres!$B$5:$E$5),0)</f>
        <v>0</v>
      </c>
      <c r="I263" s="16">
        <f>IF(data[[#This Row],[absence]]=0,SUMPRODUCT((data[[#This Row],[Q1]:[Q4]]="X")*paramètres!$B$6:$E$6),0)</f>
        <v>0</v>
      </c>
      <c r="J263" s="2" t="str">
        <f>IF(COUNTIF(JF,data[[#This Row],[date]])&gt;0,"férié","")</f>
        <v/>
      </c>
      <c r="K263" s="2" t="str">
        <f>data[[#This Row],[agent]]&amp;"|"&amp;data[[#This Row],[date]]</f>
        <v>agent8|43117</v>
      </c>
    </row>
    <row r="264" spans="1:11" x14ac:dyDescent="0.35">
      <c r="A264" t="s">
        <v>8</v>
      </c>
      <c r="B264" s="1">
        <v>43118</v>
      </c>
      <c r="E264" s="2" t="s">
        <v>1</v>
      </c>
      <c r="G264" s="9">
        <f>SUMPRODUCT((leave[Agents]=data[[#This Row],[agent]])*(leave[depart]&lt;=data[[#This Row],[date]])*(leave[retour]&gt;data[[#This Row],[date]]))</f>
        <v>0</v>
      </c>
      <c r="H264" s="16">
        <f>IF(data[[#This Row],[absence]]=0,SUMPRODUCT((data[[#This Row],[Q1]:[Q4]]="X")*paramètres!$B$5:$E$5),0)</f>
        <v>0.25</v>
      </c>
      <c r="I264" s="16">
        <f>IF(data[[#This Row],[absence]]=0,SUMPRODUCT((data[[#This Row],[Q1]:[Q4]]="X")*paramètres!$B$6:$E$6),0)</f>
        <v>0</v>
      </c>
      <c r="J264" s="2" t="str">
        <f>IF(COUNTIF(JF,data[[#This Row],[date]])&gt;0,"férié","")</f>
        <v/>
      </c>
      <c r="K264" s="2" t="str">
        <f>data[[#This Row],[agent]]&amp;"|"&amp;data[[#This Row],[date]]</f>
        <v>agent8|43118</v>
      </c>
    </row>
    <row r="265" spans="1:11" x14ac:dyDescent="0.35">
      <c r="A265" t="s">
        <v>8</v>
      </c>
      <c r="B265" s="1">
        <v>43119</v>
      </c>
      <c r="D265" s="2" t="s">
        <v>1</v>
      </c>
      <c r="F265" s="2" t="s">
        <v>1</v>
      </c>
      <c r="G265" s="9">
        <f>SUMPRODUCT((leave[Agents]=data[[#This Row],[agent]])*(leave[depart]&lt;=data[[#This Row],[date]])*(leave[retour]&gt;data[[#This Row],[date]]))</f>
        <v>0</v>
      </c>
      <c r="H265" s="16">
        <f>IF(data[[#This Row],[absence]]=0,SUMPRODUCT((data[[#This Row],[Q1]:[Q4]]="X")*paramètres!$B$5:$E$5),0)</f>
        <v>0.45833333333333331</v>
      </c>
      <c r="I265" s="16">
        <f>IF(data[[#This Row],[absence]]=0,SUMPRODUCT((data[[#This Row],[Q1]:[Q4]]="X")*paramètres!$B$6:$E$6),0)</f>
        <v>4.166666666666663E-2</v>
      </c>
      <c r="J265" s="2" t="str">
        <f>IF(COUNTIF(JF,data[[#This Row],[date]])&gt;0,"férié","")</f>
        <v/>
      </c>
      <c r="K265" s="2" t="str">
        <f>data[[#This Row],[agent]]&amp;"|"&amp;data[[#This Row],[date]]</f>
        <v>agent8|43119</v>
      </c>
    </row>
    <row r="266" spans="1:11" x14ac:dyDescent="0.35">
      <c r="A266" t="s">
        <v>8</v>
      </c>
      <c r="B266" s="1">
        <v>43120</v>
      </c>
      <c r="C266" s="2" t="s">
        <v>1</v>
      </c>
      <c r="G266" s="9">
        <f>SUMPRODUCT((leave[Agents]=data[[#This Row],[agent]])*(leave[depart]&lt;=data[[#This Row],[date]])*(leave[retour]&gt;data[[#This Row],[date]]))</f>
        <v>0</v>
      </c>
      <c r="H266" s="16">
        <f>IF(data[[#This Row],[absence]]=0,SUMPRODUCT((data[[#This Row],[Q1]:[Q4]]="X")*paramètres!$B$5:$E$5),0)</f>
        <v>0.29166666666666669</v>
      </c>
      <c r="I266" s="16">
        <f>IF(data[[#This Row],[absence]]=0,SUMPRODUCT((data[[#This Row],[Q1]:[Q4]]="X")*paramètres!$B$6:$E$6),0)</f>
        <v>0.25</v>
      </c>
      <c r="J266" s="2" t="str">
        <f>IF(COUNTIF(JF,data[[#This Row],[date]])&gt;0,"férié","")</f>
        <v/>
      </c>
      <c r="K266" s="2" t="str">
        <f>data[[#This Row],[agent]]&amp;"|"&amp;data[[#This Row],[date]]</f>
        <v>agent8|43120</v>
      </c>
    </row>
    <row r="267" spans="1:11" x14ac:dyDescent="0.35">
      <c r="A267" t="s">
        <v>8</v>
      </c>
      <c r="B267" s="1">
        <v>43121</v>
      </c>
      <c r="G267" s="9">
        <f>SUMPRODUCT((leave[Agents]=data[[#This Row],[agent]])*(leave[depart]&lt;=data[[#This Row],[date]])*(leave[retour]&gt;data[[#This Row],[date]]))</f>
        <v>0</v>
      </c>
      <c r="H267" s="16">
        <f>IF(data[[#This Row],[absence]]=0,SUMPRODUCT((data[[#This Row],[Q1]:[Q4]]="X")*paramètres!$B$5:$E$5),0)</f>
        <v>0</v>
      </c>
      <c r="I267" s="16">
        <f>IF(data[[#This Row],[absence]]=0,SUMPRODUCT((data[[#This Row],[Q1]:[Q4]]="X")*paramètres!$B$6:$E$6),0)</f>
        <v>0</v>
      </c>
      <c r="J267" s="2" t="str">
        <f>IF(COUNTIF(JF,data[[#This Row],[date]])&gt;0,"férié","")</f>
        <v/>
      </c>
      <c r="K267" s="2" t="str">
        <f>data[[#This Row],[agent]]&amp;"|"&amp;data[[#This Row],[date]]</f>
        <v>agent8|43121</v>
      </c>
    </row>
    <row r="268" spans="1:11" x14ac:dyDescent="0.35">
      <c r="A268" t="s">
        <v>8</v>
      </c>
      <c r="B268" s="1">
        <v>43122</v>
      </c>
      <c r="E268" s="2" t="s">
        <v>1</v>
      </c>
      <c r="G268" s="9">
        <f>SUMPRODUCT((leave[Agents]=data[[#This Row],[agent]])*(leave[depart]&lt;=data[[#This Row],[date]])*(leave[retour]&gt;data[[#This Row],[date]]))</f>
        <v>0</v>
      </c>
      <c r="H268" s="16">
        <f>IF(data[[#This Row],[absence]]=0,SUMPRODUCT((data[[#This Row],[Q1]:[Q4]]="X")*paramètres!$B$5:$E$5),0)</f>
        <v>0.25</v>
      </c>
      <c r="I268" s="16">
        <f>IF(data[[#This Row],[absence]]=0,SUMPRODUCT((data[[#This Row],[Q1]:[Q4]]="X")*paramètres!$B$6:$E$6),0)</f>
        <v>0</v>
      </c>
      <c r="J268" s="2" t="str">
        <f>IF(COUNTIF(JF,data[[#This Row],[date]])&gt;0,"férié","")</f>
        <v/>
      </c>
      <c r="K268" s="2" t="str">
        <f>data[[#This Row],[agent]]&amp;"|"&amp;data[[#This Row],[date]]</f>
        <v>agent8|43122</v>
      </c>
    </row>
    <row r="269" spans="1:11" x14ac:dyDescent="0.35">
      <c r="A269" t="s">
        <v>8</v>
      </c>
      <c r="B269" s="1">
        <v>43123</v>
      </c>
      <c r="D269" s="2" t="s">
        <v>1</v>
      </c>
      <c r="F269" s="2" t="s">
        <v>1</v>
      </c>
      <c r="G269" s="9">
        <f>SUMPRODUCT((leave[Agents]=data[[#This Row],[agent]])*(leave[depart]&lt;=data[[#This Row],[date]])*(leave[retour]&gt;data[[#This Row],[date]]))</f>
        <v>0</v>
      </c>
      <c r="H269" s="16">
        <f>IF(data[[#This Row],[absence]]=0,SUMPRODUCT((data[[#This Row],[Q1]:[Q4]]="X")*paramètres!$B$5:$E$5),0)</f>
        <v>0.45833333333333331</v>
      </c>
      <c r="I269" s="16">
        <f>IF(data[[#This Row],[absence]]=0,SUMPRODUCT((data[[#This Row],[Q1]:[Q4]]="X")*paramètres!$B$6:$E$6),0)</f>
        <v>4.166666666666663E-2</v>
      </c>
      <c r="J269" s="2" t="str">
        <f>IF(COUNTIF(JF,data[[#This Row],[date]])&gt;0,"férié","")</f>
        <v/>
      </c>
      <c r="K269" s="2" t="str">
        <f>data[[#This Row],[agent]]&amp;"|"&amp;data[[#This Row],[date]]</f>
        <v>agent8|43123</v>
      </c>
    </row>
    <row r="270" spans="1:11" x14ac:dyDescent="0.35">
      <c r="A270" t="s">
        <v>8</v>
      </c>
      <c r="B270" s="1">
        <v>43124</v>
      </c>
      <c r="C270" s="2" t="s">
        <v>1</v>
      </c>
      <c r="G270" s="9">
        <f>SUMPRODUCT((leave[Agents]=data[[#This Row],[agent]])*(leave[depart]&lt;=data[[#This Row],[date]])*(leave[retour]&gt;data[[#This Row],[date]]))</f>
        <v>0</v>
      </c>
      <c r="H270" s="16">
        <f>IF(data[[#This Row],[absence]]=0,SUMPRODUCT((data[[#This Row],[Q1]:[Q4]]="X")*paramètres!$B$5:$E$5),0)</f>
        <v>0.29166666666666669</v>
      </c>
      <c r="I270" s="16">
        <f>IF(data[[#This Row],[absence]]=0,SUMPRODUCT((data[[#This Row],[Q1]:[Q4]]="X")*paramètres!$B$6:$E$6),0)</f>
        <v>0.25</v>
      </c>
      <c r="J270" s="2" t="str">
        <f>IF(COUNTIF(JF,data[[#This Row],[date]])&gt;0,"férié","")</f>
        <v/>
      </c>
      <c r="K270" s="2" t="str">
        <f>data[[#This Row],[agent]]&amp;"|"&amp;data[[#This Row],[date]]</f>
        <v>agent8|43124</v>
      </c>
    </row>
    <row r="271" spans="1:11" x14ac:dyDescent="0.35">
      <c r="A271" t="s">
        <v>8</v>
      </c>
      <c r="B271" s="1">
        <v>43125</v>
      </c>
      <c r="G271" s="9">
        <f>SUMPRODUCT((leave[Agents]=data[[#This Row],[agent]])*(leave[depart]&lt;=data[[#This Row],[date]])*(leave[retour]&gt;data[[#This Row],[date]]))</f>
        <v>0</v>
      </c>
      <c r="H271" s="16">
        <f>IF(data[[#This Row],[absence]]=0,SUMPRODUCT((data[[#This Row],[Q1]:[Q4]]="X")*paramètres!$B$5:$E$5),0)</f>
        <v>0</v>
      </c>
      <c r="I271" s="16">
        <f>IF(data[[#This Row],[absence]]=0,SUMPRODUCT((data[[#This Row],[Q1]:[Q4]]="X")*paramètres!$B$6:$E$6),0)</f>
        <v>0</v>
      </c>
      <c r="J271" s="2" t="str">
        <f>IF(COUNTIF(JF,data[[#This Row],[date]])&gt;0,"férié","")</f>
        <v/>
      </c>
      <c r="K271" s="2" t="str">
        <f>data[[#This Row],[agent]]&amp;"|"&amp;data[[#This Row],[date]]</f>
        <v>agent8|43125</v>
      </c>
    </row>
    <row r="272" spans="1:11" x14ac:dyDescent="0.35">
      <c r="A272" t="s">
        <v>8</v>
      </c>
      <c r="B272" s="1">
        <v>43126</v>
      </c>
      <c r="E272" s="2" t="s">
        <v>1</v>
      </c>
      <c r="G272" s="9">
        <f>SUMPRODUCT((leave[Agents]=data[[#This Row],[agent]])*(leave[depart]&lt;=data[[#This Row],[date]])*(leave[retour]&gt;data[[#This Row],[date]]))</f>
        <v>0</v>
      </c>
      <c r="H272" s="16">
        <f>IF(data[[#This Row],[absence]]=0,SUMPRODUCT((data[[#This Row],[Q1]:[Q4]]="X")*paramètres!$B$5:$E$5),0)</f>
        <v>0.25</v>
      </c>
      <c r="I272" s="16">
        <f>IF(data[[#This Row],[absence]]=0,SUMPRODUCT((data[[#This Row],[Q1]:[Q4]]="X")*paramètres!$B$6:$E$6),0)</f>
        <v>0</v>
      </c>
      <c r="J272" s="2" t="str">
        <f>IF(COUNTIF(JF,data[[#This Row],[date]])&gt;0,"férié","")</f>
        <v/>
      </c>
      <c r="K272" s="2" t="str">
        <f>data[[#This Row],[agent]]&amp;"|"&amp;data[[#This Row],[date]]</f>
        <v>agent8|43126</v>
      </c>
    </row>
    <row r="273" spans="1:11" x14ac:dyDescent="0.35">
      <c r="A273" t="s">
        <v>8</v>
      </c>
      <c r="B273" s="1">
        <v>43127</v>
      </c>
      <c r="D273" s="2" t="s">
        <v>1</v>
      </c>
      <c r="F273" s="2" t="s">
        <v>1</v>
      </c>
      <c r="G273" s="9">
        <f>SUMPRODUCT((leave[Agents]=data[[#This Row],[agent]])*(leave[depart]&lt;=data[[#This Row],[date]])*(leave[retour]&gt;data[[#This Row],[date]]))</f>
        <v>0</v>
      </c>
      <c r="H273" s="16">
        <f>IF(data[[#This Row],[absence]]=0,SUMPRODUCT((data[[#This Row],[Q1]:[Q4]]="X")*paramètres!$B$5:$E$5),0)</f>
        <v>0.45833333333333331</v>
      </c>
      <c r="I273" s="16">
        <f>IF(data[[#This Row],[absence]]=0,SUMPRODUCT((data[[#This Row],[Q1]:[Q4]]="X")*paramètres!$B$6:$E$6),0)</f>
        <v>4.166666666666663E-2</v>
      </c>
      <c r="J273" s="2" t="str">
        <f>IF(COUNTIF(JF,data[[#This Row],[date]])&gt;0,"férié","")</f>
        <v/>
      </c>
      <c r="K273" s="2" t="str">
        <f>data[[#This Row],[agent]]&amp;"|"&amp;data[[#This Row],[date]]</f>
        <v>agent8|43127</v>
      </c>
    </row>
    <row r="274" spans="1:11" x14ac:dyDescent="0.35">
      <c r="A274" t="s">
        <v>8</v>
      </c>
      <c r="B274" s="1">
        <v>43128</v>
      </c>
      <c r="C274" s="2" t="s">
        <v>1</v>
      </c>
      <c r="G274" s="9">
        <f>SUMPRODUCT((leave[Agents]=data[[#This Row],[agent]])*(leave[depart]&lt;=data[[#This Row],[date]])*(leave[retour]&gt;data[[#This Row],[date]]))</f>
        <v>0</v>
      </c>
      <c r="H274" s="16">
        <f>IF(data[[#This Row],[absence]]=0,SUMPRODUCT((data[[#This Row],[Q1]:[Q4]]="X")*paramètres!$B$5:$E$5),0)</f>
        <v>0.29166666666666669</v>
      </c>
      <c r="I274" s="16">
        <f>IF(data[[#This Row],[absence]]=0,SUMPRODUCT((data[[#This Row],[Q1]:[Q4]]="X")*paramètres!$B$6:$E$6),0)</f>
        <v>0.25</v>
      </c>
      <c r="J274" s="2" t="str">
        <f>IF(COUNTIF(JF,data[[#This Row],[date]])&gt;0,"férié","")</f>
        <v/>
      </c>
      <c r="K274" s="2" t="str">
        <f>data[[#This Row],[agent]]&amp;"|"&amp;data[[#This Row],[date]]</f>
        <v>agent8|43128</v>
      </c>
    </row>
    <row r="275" spans="1:11" x14ac:dyDescent="0.35">
      <c r="A275" t="s">
        <v>8</v>
      </c>
      <c r="B275" s="1">
        <v>43129</v>
      </c>
      <c r="G275" s="9">
        <f>SUMPRODUCT((leave[Agents]=data[[#This Row],[agent]])*(leave[depart]&lt;=data[[#This Row],[date]])*(leave[retour]&gt;data[[#This Row],[date]]))</f>
        <v>0</v>
      </c>
      <c r="H275" s="16">
        <f>IF(data[[#This Row],[absence]]=0,SUMPRODUCT((data[[#This Row],[Q1]:[Q4]]="X")*paramètres!$B$5:$E$5),0)</f>
        <v>0</v>
      </c>
      <c r="I275" s="16">
        <f>IF(data[[#This Row],[absence]]=0,SUMPRODUCT((data[[#This Row],[Q1]:[Q4]]="X")*paramètres!$B$6:$E$6),0)</f>
        <v>0</v>
      </c>
      <c r="J275" s="2" t="str">
        <f>IF(COUNTIF(JF,data[[#This Row],[date]])&gt;0,"férié","")</f>
        <v/>
      </c>
      <c r="K275" s="2" t="str">
        <f>data[[#This Row],[agent]]&amp;"|"&amp;data[[#This Row],[date]]</f>
        <v>agent8|43129</v>
      </c>
    </row>
    <row r="276" spans="1:11" x14ac:dyDescent="0.35">
      <c r="A276" t="s">
        <v>8</v>
      </c>
      <c r="B276" s="1">
        <v>43130</v>
      </c>
      <c r="E276" s="2" t="s">
        <v>1</v>
      </c>
      <c r="G276" s="9">
        <f>SUMPRODUCT((leave[Agents]=data[[#This Row],[agent]])*(leave[depart]&lt;=data[[#This Row],[date]])*(leave[retour]&gt;data[[#This Row],[date]]))</f>
        <v>0</v>
      </c>
      <c r="H276" s="16">
        <f>IF(data[[#This Row],[absence]]=0,SUMPRODUCT((data[[#This Row],[Q1]:[Q4]]="X")*paramètres!$B$5:$E$5),0)</f>
        <v>0.25</v>
      </c>
      <c r="I276" s="16">
        <f>IF(data[[#This Row],[absence]]=0,SUMPRODUCT((data[[#This Row],[Q1]:[Q4]]="X")*paramètres!$B$6:$E$6),0)</f>
        <v>0</v>
      </c>
      <c r="J276" s="2" t="str">
        <f>IF(COUNTIF(JF,data[[#This Row],[date]])&gt;0,"férié","")</f>
        <v/>
      </c>
      <c r="K276" s="2" t="str">
        <f>data[[#This Row],[agent]]&amp;"|"&amp;data[[#This Row],[date]]</f>
        <v>agent8|43130</v>
      </c>
    </row>
    <row r="277" spans="1:11" x14ac:dyDescent="0.35">
      <c r="A277" t="s">
        <v>8</v>
      </c>
      <c r="B277" s="1">
        <v>43131</v>
      </c>
      <c r="D277" s="2" t="s">
        <v>1</v>
      </c>
      <c r="F277" s="2" t="s">
        <v>1</v>
      </c>
      <c r="G277" s="9">
        <f>SUMPRODUCT((leave[Agents]=data[[#This Row],[agent]])*(leave[depart]&lt;=data[[#This Row],[date]])*(leave[retour]&gt;data[[#This Row],[date]]))</f>
        <v>0</v>
      </c>
      <c r="H277" s="16">
        <f>IF(data[[#This Row],[absence]]=0,SUMPRODUCT((data[[#This Row],[Q1]:[Q4]]="X")*paramètres!$B$5:$E$5),0)</f>
        <v>0.45833333333333331</v>
      </c>
      <c r="I277" s="16">
        <f>IF(data[[#This Row],[absence]]=0,SUMPRODUCT((data[[#This Row],[Q1]:[Q4]]="X")*paramètres!$B$6:$E$6),0)</f>
        <v>4.166666666666663E-2</v>
      </c>
      <c r="J277" s="2" t="str">
        <f>IF(COUNTIF(JF,data[[#This Row],[date]])&gt;0,"férié","")</f>
        <v/>
      </c>
      <c r="K277" s="2" t="str">
        <f>data[[#This Row],[agent]]&amp;"|"&amp;data[[#This Row],[date]]</f>
        <v>agent8|43131</v>
      </c>
    </row>
    <row r="278" spans="1:11" x14ac:dyDescent="0.35">
      <c r="A278" t="s">
        <v>8</v>
      </c>
      <c r="B278" s="1">
        <v>43132</v>
      </c>
      <c r="C278" s="2" t="s">
        <v>1</v>
      </c>
      <c r="G278" s="9">
        <f>SUMPRODUCT((leave[Agents]=data[[#This Row],[agent]])*(leave[depart]&lt;=data[[#This Row],[date]])*(leave[retour]&gt;data[[#This Row],[date]]))</f>
        <v>0</v>
      </c>
      <c r="H278" s="16">
        <f>IF(data[[#This Row],[absence]]=0,SUMPRODUCT((data[[#This Row],[Q1]:[Q4]]="X")*paramètres!$B$5:$E$5),0)</f>
        <v>0.29166666666666669</v>
      </c>
      <c r="I278" s="16">
        <f>IF(data[[#This Row],[absence]]=0,SUMPRODUCT((data[[#This Row],[Q1]:[Q4]]="X")*paramètres!$B$6:$E$6),0)</f>
        <v>0.25</v>
      </c>
      <c r="J278" s="2" t="str">
        <f>IF(COUNTIF(JF,data[[#This Row],[date]])&gt;0,"férié","")</f>
        <v/>
      </c>
      <c r="K278" s="2" t="str">
        <f>data[[#This Row],[agent]]&amp;"|"&amp;data[[#This Row],[date]]</f>
        <v>agent8|43132</v>
      </c>
    </row>
    <row r="279" spans="1:11" x14ac:dyDescent="0.35">
      <c r="A279" t="s">
        <v>8</v>
      </c>
      <c r="B279" s="1">
        <v>43133</v>
      </c>
      <c r="G279" s="9">
        <f>SUMPRODUCT((leave[Agents]=data[[#This Row],[agent]])*(leave[depart]&lt;=data[[#This Row],[date]])*(leave[retour]&gt;data[[#This Row],[date]]))</f>
        <v>0</v>
      </c>
      <c r="H279" s="16">
        <f>IF(data[[#This Row],[absence]]=0,SUMPRODUCT((data[[#This Row],[Q1]:[Q4]]="X")*paramètres!$B$5:$E$5),0)</f>
        <v>0</v>
      </c>
      <c r="I279" s="16">
        <f>IF(data[[#This Row],[absence]]=0,SUMPRODUCT((data[[#This Row],[Q1]:[Q4]]="X")*paramètres!$B$6:$E$6),0)</f>
        <v>0</v>
      </c>
      <c r="J279" s="2" t="str">
        <f>IF(COUNTIF(JF,data[[#This Row],[date]])&gt;0,"férié","")</f>
        <v/>
      </c>
      <c r="K279" s="2" t="str">
        <f>data[[#This Row],[agent]]&amp;"|"&amp;data[[#This Row],[date]]</f>
        <v>agent8|43133</v>
      </c>
    </row>
    <row r="280" spans="1:11" x14ac:dyDescent="0.35">
      <c r="A280" t="s">
        <v>8</v>
      </c>
      <c r="B280" s="1">
        <v>43134</v>
      </c>
      <c r="E280" s="2" t="s">
        <v>1</v>
      </c>
      <c r="G280" s="9">
        <f>SUMPRODUCT((leave[Agents]=data[[#This Row],[agent]])*(leave[depart]&lt;=data[[#This Row],[date]])*(leave[retour]&gt;data[[#This Row],[date]]))</f>
        <v>0</v>
      </c>
      <c r="H280" s="16">
        <f>IF(data[[#This Row],[absence]]=0,SUMPRODUCT((data[[#This Row],[Q1]:[Q4]]="X")*paramètres!$B$5:$E$5),0)</f>
        <v>0.25</v>
      </c>
      <c r="I280" s="16">
        <f>IF(data[[#This Row],[absence]]=0,SUMPRODUCT((data[[#This Row],[Q1]:[Q4]]="X")*paramètres!$B$6:$E$6),0)</f>
        <v>0</v>
      </c>
      <c r="J280" s="2" t="str">
        <f>IF(COUNTIF(JF,data[[#This Row],[date]])&gt;0,"férié","")</f>
        <v/>
      </c>
      <c r="K280" s="2" t="str">
        <f>data[[#This Row],[agent]]&amp;"|"&amp;data[[#This Row],[date]]</f>
        <v>agent8|43134</v>
      </c>
    </row>
    <row r="281" spans="1:11" x14ac:dyDescent="0.35">
      <c r="A281" t="s">
        <v>8</v>
      </c>
      <c r="B281" s="1">
        <v>43135</v>
      </c>
      <c r="D281" s="2" t="s">
        <v>1</v>
      </c>
      <c r="F281" s="2" t="s">
        <v>1</v>
      </c>
      <c r="G281" s="9">
        <f>SUMPRODUCT((leave[Agents]=data[[#This Row],[agent]])*(leave[depart]&lt;=data[[#This Row],[date]])*(leave[retour]&gt;data[[#This Row],[date]]))</f>
        <v>0</v>
      </c>
      <c r="H281" s="16">
        <f>IF(data[[#This Row],[absence]]=0,SUMPRODUCT((data[[#This Row],[Q1]:[Q4]]="X")*paramètres!$B$5:$E$5),0)</f>
        <v>0.45833333333333331</v>
      </c>
      <c r="I281" s="16">
        <f>IF(data[[#This Row],[absence]]=0,SUMPRODUCT((data[[#This Row],[Q1]:[Q4]]="X")*paramètres!$B$6:$E$6),0)</f>
        <v>4.166666666666663E-2</v>
      </c>
      <c r="J281" s="2" t="str">
        <f>IF(COUNTIF(JF,data[[#This Row],[date]])&gt;0,"férié","")</f>
        <v/>
      </c>
      <c r="K281" s="2" t="str">
        <f>data[[#This Row],[agent]]&amp;"|"&amp;data[[#This Row],[date]]</f>
        <v>agent8|43135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"/>
  <sheetViews>
    <sheetView workbookViewId="0">
      <selection activeCell="B5" sqref="B5"/>
    </sheetView>
  </sheetViews>
  <sheetFormatPr baseColWidth="10" defaultRowHeight="14.5" x14ac:dyDescent="0.35"/>
  <cols>
    <col min="2" max="5" width="10.90625" style="2"/>
  </cols>
  <sheetData>
    <row r="1" spans="1:5" x14ac:dyDescent="0.35">
      <c r="A1" t="s">
        <v>24</v>
      </c>
      <c r="B1" s="2" t="s">
        <v>11</v>
      </c>
      <c r="C1" s="2" t="s">
        <v>12</v>
      </c>
      <c r="D1" s="2" t="s">
        <v>13</v>
      </c>
      <c r="E1" s="2" t="s">
        <v>14</v>
      </c>
    </row>
    <row r="2" spans="1:5" x14ac:dyDescent="0.35">
      <c r="B2" s="14">
        <v>0</v>
      </c>
      <c r="C2" s="14">
        <v>0.29166666666666669</v>
      </c>
      <c r="D2" s="14">
        <v>0.58333333333333337</v>
      </c>
      <c r="E2" s="14">
        <v>0.83333333333333337</v>
      </c>
    </row>
    <row r="3" spans="1:5" x14ac:dyDescent="0.35">
      <c r="B3" s="14">
        <v>0.25</v>
      </c>
      <c r="C3" s="14"/>
      <c r="D3" s="14"/>
      <c r="E3" s="14">
        <v>0.875</v>
      </c>
    </row>
    <row r="4" spans="1:5" x14ac:dyDescent="0.35">
      <c r="B4" s="14">
        <v>0.29166666666666669</v>
      </c>
      <c r="C4" s="14">
        <v>0.58333333333333337</v>
      </c>
      <c r="D4" s="14">
        <v>0.83333333333333337</v>
      </c>
      <c r="E4" s="14">
        <v>1</v>
      </c>
    </row>
    <row r="5" spans="1:5" x14ac:dyDescent="0.35">
      <c r="A5" t="s">
        <v>25</v>
      </c>
      <c r="B5" s="14">
        <f>B4-B2</f>
        <v>0.29166666666666669</v>
      </c>
      <c r="C5" s="14">
        <f t="shared" ref="C5:E5" si="0">C4-C2</f>
        <v>0.29166666666666669</v>
      </c>
      <c r="D5" s="14">
        <f t="shared" si="0"/>
        <v>0.25</v>
      </c>
      <c r="E5" s="14">
        <f t="shared" si="0"/>
        <v>0.16666666666666663</v>
      </c>
    </row>
    <row r="6" spans="1:5" x14ac:dyDescent="0.35">
      <c r="A6" t="s">
        <v>26</v>
      </c>
      <c r="B6" s="14">
        <f>MAX(0,B3-B2)</f>
        <v>0.25</v>
      </c>
      <c r="C6" s="14">
        <f t="shared" ref="C6:E6" si="1">MAX(0,C3-C2)</f>
        <v>0</v>
      </c>
      <c r="D6" s="14">
        <f t="shared" si="1"/>
        <v>0</v>
      </c>
      <c r="E6" s="14">
        <f t="shared" si="1"/>
        <v>4.166666666666663E-2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2"/>
  <sheetViews>
    <sheetView workbookViewId="0">
      <selection activeCell="C1" sqref="C1:C12"/>
    </sheetView>
  </sheetViews>
  <sheetFormatPr baseColWidth="10" defaultRowHeight="14.5" x14ac:dyDescent="0.35"/>
  <cols>
    <col min="2" max="2" width="13.26953125" bestFit="1" customWidth="1"/>
    <col min="3" max="3" width="13.08984375" bestFit="1" customWidth="1"/>
  </cols>
  <sheetData>
    <row r="1" spans="1:3" x14ac:dyDescent="0.35">
      <c r="A1" s="3">
        <v>2018</v>
      </c>
      <c r="B1" s="4" t="s">
        <v>27</v>
      </c>
      <c r="C1" s="5">
        <f>DATE(A1,1,1)</f>
        <v>43101</v>
      </c>
    </row>
    <row r="2" spans="1:3" x14ac:dyDescent="0.35">
      <c r="A2" s="4"/>
      <c r="B2" s="4" t="s">
        <v>28</v>
      </c>
      <c r="C2" s="5">
        <f>ROUND(DATE(A1,4,MOD(234-11*MOD(A1,19),30))/7,0)*7-6</f>
        <v>43191</v>
      </c>
    </row>
    <row r="3" spans="1:3" x14ac:dyDescent="0.35">
      <c r="A3" s="4"/>
      <c r="B3" s="4" t="s">
        <v>29</v>
      </c>
      <c r="C3" s="5">
        <f>C2+1</f>
        <v>43192</v>
      </c>
    </row>
    <row r="4" spans="1:3" x14ac:dyDescent="0.35">
      <c r="A4" s="4"/>
      <c r="B4" s="4" t="s">
        <v>30</v>
      </c>
      <c r="C4" s="5">
        <f>DATE(A1,5,1)</f>
        <v>43221</v>
      </c>
    </row>
    <row r="5" spans="1:3" x14ac:dyDescent="0.35">
      <c r="A5" s="4"/>
      <c r="B5" s="4" t="s">
        <v>31</v>
      </c>
      <c r="C5" s="5">
        <f>DATE(A1,5,8)</f>
        <v>43228</v>
      </c>
    </row>
    <row r="6" spans="1:3" x14ac:dyDescent="0.35">
      <c r="A6" s="4"/>
      <c r="B6" s="4" t="s">
        <v>32</v>
      </c>
      <c r="C6" s="5">
        <f>C2+39</f>
        <v>43230</v>
      </c>
    </row>
    <row r="7" spans="1:3" x14ac:dyDescent="0.35">
      <c r="A7" s="4"/>
      <c r="B7" s="4" t="s">
        <v>33</v>
      </c>
      <c r="C7" s="5">
        <f>C2+50</f>
        <v>43241</v>
      </c>
    </row>
    <row r="8" spans="1:3" x14ac:dyDescent="0.35">
      <c r="A8" s="4"/>
      <c r="B8" s="4" t="s">
        <v>34</v>
      </c>
      <c r="C8" s="5">
        <f>DATE(A1,7,14)</f>
        <v>43295</v>
      </c>
    </row>
    <row r="9" spans="1:3" x14ac:dyDescent="0.35">
      <c r="A9" s="4"/>
      <c r="B9" s="4" t="s">
        <v>35</v>
      </c>
      <c r="C9" s="5">
        <f>DATE(A1,8,15)</f>
        <v>43327</v>
      </c>
    </row>
    <row r="10" spans="1:3" x14ac:dyDescent="0.35">
      <c r="A10" s="4"/>
      <c r="B10" s="4" t="s">
        <v>36</v>
      </c>
      <c r="C10" s="5">
        <f>DATE(A1,11,1)</f>
        <v>43405</v>
      </c>
    </row>
    <row r="11" spans="1:3" x14ac:dyDescent="0.35">
      <c r="A11" s="4"/>
      <c r="B11" s="4" t="s">
        <v>37</v>
      </c>
      <c r="C11" s="5">
        <f>DATE(A1,11,11)</f>
        <v>43415</v>
      </c>
    </row>
    <row r="12" spans="1:3" x14ac:dyDescent="0.35">
      <c r="A12" s="4"/>
      <c r="B12" s="4" t="s">
        <v>38</v>
      </c>
      <c r="C12" s="5">
        <f>DATE(A1,12,25)</f>
        <v>43459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workbookViewId="0">
      <selection activeCell="A3" sqref="A3"/>
    </sheetView>
  </sheetViews>
  <sheetFormatPr baseColWidth="10" defaultRowHeight="14.5" x14ac:dyDescent="0.35"/>
  <sheetData>
    <row r="1" spans="1:3" x14ac:dyDescent="0.35">
      <c r="A1" s="6" t="s">
        <v>39</v>
      </c>
      <c r="B1" s="6" t="s">
        <v>40</v>
      </c>
      <c r="C1" s="6" t="s">
        <v>41</v>
      </c>
    </row>
    <row r="2" spans="1:3" x14ac:dyDescent="0.35">
      <c r="A2" s="7" t="s">
        <v>0</v>
      </c>
      <c r="B2" s="8">
        <v>43102</v>
      </c>
      <c r="C2" s="8">
        <v>43105</v>
      </c>
    </row>
    <row r="3" spans="1:3" x14ac:dyDescent="0.35">
      <c r="A3" s="7"/>
      <c r="B3" s="8"/>
      <c r="C3" s="8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16"/>
  <sheetViews>
    <sheetView showZeros="0" workbookViewId="0">
      <selection activeCell="B8" sqref="B8"/>
    </sheetView>
  </sheetViews>
  <sheetFormatPr baseColWidth="10" defaultRowHeight="14.5" x14ac:dyDescent="0.35"/>
  <cols>
    <col min="1" max="1" width="6.453125" style="17" bestFit="1" customWidth="1"/>
    <col min="2" max="2" width="10.90625" style="17"/>
    <col min="3" max="30" width="5.08984375" style="19" customWidth="1"/>
    <col min="31" max="31" width="5.08984375" style="17" customWidth="1"/>
    <col min="32" max="16384" width="10.90625" style="17"/>
  </cols>
  <sheetData>
    <row r="1" spans="1:30" ht="26" x14ac:dyDescent="0.35">
      <c r="A1" s="17" t="s">
        <v>47</v>
      </c>
      <c r="B1" s="18">
        <v>2018</v>
      </c>
    </row>
    <row r="2" spans="1:30" ht="26" x14ac:dyDescent="0.35">
      <c r="A2" s="17" t="s">
        <v>48</v>
      </c>
      <c r="B2" s="18">
        <v>1</v>
      </c>
    </row>
    <row r="4" spans="1:30" x14ac:dyDescent="0.35">
      <c r="C4" s="49">
        <f>DATE(B$1,1,1)-WEEKDAY(DATE(B$1,1,1),2)+1+IF(WEEKDAY(DATE(B$1,1,1),2)&gt;4,7,0)+(B2-1)*7</f>
        <v>43101</v>
      </c>
      <c r="D4" s="50"/>
      <c r="E4" s="50"/>
      <c r="F4" s="51"/>
      <c r="G4" s="49">
        <f>C4+1</f>
        <v>43102</v>
      </c>
      <c r="H4" s="50"/>
      <c r="I4" s="50"/>
      <c r="J4" s="51"/>
      <c r="K4" s="49">
        <f>G4+1</f>
        <v>43103</v>
      </c>
      <c r="L4" s="50"/>
      <c r="M4" s="50"/>
      <c r="N4" s="51"/>
      <c r="O4" s="49">
        <f>K4+1</f>
        <v>43104</v>
      </c>
      <c r="P4" s="50"/>
      <c r="Q4" s="50"/>
      <c r="R4" s="51"/>
      <c r="S4" s="49">
        <f>O4+1</f>
        <v>43105</v>
      </c>
      <c r="T4" s="50"/>
      <c r="U4" s="50"/>
      <c r="V4" s="51"/>
      <c r="W4" s="49">
        <f>S4+1</f>
        <v>43106</v>
      </c>
      <c r="X4" s="50"/>
      <c r="Y4" s="50"/>
      <c r="Z4" s="51"/>
      <c r="AA4" s="49">
        <f t="shared" ref="AA4" si="0">W4+1</f>
        <v>43107</v>
      </c>
      <c r="AB4" s="50"/>
      <c r="AC4" s="50"/>
      <c r="AD4" s="51"/>
    </row>
    <row r="5" spans="1:30" x14ac:dyDescent="0.35">
      <c r="C5" s="26" t="s">
        <v>11</v>
      </c>
      <c r="D5" s="24" t="s">
        <v>12</v>
      </c>
      <c r="E5" s="24" t="s">
        <v>49</v>
      </c>
      <c r="F5" s="25" t="s">
        <v>14</v>
      </c>
      <c r="G5" s="26" t="s">
        <v>11</v>
      </c>
      <c r="H5" s="24" t="s">
        <v>12</v>
      </c>
      <c r="I5" s="24" t="s">
        <v>49</v>
      </c>
      <c r="J5" s="25" t="s">
        <v>14</v>
      </c>
      <c r="K5" s="26" t="s">
        <v>11</v>
      </c>
      <c r="L5" s="24" t="s">
        <v>12</v>
      </c>
      <c r="M5" s="24" t="s">
        <v>49</v>
      </c>
      <c r="N5" s="25" t="s">
        <v>14</v>
      </c>
      <c r="O5" s="26" t="s">
        <v>11</v>
      </c>
      <c r="P5" s="24" t="s">
        <v>12</v>
      </c>
      <c r="Q5" s="24" t="s">
        <v>49</v>
      </c>
      <c r="R5" s="25" t="s">
        <v>14</v>
      </c>
      <c r="S5" s="26" t="s">
        <v>11</v>
      </c>
      <c r="T5" s="24" t="s">
        <v>12</v>
      </c>
      <c r="U5" s="24" t="s">
        <v>49</v>
      </c>
      <c r="V5" s="25" t="s">
        <v>14</v>
      </c>
      <c r="W5" s="26" t="s">
        <v>11</v>
      </c>
      <c r="X5" s="24" t="s">
        <v>12</v>
      </c>
      <c r="Y5" s="24" t="s">
        <v>49</v>
      </c>
      <c r="Z5" s="25" t="s">
        <v>14</v>
      </c>
      <c r="AA5" s="26" t="s">
        <v>11</v>
      </c>
      <c r="AB5" s="24" t="s">
        <v>12</v>
      </c>
      <c r="AC5" s="24" t="s">
        <v>49</v>
      </c>
      <c r="AD5" s="25" t="s">
        <v>14</v>
      </c>
    </row>
    <row r="6" spans="1:30" x14ac:dyDescent="0.35">
      <c r="B6" s="17" t="s">
        <v>50</v>
      </c>
      <c r="C6" s="37">
        <f>paramètres!B2</f>
        <v>0</v>
      </c>
      <c r="D6" s="38">
        <f>paramètres!C2</f>
        <v>0.29166666666666669</v>
      </c>
      <c r="E6" s="38">
        <f>paramètres!D2</f>
        <v>0.58333333333333337</v>
      </c>
      <c r="F6" s="39">
        <f>paramètres!E2</f>
        <v>0.83333333333333337</v>
      </c>
      <c r="G6" s="40">
        <f>C6</f>
        <v>0</v>
      </c>
      <c r="H6" s="41">
        <f t="shared" ref="H6:AD7" si="1">D6</f>
        <v>0.29166666666666669</v>
      </c>
      <c r="I6" s="41">
        <f t="shared" si="1"/>
        <v>0.58333333333333337</v>
      </c>
      <c r="J6" s="42">
        <f t="shared" si="1"/>
        <v>0.83333333333333337</v>
      </c>
      <c r="K6" s="40">
        <f t="shared" si="1"/>
        <v>0</v>
      </c>
      <c r="L6" s="41">
        <f t="shared" si="1"/>
        <v>0.29166666666666669</v>
      </c>
      <c r="M6" s="41">
        <f t="shared" si="1"/>
        <v>0.58333333333333337</v>
      </c>
      <c r="N6" s="42">
        <f t="shared" si="1"/>
        <v>0.83333333333333337</v>
      </c>
      <c r="O6" s="40">
        <f t="shared" si="1"/>
        <v>0</v>
      </c>
      <c r="P6" s="41">
        <f t="shared" si="1"/>
        <v>0.29166666666666669</v>
      </c>
      <c r="Q6" s="41">
        <f t="shared" si="1"/>
        <v>0.58333333333333337</v>
      </c>
      <c r="R6" s="42">
        <f t="shared" si="1"/>
        <v>0.83333333333333337</v>
      </c>
      <c r="S6" s="40">
        <f t="shared" si="1"/>
        <v>0</v>
      </c>
      <c r="T6" s="41">
        <f t="shared" si="1"/>
        <v>0.29166666666666669</v>
      </c>
      <c r="U6" s="41">
        <f t="shared" si="1"/>
        <v>0.58333333333333337</v>
      </c>
      <c r="V6" s="42">
        <f t="shared" si="1"/>
        <v>0.83333333333333337</v>
      </c>
      <c r="W6" s="40">
        <f t="shared" si="1"/>
        <v>0</v>
      </c>
      <c r="X6" s="41">
        <f t="shared" si="1"/>
        <v>0.29166666666666669</v>
      </c>
      <c r="Y6" s="41">
        <f t="shared" si="1"/>
        <v>0.58333333333333337</v>
      </c>
      <c r="Z6" s="42">
        <f t="shared" si="1"/>
        <v>0.83333333333333337</v>
      </c>
      <c r="AA6" s="40">
        <f t="shared" si="1"/>
        <v>0</v>
      </c>
      <c r="AB6" s="41">
        <f t="shared" si="1"/>
        <v>0.29166666666666669</v>
      </c>
      <c r="AC6" s="41">
        <f t="shared" si="1"/>
        <v>0.58333333333333337</v>
      </c>
      <c r="AD6" s="42">
        <f t="shared" si="1"/>
        <v>0.83333333333333337</v>
      </c>
    </row>
    <row r="7" spans="1:30" x14ac:dyDescent="0.35">
      <c r="B7" s="17" t="s">
        <v>51</v>
      </c>
      <c r="C7" s="43">
        <f>paramètres!B4</f>
        <v>0.29166666666666669</v>
      </c>
      <c r="D7" s="44">
        <f>paramètres!C4</f>
        <v>0.58333333333333337</v>
      </c>
      <c r="E7" s="44">
        <f>paramètres!D4</f>
        <v>0.83333333333333337</v>
      </c>
      <c r="F7" s="45">
        <f>paramètres!E4</f>
        <v>1</v>
      </c>
      <c r="G7" s="46">
        <f>C7</f>
        <v>0.29166666666666669</v>
      </c>
      <c r="H7" s="47">
        <f t="shared" si="1"/>
        <v>0.58333333333333337</v>
      </c>
      <c r="I7" s="47">
        <f t="shared" si="1"/>
        <v>0.83333333333333337</v>
      </c>
      <c r="J7" s="48">
        <f t="shared" si="1"/>
        <v>1</v>
      </c>
      <c r="K7" s="46">
        <f t="shared" si="1"/>
        <v>0.29166666666666669</v>
      </c>
      <c r="L7" s="47">
        <f t="shared" si="1"/>
        <v>0.58333333333333337</v>
      </c>
      <c r="M7" s="47">
        <f t="shared" si="1"/>
        <v>0.83333333333333337</v>
      </c>
      <c r="N7" s="48">
        <f t="shared" si="1"/>
        <v>1</v>
      </c>
      <c r="O7" s="46">
        <f t="shared" si="1"/>
        <v>0.29166666666666669</v>
      </c>
      <c r="P7" s="47">
        <f t="shared" si="1"/>
        <v>0.58333333333333337</v>
      </c>
      <c r="Q7" s="47">
        <f t="shared" si="1"/>
        <v>0.83333333333333337</v>
      </c>
      <c r="R7" s="48">
        <f t="shared" si="1"/>
        <v>1</v>
      </c>
      <c r="S7" s="46">
        <f t="shared" si="1"/>
        <v>0.29166666666666669</v>
      </c>
      <c r="T7" s="47">
        <f t="shared" si="1"/>
        <v>0.58333333333333337</v>
      </c>
      <c r="U7" s="47">
        <f t="shared" si="1"/>
        <v>0.83333333333333337</v>
      </c>
      <c r="V7" s="48">
        <f t="shared" si="1"/>
        <v>1</v>
      </c>
      <c r="W7" s="46">
        <f t="shared" si="1"/>
        <v>0.29166666666666669</v>
      </c>
      <c r="X7" s="47">
        <f t="shared" si="1"/>
        <v>0.58333333333333337</v>
      </c>
      <c r="Y7" s="47">
        <f t="shared" si="1"/>
        <v>0.83333333333333337</v>
      </c>
      <c r="Z7" s="48">
        <f t="shared" si="1"/>
        <v>1</v>
      </c>
      <c r="AA7" s="46">
        <f t="shared" si="1"/>
        <v>0.29166666666666669</v>
      </c>
      <c r="AB7" s="47">
        <f t="shared" si="1"/>
        <v>0.58333333333333337</v>
      </c>
      <c r="AC7" s="47">
        <f t="shared" si="1"/>
        <v>0.83333333333333337</v>
      </c>
      <c r="AD7" s="48">
        <f t="shared" si="1"/>
        <v>1</v>
      </c>
    </row>
    <row r="8" spans="1:30" x14ac:dyDescent="0.35">
      <c r="A8" s="17" t="s">
        <v>39</v>
      </c>
    </row>
    <row r="9" spans="1:30" x14ac:dyDescent="0.35">
      <c r="B9" s="27" t="s">
        <v>0</v>
      </c>
      <c r="C9" s="20" t="str">
        <f>INDEX(data[Q1],MATCH(semaine!$B9&amp;"|"&amp;semaine!C$4,data[clé],0))</f>
        <v>X</v>
      </c>
      <c r="D9" s="21">
        <f>INDEX(data[Q2],MATCH(semaine!$B9&amp;"|"&amp;semaine!C$4,data[clé],0))</f>
        <v>0</v>
      </c>
      <c r="E9" s="21">
        <f>INDEX(data[Q3],MATCH(semaine!$B9&amp;"|"&amp;semaine!C$4,data[clé],0))</f>
        <v>0</v>
      </c>
      <c r="F9" s="22">
        <f>INDEX(data[Q4],MATCH(semaine!$B9&amp;"|"&amp;semaine!C$4,data[clé],0))</f>
        <v>0</v>
      </c>
      <c r="G9" s="20">
        <f>INDEX(data[Q1],MATCH(semaine!$B9&amp;"|"&amp;semaine!G$4,data[clé],0))</f>
        <v>0</v>
      </c>
      <c r="H9" s="21">
        <f>INDEX(data[Q2],MATCH(semaine!$B9&amp;"|"&amp;semaine!G$4,data[clé],0))</f>
        <v>0</v>
      </c>
      <c r="I9" s="21">
        <f>INDEX(data[Q3],MATCH(semaine!$B9&amp;"|"&amp;semaine!G$4,data[clé],0))</f>
        <v>0</v>
      </c>
      <c r="J9" s="22">
        <f>INDEX(data[Q4],MATCH(semaine!$B9&amp;"|"&amp;semaine!G$4,data[clé],0))</f>
        <v>0</v>
      </c>
      <c r="K9" s="20">
        <f>INDEX(data[Q1],MATCH(semaine!$B9&amp;"|"&amp;semaine!K$4,data[clé],0))</f>
        <v>0</v>
      </c>
      <c r="L9" s="21">
        <f>INDEX(data[Q2],MATCH(semaine!$B9&amp;"|"&amp;semaine!K$4,data[clé],0))</f>
        <v>0</v>
      </c>
      <c r="M9" s="21" t="str">
        <f>INDEX(data[Q3],MATCH(semaine!$B9&amp;"|"&amp;semaine!K$4,data[clé],0))</f>
        <v>X</v>
      </c>
      <c r="N9" s="22">
        <f>INDEX(data[Q4],MATCH(semaine!$B9&amp;"|"&amp;semaine!K$4,data[clé],0))</f>
        <v>0</v>
      </c>
      <c r="O9" s="20">
        <f>INDEX(data[Q1],MATCH(semaine!$B9&amp;"|"&amp;semaine!O$4,data[clé],0))</f>
        <v>0</v>
      </c>
      <c r="P9" s="21" t="str">
        <f>INDEX(data[Q2],MATCH(semaine!$B9&amp;"|"&amp;semaine!O$4,data[clé],0))</f>
        <v>X</v>
      </c>
      <c r="Q9" s="21">
        <f>INDEX(data[Q3],MATCH(semaine!$B9&amp;"|"&amp;semaine!O$4,data[clé],0))</f>
        <v>0</v>
      </c>
      <c r="R9" s="22" t="str">
        <f>INDEX(data[Q4],MATCH(semaine!$B9&amp;"|"&amp;semaine!O$4,data[clé],0))</f>
        <v>X</v>
      </c>
      <c r="S9" s="20" t="str">
        <f>INDEX(data[Q1],MATCH(semaine!$B9&amp;"|"&amp;semaine!S$4,data[clé],0))</f>
        <v>X</v>
      </c>
      <c r="T9" s="21">
        <f>INDEX(data[Q2],MATCH(semaine!$B9&amp;"|"&amp;semaine!S$4,data[clé],0))</f>
        <v>0</v>
      </c>
      <c r="U9" s="21">
        <f>INDEX(data[Q3],MATCH(semaine!$B9&amp;"|"&amp;semaine!S$4,data[clé],0))</f>
        <v>0</v>
      </c>
      <c r="V9" s="22">
        <f>INDEX(data[Q4],MATCH(semaine!$B9&amp;"|"&amp;semaine!S$4,data[clé],0))</f>
        <v>0</v>
      </c>
      <c r="W9" s="20">
        <f>INDEX(data[Q1],MATCH(semaine!$B9&amp;"|"&amp;semaine!W$4,data[clé],0))</f>
        <v>0</v>
      </c>
      <c r="X9" s="21">
        <f>INDEX(data[Q2],MATCH(semaine!$B9&amp;"|"&amp;semaine!W$4,data[clé],0))</f>
        <v>0</v>
      </c>
      <c r="Y9" s="21">
        <f>INDEX(data[Q3],MATCH(semaine!$B9&amp;"|"&amp;semaine!W$4,data[clé],0))</f>
        <v>0</v>
      </c>
      <c r="Z9" s="22">
        <f>INDEX(data[Q4],MATCH(semaine!$B9&amp;"|"&amp;semaine!W$4,data[clé],0))</f>
        <v>0</v>
      </c>
      <c r="AA9" s="20">
        <f>INDEX(data[Q1],MATCH(semaine!$B9&amp;"|"&amp;semaine!AA$4,data[clé],0))</f>
        <v>0</v>
      </c>
      <c r="AB9" s="21">
        <f>INDEX(data[Q2],MATCH(semaine!$B9&amp;"|"&amp;semaine!AA$4,data[clé],0))</f>
        <v>0</v>
      </c>
      <c r="AC9" s="21" t="str">
        <f>INDEX(data[Q3],MATCH(semaine!$B9&amp;"|"&amp;semaine!AA$4,data[clé],0))</f>
        <v>X</v>
      </c>
      <c r="AD9" s="22">
        <f>INDEX(data[Q4],MATCH(semaine!$B9&amp;"|"&amp;semaine!AA$4,data[clé],0))</f>
        <v>0</v>
      </c>
    </row>
    <row r="10" spans="1:30" x14ac:dyDescent="0.35">
      <c r="B10" s="29" t="s">
        <v>2</v>
      </c>
      <c r="C10" s="30" t="str">
        <f>INDEX(data[Q1],MATCH(semaine!$B10&amp;"|"&amp;semaine!C$4,data[clé],0))</f>
        <v>X</v>
      </c>
      <c r="D10" s="31">
        <f>INDEX(data[Q2],MATCH(semaine!$B10&amp;"|"&amp;semaine!C$4,data[clé],0))</f>
        <v>0</v>
      </c>
      <c r="E10" s="31">
        <f>INDEX(data[Q3],MATCH(semaine!$B10&amp;"|"&amp;semaine!C$4,data[clé],0))</f>
        <v>0</v>
      </c>
      <c r="F10" s="32">
        <f>INDEX(data[Q4],MATCH(semaine!$B10&amp;"|"&amp;semaine!C$4,data[clé],0))</f>
        <v>0</v>
      </c>
      <c r="G10" s="30">
        <f>INDEX(data[Q1],MATCH(semaine!$B10&amp;"|"&amp;semaine!G$4,data[clé],0))</f>
        <v>0</v>
      </c>
      <c r="H10" s="31">
        <f>INDEX(data[Q2],MATCH(semaine!$B10&amp;"|"&amp;semaine!G$4,data[clé],0))</f>
        <v>0</v>
      </c>
      <c r="I10" s="31">
        <f>INDEX(data[Q3],MATCH(semaine!$B10&amp;"|"&amp;semaine!G$4,data[clé],0))</f>
        <v>0</v>
      </c>
      <c r="J10" s="32">
        <f>INDEX(data[Q4],MATCH(semaine!$B10&amp;"|"&amp;semaine!G$4,data[clé],0))</f>
        <v>0</v>
      </c>
      <c r="K10" s="30">
        <f>INDEX(data[Q1],MATCH(semaine!$B10&amp;"|"&amp;semaine!K$4,data[clé],0))</f>
        <v>0</v>
      </c>
      <c r="L10" s="31">
        <f>INDEX(data[Q2],MATCH(semaine!$B10&amp;"|"&amp;semaine!K$4,data[clé],0))</f>
        <v>0</v>
      </c>
      <c r="M10" s="31" t="str">
        <f>INDEX(data[Q3],MATCH(semaine!$B10&amp;"|"&amp;semaine!K$4,data[clé],0))</f>
        <v>X</v>
      </c>
      <c r="N10" s="32">
        <f>INDEX(data[Q4],MATCH(semaine!$B10&amp;"|"&amp;semaine!K$4,data[clé],0))</f>
        <v>0</v>
      </c>
      <c r="O10" s="30">
        <f>INDEX(data[Q1],MATCH(semaine!$B10&amp;"|"&amp;semaine!O$4,data[clé],0))</f>
        <v>0</v>
      </c>
      <c r="P10" s="31" t="str">
        <f>INDEX(data[Q2],MATCH(semaine!$B10&amp;"|"&amp;semaine!O$4,data[clé],0))</f>
        <v>X</v>
      </c>
      <c r="Q10" s="31">
        <f>INDEX(data[Q3],MATCH(semaine!$B10&amp;"|"&amp;semaine!O$4,data[clé],0))</f>
        <v>0</v>
      </c>
      <c r="R10" s="32" t="str">
        <f>INDEX(data[Q4],MATCH(semaine!$B10&amp;"|"&amp;semaine!O$4,data[clé],0))</f>
        <v>X</v>
      </c>
      <c r="S10" s="30" t="str">
        <f>INDEX(data[Q1],MATCH(semaine!$B10&amp;"|"&amp;semaine!S$4,data[clé],0))</f>
        <v>X</v>
      </c>
      <c r="T10" s="31">
        <f>INDEX(data[Q2],MATCH(semaine!$B10&amp;"|"&amp;semaine!S$4,data[clé],0))</f>
        <v>0</v>
      </c>
      <c r="U10" s="31">
        <f>INDEX(data[Q3],MATCH(semaine!$B10&amp;"|"&amp;semaine!S$4,data[clé],0))</f>
        <v>0</v>
      </c>
      <c r="V10" s="32">
        <f>INDEX(data[Q4],MATCH(semaine!$B10&amp;"|"&amp;semaine!S$4,data[clé],0))</f>
        <v>0</v>
      </c>
      <c r="W10" s="30">
        <f>INDEX(data[Q1],MATCH(semaine!$B10&amp;"|"&amp;semaine!W$4,data[clé],0))</f>
        <v>0</v>
      </c>
      <c r="X10" s="31">
        <f>INDEX(data[Q2],MATCH(semaine!$B10&amp;"|"&amp;semaine!W$4,data[clé],0))</f>
        <v>0</v>
      </c>
      <c r="Y10" s="31">
        <f>INDEX(data[Q3],MATCH(semaine!$B10&amp;"|"&amp;semaine!W$4,data[clé],0))</f>
        <v>0</v>
      </c>
      <c r="Z10" s="32">
        <f>INDEX(data[Q4],MATCH(semaine!$B10&amp;"|"&amp;semaine!W$4,data[clé],0))</f>
        <v>0</v>
      </c>
      <c r="AA10" s="30">
        <f>INDEX(data[Q1],MATCH(semaine!$B10&amp;"|"&amp;semaine!AA$4,data[clé],0))</f>
        <v>0</v>
      </c>
      <c r="AB10" s="31">
        <f>INDEX(data[Q2],MATCH(semaine!$B10&amp;"|"&amp;semaine!AA$4,data[clé],0))</f>
        <v>0</v>
      </c>
      <c r="AC10" s="31" t="str">
        <f>INDEX(data[Q3],MATCH(semaine!$B10&amp;"|"&amp;semaine!AA$4,data[clé],0))</f>
        <v>X</v>
      </c>
      <c r="AD10" s="32">
        <f>INDEX(data[Q4],MATCH(semaine!$B10&amp;"|"&amp;semaine!AA$4,data[clé],0))</f>
        <v>0</v>
      </c>
    </row>
    <row r="11" spans="1:30" x14ac:dyDescent="0.35">
      <c r="B11" s="28" t="s">
        <v>3</v>
      </c>
      <c r="C11" s="23">
        <f>INDEX(data[Q1],MATCH(semaine!$B11&amp;"|"&amp;semaine!C$4,data[clé],0))</f>
        <v>0</v>
      </c>
      <c r="D11" s="24" t="str">
        <f>INDEX(data[Q2],MATCH(semaine!$B11&amp;"|"&amp;semaine!C$4,data[clé],0))</f>
        <v>X</v>
      </c>
      <c r="E11" s="24">
        <f>INDEX(data[Q3],MATCH(semaine!$B11&amp;"|"&amp;semaine!C$4,data[clé],0))</f>
        <v>0</v>
      </c>
      <c r="F11" s="25" t="str">
        <f>INDEX(data[Q4],MATCH(semaine!$B11&amp;"|"&amp;semaine!C$4,data[clé],0))</f>
        <v>X</v>
      </c>
      <c r="G11" s="23" t="str">
        <f>INDEX(data[Q1],MATCH(semaine!$B11&amp;"|"&amp;semaine!G$4,data[clé],0))</f>
        <v>X</v>
      </c>
      <c r="H11" s="24">
        <f>INDEX(data[Q2],MATCH(semaine!$B11&amp;"|"&amp;semaine!G$4,data[clé],0))</f>
        <v>0</v>
      </c>
      <c r="I11" s="24">
        <f>INDEX(data[Q3],MATCH(semaine!$B11&amp;"|"&amp;semaine!G$4,data[clé],0))</f>
        <v>0</v>
      </c>
      <c r="J11" s="25">
        <f>INDEX(data[Q4],MATCH(semaine!$B11&amp;"|"&amp;semaine!G$4,data[clé],0))</f>
        <v>0</v>
      </c>
      <c r="K11" s="23">
        <f>INDEX(data[Q1],MATCH(semaine!$B11&amp;"|"&amp;semaine!K$4,data[clé],0))</f>
        <v>0</v>
      </c>
      <c r="L11" s="24">
        <f>INDEX(data[Q2],MATCH(semaine!$B11&amp;"|"&amp;semaine!K$4,data[clé],0))</f>
        <v>0</v>
      </c>
      <c r="M11" s="24">
        <f>INDEX(data[Q3],MATCH(semaine!$B11&amp;"|"&amp;semaine!K$4,data[clé],0))</f>
        <v>0</v>
      </c>
      <c r="N11" s="25">
        <f>INDEX(data[Q4],MATCH(semaine!$B11&amp;"|"&amp;semaine!K$4,data[clé],0))</f>
        <v>0</v>
      </c>
      <c r="O11" s="23">
        <f>INDEX(data[Q1],MATCH(semaine!$B11&amp;"|"&amp;semaine!O$4,data[clé],0))</f>
        <v>0</v>
      </c>
      <c r="P11" s="24">
        <f>INDEX(data[Q2],MATCH(semaine!$B11&amp;"|"&amp;semaine!O$4,data[clé],0))</f>
        <v>0</v>
      </c>
      <c r="Q11" s="24" t="str">
        <f>INDEX(data[Q3],MATCH(semaine!$B11&amp;"|"&amp;semaine!O$4,data[clé],0))</f>
        <v>X</v>
      </c>
      <c r="R11" s="25">
        <f>INDEX(data[Q4],MATCH(semaine!$B11&amp;"|"&amp;semaine!O$4,data[clé],0))</f>
        <v>0</v>
      </c>
      <c r="S11" s="23">
        <f>INDEX(data[Q1],MATCH(semaine!$B11&amp;"|"&amp;semaine!S$4,data[clé],0))</f>
        <v>0</v>
      </c>
      <c r="T11" s="24" t="str">
        <f>INDEX(data[Q2],MATCH(semaine!$B11&amp;"|"&amp;semaine!S$4,data[clé],0))</f>
        <v>X</v>
      </c>
      <c r="U11" s="24">
        <f>INDEX(data[Q3],MATCH(semaine!$B11&amp;"|"&amp;semaine!S$4,data[clé],0))</f>
        <v>0</v>
      </c>
      <c r="V11" s="25" t="str">
        <f>INDEX(data[Q4],MATCH(semaine!$B11&amp;"|"&amp;semaine!S$4,data[clé],0))</f>
        <v>X</v>
      </c>
      <c r="W11" s="23" t="str">
        <f>INDEX(data[Q1],MATCH(semaine!$B11&amp;"|"&amp;semaine!W$4,data[clé],0))</f>
        <v>X</v>
      </c>
      <c r="X11" s="24">
        <f>INDEX(data[Q2],MATCH(semaine!$B11&amp;"|"&amp;semaine!W$4,data[clé],0))</f>
        <v>0</v>
      </c>
      <c r="Y11" s="24">
        <f>INDEX(data[Q3],MATCH(semaine!$B11&amp;"|"&amp;semaine!W$4,data[clé],0))</f>
        <v>0</v>
      </c>
      <c r="Z11" s="25">
        <f>INDEX(data[Q4],MATCH(semaine!$B11&amp;"|"&amp;semaine!W$4,data[clé],0))</f>
        <v>0</v>
      </c>
      <c r="AA11" s="23">
        <f>INDEX(data[Q1],MATCH(semaine!$B11&amp;"|"&amp;semaine!AA$4,data[clé],0))</f>
        <v>0</v>
      </c>
      <c r="AB11" s="24">
        <f>INDEX(data[Q2],MATCH(semaine!$B11&amp;"|"&amp;semaine!AA$4,data[clé],0))</f>
        <v>0</v>
      </c>
      <c r="AC11" s="24">
        <f>INDEX(data[Q3],MATCH(semaine!$B11&amp;"|"&amp;semaine!AA$4,data[clé],0))</f>
        <v>0</v>
      </c>
      <c r="AD11" s="25">
        <f>INDEX(data[Q4],MATCH(semaine!$B11&amp;"|"&amp;semaine!AA$4,data[clé],0))</f>
        <v>0</v>
      </c>
    </row>
    <row r="12" spans="1:30" x14ac:dyDescent="0.35">
      <c r="B12" s="29" t="s">
        <v>7</v>
      </c>
      <c r="C12" s="30">
        <f>INDEX(data[Q1],MATCH(semaine!$B12&amp;"|"&amp;semaine!C$4,data[clé],0))</f>
        <v>0</v>
      </c>
      <c r="D12" s="31" t="str">
        <f>INDEX(data[Q2],MATCH(semaine!$B12&amp;"|"&amp;semaine!C$4,data[clé],0))</f>
        <v>X</v>
      </c>
      <c r="E12" s="31">
        <f>INDEX(data[Q3],MATCH(semaine!$B12&amp;"|"&amp;semaine!C$4,data[clé],0))</f>
        <v>0</v>
      </c>
      <c r="F12" s="32" t="str">
        <f>INDEX(data[Q4],MATCH(semaine!$B12&amp;"|"&amp;semaine!C$4,data[clé],0))</f>
        <v>X</v>
      </c>
      <c r="G12" s="30" t="str">
        <f>INDEX(data[Q1],MATCH(semaine!$B12&amp;"|"&amp;semaine!G$4,data[clé],0))</f>
        <v>X</v>
      </c>
      <c r="H12" s="31">
        <f>INDEX(data[Q2],MATCH(semaine!$B12&amp;"|"&amp;semaine!G$4,data[clé],0))</f>
        <v>0</v>
      </c>
      <c r="I12" s="31">
        <f>INDEX(data[Q3],MATCH(semaine!$B12&amp;"|"&amp;semaine!G$4,data[clé],0))</f>
        <v>0</v>
      </c>
      <c r="J12" s="32">
        <f>INDEX(data[Q4],MATCH(semaine!$B12&amp;"|"&amp;semaine!G$4,data[clé],0))</f>
        <v>0</v>
      </c>
      <c r="K12" s="30">
        <f>INDEX(data[Q1],MATCH(semaine!$B12&amp;"|"&amp;semaine!K$4,data[clé],0))</f>
        <v>0</v>
      </c>
      <c r="L12" s="31">
        <f>INDEX(data[Q2],MATCH(semaine!$B12&amp;"|"&amp;semaine!K$4,data[clé],0))</f>
        <v>0</v>
      </c>
      <c r="M12" s="31">
        <f>INDEX(data[Q3],MATCH(semaine!$B12&amp;"|"&amp;semaine!K$4,data[clé],0))</f>
        <v>0</v>
      </c>
      <c r="N12" s="32">
        <f>INDEX(data[Q4],MATCH(semaine!$B12&amp;"|"&amp;semaine!K$4,data[clé],0))</f>
        <v>0</v>
      </c>
      <c r="O12" s="30">
        <f>INDEX(data[Q1],MATCH(semaine!$B12&amp;"|"&amp;semaine!O$4,data[clé],0))</f>
        <v>0</v>
      </c>
      <c r="P12" s="31">
        <f>INDEX(data[Q2],MATCH(semaine!$B12&amp;"|"&amp;semaine!O$4,data[clé],0))</f>
        <v>0</v>
      </c>
      <c r="Q12" s="31" t="str">
        <f>INDEX(data[Q3],MATCH(semaine!$B12&amp;"|"&amp;semaine!O$4,data[clé],0))</f>
        <v>X</v>
      </c>
      <c r="R12" s="32">
        <f>INDEX(data[Q4],MATCH(semaine!$B12&amp;"|"&amp;semaine!O$4,data[clé],0))</f>
        <v>0</v>
      </c>
      <c r="S12" s="30">
        <f>INDEX(data[Q1],MATCH(semaine!$B12&amp;"|"&amp;semaine!S$4,data[clé],0))</f>
        <v>0</v>
      </c>
      <c r="T12" s="31" t="str">
        <f>INDEX(data[Q2],MATCH(semaine!$B12&amp;"|"&amp;semaine!S$4,data[clé],0))</f>
        <v>X</v>
      </c>
      <c r="U12" s="31">
        <f>INDEX(data[Q3],MATCH(semaine!$B12&amp;"|"&amp;semaine!S$4,data[clé],0))</f>
        <v>0</v>
      </c>
      <c r="V12" s="32" t="str">
        <f>INDEX(data[Q4],MATCH(semaine!$B12&amp;"|"&amp;semaine!S$4,data[clé],0))</f>
        <v>X</v>
      </c>
      <c r="W12" s="30" t="str">
        <f>INDEX(data[Q1],MATCH(semaine!$B12&amp;"|"&amp;semaine!W$4,data[clé],0))</f>
        <v>X</v>
      </c>
      <c r="X12" s="31">
        <f>INDEX(data[Q2],MATCH(semaine!$B12&amp;"|"&amp;semaine!W$4,data[clé],0))</f>
        <v>0</v>
      </c>
      <c r="Y12" s="31">
        <f>INDEX(data[Q3],MATCH(semaine!$B12&amp;"|"&amp;semaine!W$4,data[clé],0))</f>
        <v>0</v>
      </c>
      <c r="Z12" s="32">
        <f>INDEX(data[Q4],MATCH(semaine!$B12&amp;"|"&amp;semaine!W$4,data[clé],0))</f>
        <v>0</v>
      </c>
      <c r="AA12" s="30">
        <f>INDEX(data[Q1],MATCH(semaine!$B12&amp;"|"&amp;semaine!AA$4,data[clé],0))</f>
        <v>0</v>
      </c>
      <c r="AB12" s="31">
        <f>INDEX(data[Q2],MATCH(semaine!$B12&amp;"|"&amp;semaine!AA$4,data[clé],0))</f>
        <v>0</v>
      </c>
      <c r="AC12" s="31">
        <f>INDEX(data[Q3],MATCH(semaine!$B12&amp;"|"&amp;semaine!AA$4,data[clé],0))</f>
        <v>0</v>
      </c>
      <c r="AD12" s="32">
        <f>INDEX(data[Q4],MATCH(semaine!$B12&amp;"|"&amp;semaine!AA$4,data[clé],0))</f>
        <v>0</v>
      </c>
    </row>
    <row r="13" spans="1:30" x14ac:dyDescent="0.35">
      <c r="B13" s="28" t="s">
        <v>4</v>
      </c>
      <c r="C13" s="23">
        <f>INDEX(data[Q1],MATCH(semaine!$B13&amp;"|"&amp;semaine!C$4,data[clé],0))</f>
        <v>0</v>
      </c>
      <c r="D13" s="24">
        <f>INDEX(data[Q2],MATCH(semaine!$B13&amp;"|"&amp;semaine!C$4,data[clé],0))</f>
        <v>0</v>
      </c>
      <c r="E13" s="24" t="str">
        <f>INDEX(data[Q3],MATCH(semaine!$B13&amp;"|"&amp;semaine!C$4,data[clé],0))</f>
        <v>X</v>
      </c>
      <c r="F13" s="25">
        <f>INDEX(data[Q4],MATCH(semaine!$B13&amp;"|"&amp;semaine!C$4,data[clé],0))</f>
        <v>0</v>
      </c>
      <c r="G13" s="23">
        <f>INDEX(data[Q1],MATCH(semaine!$B13&amp;"|"&amp;semaine!G$4,data[clé],0))</f>
        <v>0</v>
      </c>
      <c r="H13" s="24" t="str">
        <f>INDEX(data[Q2],MATCH(semaine!$B13&amp;"|"&amp;semaine!G$4,data[clé],0))</f>
        <v>X</v>
      </c>
      <c r="I13" s="24">
        <f>INDEX(data[Q3],MATCH(semaine!$B13&amp;"|"&amp;semaine!G$4,data[clé],0))</f>
        <v>0</v>
      </c>
      <c r="J13" s="25" t="str">
        <f>INDEX(data[Q4],MATCH(semaine!$B13&amp;"|"&amp;semaine!G$4,data[clé],0))</f>
        <v>X</v>
      </c>
      <c r="K13" s="23" t="str">
        <f>INDEX(data[Q1],MATCH(semaine!$B13&amp;"|"&amp;semaine!K$4,data[clé],0))</f>
        <v>X</v>
      </c>
      <c r="L13" s="24">
        <f>INDEX(data[Q2],MATCH(semaine!$B13&amp;"|"&amp;semaine!K$4,data[clé],0))</f>
        <v>0</v>
      </c>
      <c r="M13" s="24">
        <f>INDEX(data[Q3],MATCH(semaine!$B13&amp;"|"&amp;semaine!K$4,data[clé],0))</f>
        <v>0</v>
      </c>
      <c r="N13" s="25">
        <f>INDEX(data[Q4],MATCH(semaine!$B13&amp;"|"&amp;semaine!K$4,data[clé],0))</f>
        <v>0</v>
      </c>
      <c r="O13" s="23">
        <f>INDEX(data[Q1],MATCH(semaine!$B13&amp;"|"&amp;semaine!O$4,data[clé],0))</f>
        <v>0</v>
      </c>
      <c r="P13" s="24">
        <f>INDEX(data[Q2],MATCH(semaine!$B13&amp;"|"&amp;semaine!O$4,data[clé],0))</f>
        <v>0</v>
      </c>
      <c r="Q13" s="24">
        <f>INDEX(data[Q3],MATCH(semaine!$B13&amp;"|"&amp;semaine!O$4,data[clé],0))</f>
        <v>0</v>
      </c>
      <c r="R13" s="25">
        <f>INDEX(data[Q4],MATCH(semaine!$B13&amp;"|"&amp;semaine!O$4,data[clé],0))</f>
        <v>0</v>
      </c>
      <c r="S13" s="23">
        <f>INDEX(data[Q1],MATCH(semaine!$B13&amp;"|"&amp;semaine!S$4,data[clé],0))</f>
        <v>0</v>
      </c>
      <c r="T13" s="24">
        <f>INDEX(data[Q2],MATCH(semaine!$B13&amp;"|"&amp;semaine!S$4,data[clé],0))</f>
        <v>0</v>
      </c>
      <c r="U13" s="24" t="str">
        <f>INDEX(data[Q3],MATCH(semaine!$B13&amp;"|"&amp;semaine!S$4,data[clé],0))</f>
        <v>X</v>
      </c>
      <c r="V13" s="25">
        <f>INDEX(data[Q4],MATCH(semaine!$B13&amp;"|"&amp;semaine!S$4,data[clé],0))</f>
        <v>0</v>
      </c>
      <c r="W13" s="23">
        <f>INDEX(data[Q1],MATCH(semaine!$B13&amp;"|"&amp;semaine!W$4,data[clé],0))</f>
        <v>0</v>
      </c>
      <c r="X13" s="24" t="str">
        <f>INDEX(data[Q2],MATCH(semaine!$B13&amp;"|"&amp;semaine!W$4,data[clé],0))</f>
        <v>X</v>
      </c>
      <c r="Y13" s="24">
        <f>INDEX(data[Q3],MATCH(semaine!$B13&amp;"|"&amp;semaine!W$4,data[clé],0))</f>
        <v>0</v>
      </c>
      <c r="Z13" s="25" t="str">
        <f>INDEX(data[Q4],MATCH(semaine!$B13&amp;"|"&amp;semaine!W$4,data[clé],0))</f>
        <v>X</v>
      </c>
      <c r="AA13" s="23" t="str">
        <f>INDEX(data[Q1],MATCH(semaine!$B13&amp;"|"&amp;semaine!AA$4,data[clé],0))</f>
        <v>X</v>
      </c>
      <c r="AB13" s="24">
        <f>INDEX(data[Q2],MATCH(semaine!$B13&amp;"|"&amp;semaine!AA$4,data[clé],0))</f>
        <v>0</v>
      </c>
      <c r="AC13" s="24">
        <f>INDEX(data[Q3],MATCH(semaine!$B13&amp;"|"&amp;semaine!AA$4,data[clé],0))</f>
        <v>0</v>
      </c>
      <c r="AD13" s="25">
        <f>INDEX(data[Q4],MATCH(semaine!$B13&amp;"|"&amp;semaine!AA$4,data[clé],0))</f>
        <v>0</v>
      </c>
    </row>
    <row r="14" spans="1:30" x14ac:dyDescent="0.35">
      <c r="B14" s="29" t="s">
        <v>5</v>
      </c>
      <c r="C14" s="30">
        <f>INDEX(data[Q1],MATCH(semaine!$B14&amp;"|"&amp;semaine!C$4,data[clé],0))</f>
        <v>0</v>
      </c>
      <c r="D14" s="31">
        <f>INDEX(data[Q2],MATCH(semaine!$B14&amp;"|"&amp;semaine!C$4,data[clé],0))</f>
        <v>0</v>
      </c>
      <c r="E14" s="31" t="str">
        <f>INDEX(data[Q3],MATCH(semaine!$B14&amp;"|"&amp;semaine!C$4,data[clé],0))</f>
        <v>X</v>
      </c>
      <c r="F14" s="32">
        <f>INDEX(data[Q4],MATCH(semaine!$B14&amp;"|"&amp;semaine!C$4,data[clé],0))</f>
        <v>0</v>
      </c>
      <c r="G14" s="30">
        <f>INDEX(data[Q1],MATCH(semaine!$B14&amp;"|"&amp;semaine!G$4,data[clé],0))</f>
        <v>0</v>
      </c>
      <c r="H14" s="31" t="str">
        <f>INDEX(data[Q2],MATCH(semaine!$B14&amp;"|"&amp;semaine!G$4,data[clé],0))</f>
        <v>X</v>
      </c>
      <c r="I14" s="31">
        <f>INDEX(data[Q3],MATCH(semaine!$B14&amp;"|"&amp;semaine!G$4,data[clé],0))</f>
        <v>0</v>
      </c>
      <c r="J14" s="32" t="str">
        <f>INDEX(data[Q4],MATCH(semaine!$B14&amp;"|"&amp;semaine!G$4,data[clé],0))</f>
        <v>X</v>
      </c>
      <c r="K14" s="30" t="str">
        <f>INDEX(data[Q1],MATCH(semaine!$B14&amp;"|"&amp;semaine!K$4,data[clé],0))</f>
        <v>X</v>
      </c>
      <c r="L14" s="31">
        <f>INDEX(data[Q2],MATCH(semaine!$B14&amp;"|"&amp;semaine!K$4,data[clé],0))</f>
        <v>0</v>
      </c>
      <c r="M14" s="31">
        <f>INDEX(data[Q3],MATCH(semaine!$B14&amp;"|"&amp;semaine!K$4,data[clé],0))</f>
        <v>0</v>
      </c>
      <c r="N14" s="32">
        <f>INDEX(data[Q4],MATCH(semaine!$B14&amp;"|"&amp;semaine!K$4,data[clé],0))</f>
        <v>0</v>
      </c>
      <c r="O14" s="30">
        <f>INDEX(data[Q1],MATCH(semaine!$B14&amp;"|"&amp;semaine!O$4,data[clé],0))</f>
        <v>0</v>
      </c>
      <c r="P14" s="31">
        <f>INDEX(data[Q2],MATCH(semaine!$B14&amp;"|"&amp;semaine!O$4,data[clé],0))</f>
        <v>0</v>
      </c>
      <c r="Q14" s="31">
        <f>INDEX(data[Q3],MATCH(semaine!$B14&amp;"|"&amp;semaine!O$4,data[clé],0))</f>
        <v>0</v>
      </c>
      <c r="R14" s="32">
        <f>INDEX(data[Q4],MATCH(semaine!$B14&amp;"|"&amp;semaine!O$4,data[clé],0))</f>
        <v>0</v>
      </c>
      <c r="S14" s="30">
        <f>INDEX(data[Q1],MATCH(semaine!$B14&amp;"|"&amp;semaine!S$4,data[clé],0))</f>
        <v>0</v>
      </c>
      <c r="T14" s="31">
        <f>INDEX(data[Q2],MATCH(semaine!$B14&amp;"|"&amp;semaine!S$4,data[clé],0))</f>
        <v>0</v>
      </c>
      <c r="U14" s="31" t="str">
        <f>INDEX(data[Q3],MATCH(semaine!$B14&amp;"|"&amp;semaine!S$4,data[clé],0))</f>
        <v>X</v>
      </c>
      <c r="V14" s="32">
        <f>INDEX(data[Q4],MATCH(semaine!$B14&amp;"|"&amp;semaine!S$4,data[clé],0))</f>
        <v>0</v>
      </c>
      <c r="W14" s="30">
        <f>INDEX(data[Q1],MATCH(semaine!$B14&amp;"|"&amp;semaine!W$4,data[clé],0))</f>
        <v>0</v>
      </c>
      <c r="X14" s="31" t="str">
        <f>INDEX(data[Q2],MATCH(semaine!$B14&amp;"|"&amp;semaine!W$4,data[clé],0))</f>
        <v>X</v>
      </c>
      <c r="Y14" s="31">
        <f>INDEX(data[Q3],MATCH(semaine!$B14&amp;"|"&amp;semaine!W$4,data[clé],0))</f>
        <v>0</v>
      </c>
      <c r="Z14" s="32" t="str">
        <f>INDEX(data[Q4],MATCH(semaine!$B14&amp;"|"&amp;semaine!W$4,data[clé],0))</f>
        <v>X</v>
      </c>
      <c r="AA14" s="30" t="str">
        <f>INDEX(data[Q1],MATCH(semaine!$B14&amp;"|"&amp;semaine!AA$4,data[clé],0))</f>
        <v>X</v>
      </c>
      <c r="AB14" s="31">
        <f>INDEX(data[Q2],MATCH(semaine!$B14&amp;"|"&amp;semaine!AA$4,data[clé],0))</f>
        <v>0</v>
      </c>
      <c r="AC14" s="31">
        <f>INDEX(data[Q3],MATCH(semaine!$B14&amp;"|"&amp;semaine!AA$4,data[clé],0))</f>
        <v>0</v>
      </c>
      <c r="AD14" s="32">
        <f>INDEX(data[Q4],MATCH(semaine!$B14&amp;"|"&amp;semaine!AA$4,data[clé],0))</f>
        <v>0</v>
      </c>
    </row>
    <row r="15" spans="1:30" x14ac:dyDescent="0.35">
      <c r="B15" s="28" t="s">
        <v>6</v>
      </c>
      <c r="C15" s="23">
        <f>INDEX(data[Q1],MATCH(semaine!$B15&amp;"|"&amp;semaine!C$4,data[clé],0))</f>
        <v>0</v>
      </c>
      <c r="D15" s="24">
        <f>INDEX(data[Q2],MATCH(semaine!$B15&amp;"|"&amp;semaine!C$4,data[clé],0))</f>
        <v>0</v>
      </c>
      <c r="E15" s="24">
        <f>INDEX(data[Q3],MATCH(semaine!$B15&amp;"|"&amp;semaine!C$4,data[clé],0))</f>
        <v>0</v>
      </c>
      <c r="F15" s="25">
        <f>INDEX(data[Q4],MATCH(semaine!$B15&amp;"|"&amp;semaine!C$4,data[clé],0))</f>
        <v>0</v>
      </c>
      <c r="G15" s="23">
        <f>INDEX(data[Q1],MATCH(semaine!$B15&amp;"|"&amp;semaine!G$4,data[clé],0))</f>
        <v>0</v>
      </c>
      <c r="H15" s="24">
        <f>INDEX(data[Q2],MATCH(semaine!$B15&amp;"|"&amp;semaine!G$4,data[clé],0))</f>
        <v>0</v>
      </c>
      <c r="I15" s="24" t="str">
        <f>INDEX(data[Q3],MATCH(semaine!$B15&amp;"|"&amp;semaine!G$4,data[clé],0))</f>
        <v>X</v>
      </c>
      <c r="J15" s="25">
        <f>INDEX(data[Q4],MATCH(semaine!$B15&amp;"|"&amp;semaine!G$4,data[clé],0))</f>
        <v>0</v>
      </c>
      <c r="K15" s="23">
        <f>INDEX(data[Q1],MATCH(semaine!$B15&amp;"|"&amp;semaine!K$4,data[clé],0))</f>
        <v>0</v>
      </c>
      <c r="L15" s="24" t="str">
        <f>INDEX(data[Q2],MATCH(semaine!$B15&amp;"|"&amp;semaine!K$4,data[clé],0))</f>
        <v>X</v>
      </c>
      <c r="M15" s="24">
        <f>INDEX(data[Q3],MATCH(semaine!$B15&amp;"|"&amp;semaine!K$4,data[clé],0))</f>
        <v>0</v>
      </c>
      <c r="N15" s="25" t="str">
        <f>INDEX(data[Q4],MATCH(semaine!$B15&amp;"|"&amp;semaine!K$4,data[clé],0))</f>
        <v>X</v>
      </c>
      <c r="O15" s="23" t="str">
        <f>INDEX(data[Q1],MATCH(semaine!$B15&amp;"|"&amp;semaine!O$4,data[clé],0))</f>
        <v>X</v>
      </c>
      <c r="P15" s="24">
        <f>INDEX(data[Q2],MATCH(semaine!$B15&amp;"|"&amp;semaine!O$4,data[clé],0))</f>
        <v>0</v>
      </c>
      <c r="Q15" s="24">
        <f>INDEX(data[Q3],MATCH(semaine!$B15&amp;"|"&amp;semaine!O$4,data[clé],0))</f>
        <v>0</v>
      </c>
      <c r="R15" s="25">
        <f>INDEX(data[Q4],MATCH(semaine!$B15&amp;"|"&amp;semaine!O$4,data[clé],0))</f>
        <v>0</v>
      </c>
      <c r="S15" s="23">
        <f>INDEX(data[Q1],MATCH(semaine!$B15&amp;"|"&amp;semaine!S$4,data[clé],0))</f>
        <v>0</v>
      </c>
      <c r="T15" s="24">
        <f>INDEX(data[Q2],MATCH(semaine!$B15&amp;"|"&amp;semaine!S$4,data[clé],0))</f>
        <v>0</v>
      </c>
      <c r="U15" s="24">
        <f>INDEX(data[Q3],MATCH(semaine!$B15&amp;"|"&amp;semaine!S$4,data[clé],0))</f>
        <v>0</v>
      </c>
      <c r="V15" s="25">
        <f>INDEX(data[Q4],MATCH(semaine!$B15&amp;"|"&amp;semaine!S$4,data[clé],0))</f>
        <v>0</v>
      </c>
      <c r="W15" s="23">
        <f>INDEX(data[Q1],MATCH(semaine!$B15&amp;"|"&amp;semaine!W$4,data[clé],0))</f>
        <v>0</v>
      </c>
      <c r="X15" s="24">
        <f>INDEX(data[Q2],MATCH(semaine!$B15&amp;"|"&amp;semaine!W$4,data[clé],0))</f>
        <v>0</v>
      </c>
      <c r="Y15" s="24" t="str">
        <f>INDEX(data[Q3],MATCH(semaine!$B15&amp;"|"&amp;semaine!W$4,data[clé],0))</f>
        <v>X</v>
      </c>
      <c r="Z15" s="25">
        <f>INDEX(data[Q4],MATCH(semaine!$B15&amp;"|"&amp;semaine!W$4,data[clé],0))</f>
        <v>0</v>
      </c>
      <c r="AA15" s="23">
        <f>INDEX(data[Q1],MATCH(semaine!$B15&amp;"|"&amp;semaine!AA$4,data[clé],0))</f>
        <v>0</v>
      </c>
      <c r="AB15" s="24" t="str">
        <f>INDEX(data[Q2],MATCH(semaine!$B15&amp;"|"&amp;semaine!AA$4,data[clé],0))</f>
        <v>X</v>
      </c>
      <c r="AC15" s="24">
        <f>INDEX(data[Q3],MATCH(semaine!$B15&amp;"|"&amp;semaine!AA$4,data[clé],0))</f>
        <v>0</v>
      </c>
      <c r="AD15" s="25" t="str">
        <f>INDEX(data[Q4],MATCH(semaine!$B15&amp;"|"&amp;semaine!AA$4,data[clé],0))</f>
        <v>X</v>
      </c>
    </row>
    <row r="16" spans="1:30" x14ac:dyDescent="0.35">
      <c r="B16" s="33" t="s">
        <v>8</v>
      </c>
      <c r="C16" s="34">
        <f>INDEX(data[Q1],MATCH(semaine!$B16&amp;"|"&amp;semaine!C$4,data[clé],0))</f>
        <v>0</v>
      </c>
      <c r="D16" s="35">
        <f>INDEX(data[Q2],MATCH(semaine!$B16&amp;"|"&amp;semaine!C$4,data[clé],0))</f>
        <v>0</v>
      </c>
      <c r="E16" s="35">
        <f>INDEX(data[Q3],MATCH(semaine!$B16&amp;"|"&amp;semaine!C$4,data[clé],0))</f>
        <v>0</v>
      </c>
      <c r="F16" s="36">
        <f>INDEX(data[Q4],MATCH(semaine!$B16&amp;"|"&amp;semaine!C$4,data[clé],0))</f>
        <v>0</v>
      </c>
      <c r="G16" s="34">
        <f>INDEX(data[Q1],MATCH(semaine!$B16&amp;"|"&amp;semaine!G$4,data[clé],0))</f>
        <v>0</v>
      </c>
      <c r="H16" s="35">
        <f>INDEX(data[Q2],MATCH(semaine!$B16&amp;"|"&amp;semaine!G$4,data[clé],0))</f>
        <v>0</v>
      </c>
      <c r="I16" s="35" t="str">
        <f>INDEX(data[Q3],MATCH(semaine!$B16&amp;"|"&amp;semaine!G$4,data[clé],0))</f>
        <v>X</v>
      </c>
      <c r="J16" s="36">
        <f>INDEX(data[Q4],MATCH(semaine!$B16&amp;"|"&amp;semaine!G$4,data[clé],0))</f>
        <v>0</v>
      </c>
      <c r="K16" s="34">
        <f>INDEX(data[Q1],MATCH(semaine!$B16&amp;"|"&amp;semaine!K$4,data[clé],0))</f>
        <v>0</v>
      </c>
      <c r="L16" s="35" t="str">
        <f>INDEX(data[Q2],MATCH(semaine!$B16&amp;"|"&amp;semaine!K$4,data[clé],0))</f>
        <v>X</v>
      </c>
      <c r="M16" s="35">
        <f>INDEX(data[Q3],MATCH(semaine!$B16&amp;"|"&amp;semaine!K$4,data[clé],0))</f>
        <v>0</v>
      </c>
      <c r="N16" s="36" t="str">
        <f>INDEX(data[Q4],MATCH(semaine!$B16&amp;"|"&amp;semaine!K$4,data[clé],0))</f>
        <v>X</v>
      </c>
      <c r="O16" s="34" t="str">
        <f>INDEX(data[Q1],MATCH(semaine!$B16&amp;"|"&amp;semaine!O$4,data[clé],0))</f>
        <v>X</v>
      </c>
      <c r="P16" s="35">
        <f>INDEX(data[Q2],MATCH(semaine!$B16&amp;"|"&amp;semaine!O$4,data[clé],0))</f>
        <v>0</v>
      </c>
      <c r="Q16" s="35">
        <f>INDEX(data[Q3],MATCH(semaine!$B16&amp;"|"&amp;semaine!O$4,data[clé],0))</f>
        <v>0</v>
      </c>
      <c r="R16" s="36">
        <f>INDEX(data[Q4],MATCH(semaine!$B16&amp;"|"&amp;semaine!O$4,data[clé],0))</f>
        <v>0</v>
      </c>
      <c r="S16" s="34">
        <f>INDEX(data[Q1],MATCH(semaine!$B16&amp;"|"&amp;semaine!S$4,data[clé],0))</f>
        <v>0</v>
      </c>
      <c r="T16" s="35">
        <f>INDEX(data[Q2],MATCH(semaine!$B16&amp;"|"&amp;semaine!S$4,data[clé],0))</f>
        <v>0</v>
      </c>
      <c r="U16" s="35">
        <f>INDEX(data[Q3],MATCH(semaine!$B16&amp;"|"&amp;semaine!S$4,data[clé],0))</f>
        <v>0</v>
      </c>
      <c r="V16" s="36">
        <f>INDEX(data[Q4],MATCH(semaine!$B16&amp;"|"&amp;semaine!S$4,data[clé],0))</f>
        <v>0</v>
      </c>
      <c r="W16" s="34">
        <f>INDEX(data[Q1],MATCH(semaine!$B16&amp;"|"&amp;semaine!W$4,data[clé],0))</f>
        <v>0</v>
      </c>
      <c r="X16" s="35">
        <f>INDEX(data[Q2],MATCH(semaine!$B16&amp;"|"&amp;semaine!W$4,data[clé],0))</f>
        <v>0</v>
      </c>
      <c r="Y16" s="35" t="str">
        <f>INDEX(data[Q3],MATCH(semaine!$B16&amp;"|"&amp;semaine!W$4,data[clé],0))</f>
        <v>X</v>
      </c>
      <c r="Z16" s="36">
        <f>INDEX(data[Q4],MATCH(semaine!$B16&amp;"|"&amp;semaine!W$4,data[clé],0))</f>
        <v>0</v>
      </c>
      <c r="AA16" s="34">
        <f>INDEX(data[Q1],MATCH(semaine!$B16&amp;"|"&amp;semaine!AA$4,data[clé],0))</f>
        <v>0</v>
      </c>
      <c r="AB16" s="35" t="str">
        <f>INDEX(data[Q2],MATCH(semaine!$B16&amp;"|"&amp;semaine!AA$4,data[clé],0))</f>
        <v>X</v>
      </c>
      <c r="AC16" s="35">
        <f>INDEX(data[Q3],MATCH(semaine!$B16&amp;"|"&amp;semaine!AA$4,data[clé],0))</f>
        <v>0</v>
      </c>
      <c r="AD16" s="36" t="str">
        <f>INDEX(data[Q4],MATCH(semaine!$B16&amp;"|"&amp;semaine!AA$4,data[clé],0))</f>
        <v>X</v>
      </c>
    </row>
  </sheetData>
  <mergeCells count="7">
    <mergeCell ref="AA4:AD4"/>
    <mergeCell ref="C4:F4"/>
    <mergeCell ref="G4:J4"/>
    <mergeCell ref="K4:N4"/>
    <mergeCell ref="O4:R4"/>
    <mergeCell ref="S4:V4"/>
    <mergeCell ref="W4:Z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2</xdr:col>
                    <xdr:colOff>19050</xdr:colOff>
                    <xdr:row>0</xdr:row>
                    <xdr:rowOff>6350</xdr:rowOff>
                  </from>
                  <to>
                    <xdr:col>2</xdr:col>
                    <xdr:colOff>177800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2</xdr:col>
                    <xdr:colOff>12700</xdr:colOff>
                    <xdr:row>0</xdr:row>
                    <xdr:rowOff>323850</xdr:rowOff>
                  </from>
                  <to>
                    <xdr:col>2</xdr:col>
                    <xdr:colOff>171450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M25"/>
  <sheetViews>
    <sheetView tabSelected="1" workbookViewId="0"/>
  </sheetViews>
  <sheetFormatPr baseColWidth="10" defaultColWidth="12.81640625" defaultRowHeight="14.5" x14ac:dyDescent="0.35"/>
  <cols>
    <col min="1" max="16384" width="12.81640625" style="10"/>
  </cols>
  <sheetData>
    <row r="3" spans="1:13" x14ac:dyDescent="0.35">
      <c r="C3" s="11" t="s">
        <v>44</v>
      </c>
      <c r="D3" s="11" t="s">
        <v>17</v>
      </c>
      <c r="E3" s="11" t="s">
        <v>45</v>
      </c>
      <c r="G3"/>
      <c r="H3"/>
      <c r="I3"/>
      <c r="J3"/>
      <c r="K3"/>
      <c r="L3"/>
      <c r="M3"/>
    </row>
    <row r="4" spans="1:13" x14ac:dyDescent="0.35">
      <c r="C4" s="10" t="s">
        <v>19</v>
      </c>
      <c r="G4"/>
      <c r="H4"/>
      <c r="I4"/>
      <c r="J4"/>
      <c r="K4"/>
      <c r="L4"/>
      <c r="M4"/>
    </row>
    <row r="5" spans="1:13" x14ac:dyDescent="0.35">
      <c r="E5" s="10" t="s">
        <v>46</v>
      </c>
      <c r="G5"/>
      <c r="H5"/>
      <c r="I5"/>
      <c r="J5"/>
      <c r="K5"/>
      <c r="L5"/>
      <c r="M5"/>
    </row>
    <row r="6" spans="1:13" ht="29" x14ac:dyDescent="0.35">
      <c r="A6" s="11" t="s">
        <v>10</v>
      </c>
      <c r="B6" s="11" t="s">
        <v>9</v>
      </c>
      <c r="C6" s="10" t="s">
        <v>22</v>
      </c>
      <c r="D6" s="10" t="s">
        <v>23</v>
      </c>
      <c r="E6" s="10" t="s">
        <v>22</v>
      </c>
      <c r="F6" s="10" t="s">
        <v>23</v>
      </c>
      <c r="G6"/>
      <c r="H6"/>
      <c r="I6"/>
      <c r="J6"/>
      <c r="K6"/>
      <c r="L6"/>
      <c r="M6"/>
    </row>
    <row r="7" spans="1:13" x14ac:dyDescent="0.35">
      <c r="A7" s="12" t="s">
        <v>20</v>
      </c>
      <c r="B7" s="10" t="s">
        <v>0</v>
      </c>
      <c r="C7" s="13">
        <v>6.541666666666667</v>
      </c>
      <c r="D7" s="13">
        <v>2</v>
      </c>
      <c r="E7" s="13">
        <v>0.29166666666666669</v>
      </c>
      <c r="F7" s="13">
        <v>0.25</v>
      </c>
      <c r="G7"/>
      <c r="H7"/>
      <c r="I7"/>
      <c r="J7"/>
      <c r="K7"/>
      <c r="L7"/>
      <c r="M7"/>
    </row>
    <row r="8" spans="1:13" x14ac:dyDescent="0.35">
      <c r="B8" s="10" t="s">
        <v>2</v>
      </c>
      <c r="C8" s="13">
        <v>7.25</v>
      </c>
      <c r="D8" s="13">
        <v>2.041666666666667</v>
      </c>
      <c r="E8" s="13">
        <v>0.29166666666666669</v>
      </c>
      <c r="F8" s="13">
        <v>0.25</v>
      </c>
      <c r="G8"/>
      <c r="H8"/>
      <c r="I8"/>
      <c r="J8"/>
      <c r="K8"/>
      <c r="L8"/>
      <c r="M8"/>
    </row>
    <row r="9" spans="1:13" x14ac:dyDescent="0.35">
      <c r="B9" s="10" t="s">
        <v>3</v>
      </c>
      <c r="C9" s="13">
        <v>7.291666666666667</v>
      </c>
      <c r="D9" s="13">
        <v>2.2916666666666665</v>
      </c>
      <c r="E9" s="13">
        <v>0.45833333333333331</v>
      </c>
      <c r="F9" s="13">
        <v>4.1666666666666664E-2</v>
      </c>
      <c r="G9"/>
      <c r="H9"/>
      <c r="I9"/>
      <c r="J9"/>
      <c r="K9"/>
      <c r="L9"/>
      <c r="M9"/>
    </row>
    <row r="10" spans="1:13" x14ac:dyDescent="0.35">
      <c r="B10" s="10" t="s">
        <v>7</v>
      </c>
      <c r="C10" s="13">
        <v>7.291666666666667</v>
      </c>
      <c r="D10" s="13">
        <v>2.2916666666666665</v>
      </c>
      <c r="E10" s="13">
        <v>0.45833333333333331</v>
      </c>
      <c r="F10" s="13">
        <v>4.1666666666666664E-2</v>
      </c>
      <c r="G10"/>
      <c r="H10"/>
      <c r="I10"/>
      <c r="J10"/>
      <c r="K10"/>
      <c r="L10"/>
      <c r="M10"/>
    </row>
    <row r="11" spans="1:13" x14ac:dyDescent="0.35">
      <c r="B11" s="10" t="s">
        <v>4</v>
      </c>
      <c r="C11" s="13">
        <v>7.75</v>
      </c>
      <c r="D11" s="13">
        <v>2.3333333333333335</v>
      </c>
      <c r="E11" s="13">
        <v>0.25</v>
      </c>
      <c r="F11" s="13">
        <v>0</v>
      </c>
      <c r="G11"/>
      <c r="H11"/>
      <c r="I11"/>
      <c r="J11"/>
      <c r="K11"/>
      <c r="L11"/>
      <c r="M11"/>
    </row>
    <row r="12" spans="1:13" x14ac:dyDescent="0.35">
      <c r="B12" s="10" t="s">
        <v>5</v>
      </c>
      <c r="C12" s="13">
        <v>7.75</v>
      </c>
      <c r="D12" s="13">
        <v>2.3333333333333335</v>
      </c>
      <c r="E12" s="13">
        <v>0.25</v>
      </c>
      <c r="F12" s="13">
        <v>0</v>
      </c>
      <c r="G12"/>
      <c r="H12"/>
      <c r="I12"/>
      <c r="J12"/>
      <c r="K12"/>
      <c r="L12"/>
      <c r="M12"/>
    </row>
    <row r="13" spans="1:13" x14ac:dyDescent="0.35">
      <c r="B13" s="10" t="s">
        <v>6</v>
      </c>
      <c r="C13" s="13">
        <v>7.708333333333333</v>
      </c>
      <c r="D13" s="13">
        <v>2.0833333333333335</v>
      </c>
      <c r="E13" s="13">
        <v>0</v>
      </c>
      <c r="F13" s="13">
        <v>0</v>
      </c>
      <c r="G13"/>
      <c r="H13"/>
      <c r="I13"/>
      <c r="J13"/>
      <c r="K13"/>
      <c r="L13"/>
      <c r="M13"/>
    </row>
    <row r="14" spans="1:13" x14ac:dyDescent="0.35">
      <c r="B14" s="10" t="s">
        <v>8</v>
      </c>
      <c r="C14" s="13">
        <v>7.708333333333333</v>
      </c>
      <c r="D14" s="13">
        <v>2.0833333333333335</v>
      </c>
      <c r="E14" s="13">
        <v>0</v>
      </c>
      <c r="F14" s="13">
        <v>0</v>
      </c>
      <c r="G14"/>
      <c r="H14"/>
      <c r="I14"/>
      <c r="J14"/>
      <c r="K14"/>
      <c r="L14"/>
      <c r="M14"/>
    </row>
    <row r="15" spans="1:13" x14ac:dyDescent="0.35">
      <c r="A15" s="12" t="s">
        <v>52</v>
      </c>
      <c r="C15" s="13">
        <v>59.291666666666671</v>
      </c>
      <c r="D15" s="13">
        <v>17.458333333333336</v>
      </c>
      <c r="E15" s="13">
        <v>2</v>
      </c>
      <c r="F15" s="13">
        <v>0.58333333333333326</v>
      </c>
      <c r="G15"/>
      <c r="H15"/>
      <c r="I15"/>
      <c r="J15"/>
      <c r="K15"/>
      <c r="L15"/>
      <c r="M15"/>
    </row>
    <row r="16" spans="1:13" x14ac:dyDescent="0.35">
      <c r="A16" s="12" t="s">
        <v>21</v>
      </c>
      <c r="B16" s="10" t="s">
        <v>0</v>
      </c>
      <c r="C16" s="13">
        <v>1</v>
      </c>
      <c r="D16" s="13">
        <v>0.29166666666666669</v>
      </c>
      <c r="E16" s="13"/>
      <c r="F16" s="13"/>
      <c r="G16"/>
      <c r="H16"/>
      <c r="I16"/>
      <c r="J16"/>
      <c r="K16"/>
      <c r="L16"/>
      <c r="M16"/>
    </row>
    <row r="17" spans="1:8" x14ac:dyDescent="0.35">
      <c r="B17" s="10" t="s">
        <v>2</v>
      </c>
      <c r="C17" s="13">
        <v>1</v>
      </c>
      <c r="D17" s="13">
        <v>0.29166666666666669</v>
      </c>
      <c r="E17" s="13"/>
      <c r="F17" s="13"/>
      <c r="G17"/>
      <c r="H17"/>
    </row>
    <row r="18" spans="1:8" x14ac:dyDescent="0.35">
      <c r="B18" s="10" t="s">
        <v>3</v>
      </c>
      <c r="C18" s="13">
        <v>1</v>
      </c>
      <c r="D18" s="13">
        <v>0.29166666666666669</v>
      </c>
      <c r="E18" s="13"/>
      <c r="F18" s="13"/>
      <c r="G18"/>
      <c r="H18"/>
    </row>
    <row r="19" spans="1:8" x14ac:dyDescent="0.35">
      <c r="B19" s="10" t="s">
        <v>7</v>
      </c>
      <c r="C19" s="13">
        <v>1</v>
      </c>
      <c r="D19" s="13">
        <v>0.29166666666666669</v>
      </c>
      <c r="E19" s="13"/>
      <c r="F19" s="13"/>
      <c r="G19"/>
      <c r="H19"/>
    </row>
    <row r="20" spans="1:8" x14ac:dyDescent="0.35">
      <c r="B20" s="10" t="s">
        <v>4</v>
      </c>
      <c r="C20" s="13">
        <v>1</v>
      </c>
      <c r="D20" s="13">
        <v>0.29166666666666669</v>
      </c>
      <c r="E20" s="13"/>
      <c r="F20" s="13"/>
      <c r="G20"/>
      <c r="H20"/>
    </row>
    <row r="21" spans="1:8" x14ac:dyDescent="0.35">
      <c r="B21" s="10" t="s">
        <v>5</v>
      </c>
      <c r="C21" s="13">
        <v>1</v>
      </c>
      <c r="D21" s="13">
        <v>0.29166666666666669</v>
      </c>
      <c r="E21" s="13"/>
      <c r="F21" s="13"/>
      <c r="G21"/>
      <c r="H21"/>
    </row>
    <row r="22" spans="1:8" x14ac:dyDescent="0.35">
      <c r="B22" s="10" t="s">
        <v>6</v>
      </c>
      <c r="C22" s="13">
        <v>1</v>
      </c>
      <c r="D22" s="13">
        <v>0.29166666666666669</v>
      </c>
      <c r="E22" s="13"/>
      <c r="F22" s="13"/>
      <c r="G22"/>
      <c r="H22"/>
    </row>
    <row r="23" spans="1:8" x14ac:dyDescent="0.35">
      <c r="B23" s="10" t="s">
        <v>8</v>
      </c>
      <c r="C23" s="13">
        <v>1</v>
      </c>
      <c r="D23" s="13">
        <v>0.29166666666666669</v>
      </c>
      <c r="E23" s="13"/>
      <c r="F23" s="13"/>
      <c r="G23"/>
      <c r="H23"/>
    </row>
    <row r="24" spans="1:8" x14ac:dyDescent="0.35">
      <c r="A24" s="12" t="s">
        <v>53</v>
      </c>
      <c r="C24" s="13">
        <v>8</v>
      </c>
      <c r="D24" s="13">
        <v>2.3333333333333335</v>
      </c>
      <c r="E24" s="13"/>
      <c r="F24" s="13"/>
      <c r="G24"/>
      <c r="H24"/>
    </row>
    <row r="25" spans="1:8" x14ac:dyDescent="0.35">
      <c r="A25" s="12" t="s">
        <v>18</v>
      </c>
      <c r="C25" s="13">
        <v>67.291666666666671</v>
      </c>
      <c r="D25" s="13">
        <v>19.791666666666679</v>
      </c>
      <c r="E25" s="13">
        <v>2</v>
      </c>
      <c r="F25" s="13">
        <v>0.58333333333333326</v>
      </c>
      <c r="G25"/>
      <c r="H25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paramètres</vt:lpstr>
      <vt:lpstr>fériés</vt:lpstr>
      <vt:lpstr>absences</vt:lpstr>
      <vt:lpstr>semaine</vt:lpstr>
      <vt:lpstr>heures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2018-01-25T04:58:04Z</dcterms:created>
  <dcterms:modified xsi:type="dcterms:W3CDTF">2018-01-25T09:53:41Z</dcterms:modified>
</cp:coreProperties>
</file>