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matriciel\"/>
    </mc:Choice>
  </mc:AlternateContent>
  <bookViews>
    <workbookView xWindow="0" yWindow="0" windowWidth="19200" windowHeight="7770" tabRatio="755" activeTab="1"/>
  </bookViews>
  <sheets>
    <sheet name="Devoirs" sheetId="6" r:id="rId1"/>
    <sheet name="Vue Mensuelle" sheetId="3" r:id="rId2"/>
    <sheet name="Vue hebdomadaire" sheetId="5" r:id="rId3"/>
    <sheet name="JFP" sheetId="7" r:id="rId4"/>
  </sheets>
  <calcPr calcId="152511"/>
</workbook>
</file>

<file path=xl/calcChain.xml><?xml version="1.0" encoding="utf-8"?>
<calcChain xmlns="http://schemas.openxmlformats.org/spreadsheetml/2006/main">
  <c r="B2" i="5" l="1"/>
  <c r="A1" i="7" l="1"/>
  <c r="B26" i="7" s="1"/>
  <c r="B25" i="7" s="1"/>
  <c r="B27" i="7" l="1"/>
  <c r="B5" i="7"/>
  <c r="B3" i="7"/>
  <c r="B29" i="7"/>
  <c r="B23" i="7"/>
  <c r="B11" i="7"/>
  <c r="B20" i="7"/>
  <c r="B32" i="7"/>
  <c r="B8" i="7"/>
  <c r="B17" i="7"/>
  <c r="D2" i="3"/>
  <c r="C6" i="3"/>
  <c r="B8" i="5"/>
  <c r="C10" i="3" l="1" a="1"/>
  <c r="C10" i="3" s="1"/>
  <c r="C11" i="3" a="1"/>
  <c r="C11" i="3" s="1"/>
  <c r="C9" i="3" a="1"/>
  <c r="C9" i="3" s="1"/>
  <c r="C8" i="3" a="1"/>
  <c r="C8" i="3" s="1"/>
  <c r="B6" i="3"/>
  <c r="B13" i="5" a="1"/>
  <c r="B13" i="5" s="1"/>
  <c r="B14" i="5" a="1"/>
  <c r="B14" i="5" s="1"/>
  <c r="B12" i="5" a="1"/>
  <c r="B12" i="5" s="1"/>
  <c r="B11" i="5" a="1"/>
  <c r="B11" i="5" s="1"/>
  <c r="D6" i="3"/>
  <c r="E6" i="3" s="1"/>
  <c r="C12" i="3"/>
  <c r="B9" i="5"/>
  <c r="B31" i="7"/>
  <c r="B33" i="7"/>
  <c r="B30" i="7"/>
  <c r="B28" i="7"/>
  <c r="B19" i="7"/>
  <c r="B21" i="7"/>
  <c r="B2" i="7"/>
  <c r="B4" i="7"/>
  <c r="B16" i="7"/>
  <c r="B18" i="7"/>
  <c r="B10" i="7"/>
  <c r="B12" i="7"/>
  <c r="B7" i="7"/>
  <c r="B9" i="7"/>
  <c r="B22" i="7"/>
  <c r="B24" i="7"/>
  <c r="B13" i="7"/>
  <c r="B15" i="7"/>
  <c r="B6" i="7"/>
  <c r="B6" i="5"/>
  <c r="C6" i="5" s="1"/>
  <c r="D6" i="5" s="1"/>
  <c r="E6" i="5" s="1"/>
  <c r="F6" i="5" s="1"/>
  <c r="G6" i="5" s="1"/>
  <c r="H6" i="5" s="1"/>
  <c r="B15" i="5"/>
  <c r="C15" i="5" s="1"/>
  <c r="D15" i="5" s="1"/>
  <c r="E15" i="5" s="1"/>
  <c r="F15" i="5" s="1"/>
  <c r="G15" i="5" s="1"/>
  <c r="H15" i="5" s="1"/>
  <c r="C8" i="5"/>
  <c r="E8" i="3" l="1" a="1"/>
  <c r="E8" i="3" s="1"/>
  <c r="E9" i="3" a="1"/>
  <c r="E9" i="3" s="1"/>
  <c r="E11" i="3" a="1"/>
  <c r="E11" i="3" s="1"/>
  <c r="E10" i="3" a="1"/>
  <c r="E10" i="3" s="1"/>
  <c r="C14" i="5" a="1"/>
  <c r="C14" i="5" s="1"/>
  <c r="C11" i="5" a="1"/>
  <c r="C11" i="5" s="1"/>
  <c r="C12" i="5" a="1"/>
  <c r="C12" i="5" s="1"/>
  <c r="C13" i="5" a="1"/>
  <c r="C13" i="5" s="1"/>
  <c r="C16" i="3" a="1"/>
  <c r="C16" i="3" s="1"/>
  <c r="C17" i="3" a="1"/>
  <c r="C17" i="3" s="1"/>
  <c r="C15" i="3" a="1"/>
  <c r="C15" i="3" s="1"/>
  <c r="C14" i="3" a="1"/>
  <c r="C14" i="3" s="1"/>
  <c r="B12" i="3"/>
  <c r="D11" i="3" a="1"/>
  <c r="D11" i="3" s="1"/>
  <c r="D10" i="3" a="1"/>
  <c r="D10" i="3" s="1"/>
  <c r="D8" i="3" a="1"/>
  <c r="D8" i="3" s="1"/>
  <c r="D9" i="3" a="1"/>
  <c r="D9" i="3" s="1"/>
  <c r="F6" i="3"/>
  <c r="C18" i="3"/>
  <c r="D12" i="3"/>
  <c r="D8" i="5"/>
  <c r="B14" i="7"/>
  <c r="C22" i="3" l="1" a="1"/>
  <c r="C22" i="3" s="1"/>
  <c r="C23" i="3" a="1"/>
  <c r="C23" i="3" s="1"/>
  <c r="C20" i="3" a="1"/>
  <c r="C20" i="3" s="1"/>
  <c r="C21" i="3" a="1"/>
  <c r="C21" i="3" s="1"/>
  <c r="B18" i="3"/>
  <c r="F9" i="3" a="1"/>
  <c r="F9" i="3" s="1"/>
  <c r="F8" i="3" a="1"/>
  <c r="F8" i="3" s="1"/>
  <c r="F10" i="3" a="1"/>
  <c r="F10" i="3" s="1"/>
  <c r="F11" i="3" a="1"/>
  <c r="F11" i="3" s="1"/>
  <c r="D17" i="3" a="1"/>
  <c r="D17" i="3" s="1"/>
  <c r="D16" i="3" a="1"/>
  <c r="D16" i="3" s="1"/>
  <c r="D14" i="3" a="1"/>
  <c r="D14" i="3" s="1"/>
  <c r="D15" i="3" a="1"/>
  <c r="D15" i="3" s="1"/>
  <c r="D11" i="5" a="1"/>
  <c r="D11" i="5" s="1"/>
  <c r="D12" i="5" a="1"/>
  <c r="D12" i="5" s="1"/>
  <c r="D13" i="5" a="1"/>
  <c r="D13" i="5" s="1"/>
  <c r="D14" i="5" a="1"/>
  <c r="D14" i="5" s="1"/>
  <c r="E7" i="3"/>
  <c r="D7" i="3"/>
  <c r="B10" i="5"/>
  <c r="C10" i="5"/>
  <c r="C13" i="3"/>
  <c r="C7" i="3"/>
  <c r="G6" i="3"/>
  <c r="F7" i="3"/>
  <c r="C19" i="3"/>
  <c r="D18" i="3"/>
  <c r="C24" i="3"/>
  <c r="D13" i="3"/>
  <c r="E12" i="3"/>
  <c r="E8" i="5"/>
  <c r="D10" i="5"/>
  <c r="E12" i="5" l="1" a="1"/>
  <c r="E12" i="5" s="1"/>
  <c r="E13" i="5" a="1"/>
  <c r="E13" i="5" s="1"/>
  <c r="E11" i="5" a="1"/>
  <c r="E11" i="5" s="1"/>
  <c r="E14" i="5" a="1"/>
  <c r="E14" i="5" s="1"/>
  <c r="D23" i="3" a="1"/>
  <c r="D23" i="3" s="1"/>
  <c r="D20" i="3" a="1"/>
  <c r="D20" i="3" s="1"/>
  <c r="D22" i="3" a="1"/>
  <c r="D22" i="3" s="1"/>
  <c r="D21" i="3" a="1"/>
  <c r="D21" i="3" s="1"/>
  <c r="C28" i="3" a="1"/>
  <c r="C28" i="3" s="1"/>
  <c r="C27" i="3" a="1"/>
  <c r="C27" i="3" s="1"/>
  <c r="C29" i="3" a="1"/>
  <c r="C29" i="3" s="1"/>
  <c r="C26" i="3" a="1"/>
  <c r="C26" i="3" s="1"/>
  <c r="B24" i="3"/>
  <c r="G10" i="3" a="1"/>
  <c r="G10" i="3" s="1"/>
  <c r="G11" i="3" a="1"/>
  <c r="G11" i="3" s="1"/>
  <c r="G8" i="3" a="1"/>
  <c r="G8" i="3" s="1"/>
  <c r="G9" i="3" a="1"/>
  <c r="G9" i="3" s="1"/>
  <c r="E14" i="3" a="1"/>
  <c r="E14" i="3" s="1"/>
  <c r="E15" i="3" a="1"/>
  <c r="E15" i="3" s="1"/>
  <c r="E16" i="3" a="1"/>
  <c r="E16" i="3" s="1"/>
  <c r="E17" i="3" a="1"/>
  <c r="E17" i="3" s="1"/>
  <c r="E13" i="3"/>
  <c r="F12" i="3"/>
  <c r="E18" i="3"/>
  <c r="D19" i="3"/>
  <c r="C25" i="3"/>
  <c r="C30" i="3"/>
  <c r="D24" i="3"/>
  <c r="H6" i="3"/>
  <c r="G7" i="3"/>
  <c r="F8" i="5"/>
  <c r="E10" i="5"/>
  <c r="F13" i="5" l="1" a="1"/>
  <c r="F13" i="5" s="1"/>
  <c r="F14" i="5" a="1"/>
  <c r="F14" i="5" s="1"/>
  <c r="F12" i="5" a="1"/>
  <c r="F12" i="5" s="1"/>
  <c r="F11" i="5" a="1"/>
  <c r="F11" i="5" s="1"/>
  <c r="C34" i="3" a="1"/>
  <c r="C34" i="3" s="1"/>
  <c r="C33" i="3" a="1"/>
  <c r="C33" i="3" s="1"/>
  <c r="C35" i="3" a="1"/>
  <c r="C35" i="3" s="1"/>
  <c r="C32" i="3" a="1"/>
  <c r="C32" i="3" s="1"/>
  <c r="B30" i="3"/>
  <c r="F15" i="3" a="1"/>
  <c r="F15" i="3" s="1"/>
  <c r="F16" i="3" a="1"/>
  <c r="F16" i="3" s="1"/>
  <c r="F17" i="3" a="1"/>
  <c r="F17" i="3" s="1"/>
  <c r="F14" i="3" a="1"/>
  <c r="F14" i="3" s="1"/>
  <c r="D29" i="3" a="1"/>
  <c r="D29" i="3" s="1"/>
  <c r="D26" i="3" a="1"/>
  <c r="D26" i="3" s="1"/>
  <c r="D27" i="3" a="1"/>
  <c r="D27" i="3" s="1"/>
  <c r="D28" i="3" a="1"/>
  <c r="D28" i="3" s="1"/>
  <c r="E20" i="3" a="1"/>
  <c r="E20" i="3" s="1"/>
  <c r="E23" i="3" a="1"/>
  <c r="E23" i="3" s="1"/>
  <c r="E21" i="3" a="1"/>
  <c r="E21" i="3" s="1"/>
  <c r="E22" i="3" a="1"/>
  <c r="E22" i="3" s="1"/>
  <c r="H11" i="3" a="1"/>
  <c r="H11" i="3" s="1"/>
  <c r="H8" i="3" a="1"/>
  <c r="H8" i="3" s="1"/>
  <c r="H9" i="3" a="1"/>
  <c r="H9" i="3" s="1"/>
  <c r="H10" i="3" a="1"/>
  <c r="H10" i="3" s="1"/>
  <c r="I6" i="3"/>
  <c r="H7" i="3"/>
  <c r="E24" i="3"/>
  <c r="D25" i="3"/>
  <c r="F18" i="3"/>
  <c r="E19" i="3"/>
  <c r="D30" i="3"/>
  <c r="C31" i="3"/>
  <c r="C36" i="3"/>
  <c r="G12" i="3"/>
  <c r="F13" i="3"/>
  <c r="G8" i="5"/>
  <c r="F10" i="5"/>
  <c r="D35" i="3" l="1" a="1"/>
  <c r="D35" i="3" s="1"/>
  <c r="D32" i="3" a="1"/>
  <c r="D32" i="3" s="1"/>
  <c r="D34" i="3" a="1"/>
  <c r="D34" i="3" s="1"/>
  <c r="D33" i="3" a="1"/>
  <c r="D33" i="3" s="1"/>
  <c r="E26" i="3" a="1"/>
  <c r="E26" i="3" s="1"/>
  <c r="E29" i="3" a="1"/>
  <c r="E29" i="3" s="1"/>
  <c r="E27" i="3" a="1"/>
  <c r="E27" i="3" s="1"/>
  <c r="E28" i="3" a="1"/>
  <c r="E28" i="3" s="1"/>
  <c r="G16" i="3" a="1"/>
  <c r="G16" i="3" s="1"/>
  <c r="G17" i="3" a="1"/>
  <c r="G17" i="3" s="1"/>
  <c r="G14" i="3" a="1"/>
  <c r="G14" i="3" s="1"/>
  <c r="G15" i="3" a="1"/>
  <c r="G15" i="3" s="1"/>
  <c r="C40" i="3" a="1"/>
  <c r="C40" i="3" s="1"/>
  <c r="C41" i="3" a="1"/>
  <c r="C41" i="3" s="1"/>
  <c r="C39" i="3" a="1"/>
  <c r="C39" i="3" s="1"/>
  <c r="C38" i="3" a="1"/>
  <c r="C38" i="3" s="1"/>
  <c r="B36" i="3"/>
  <c r="F21" i="3" a="1"/>
  <c r="F21" i="3" s="1"/>
  <c r="F22" i="3" a="1"/>
  <c r="F22" i="3" s="1"/>
  <c r="F20" i="3" a="1"/>
  <c r="F20" i="3" s="1"/>
  <c r="F23" i="3" a="1"/>
  <c r="F23" i="3" s="1"/>
  <c r="I8" i="3" a="1"/>
  <c r="I8" i="3" s="1"/>
  <c r="I11" i="3" a="1"/>
  <c r="I11" i="3" s="1"/>
  <c r="I9" i="3" a="1"/>
  <c r="I9" i="3" s="1"/>
  <c r="I10" i="3" a="1"/>
  <c r="I10" i="3" s="1"/>
  <c r="G14" i="5" a="1"/>
  <c r="G14" i="5" s="1"/>
  <c r="G11" i="5" a="1"/>
  <c r="G11" i="5" s="1"/>
  <c r="G13" i="5" a="1"/>
  <c r="G13" i="5" s="1"/>
  <c r="G12" i="5" a="1"/>
  <c r="G12" i="5" s="1"/>
  <c r="E30" i="3"/>
  <c r="D31" i="3"/>
  <c r="F24" i="3"/>
  <c r="E25" i="3"/>
  <c r="H12" i="3"/>
  <c r="G13" i="3"/>
  <c r="D36" i="3"/>
  <c r="C37" i="3"/>
  <c r="G18" i="3"/>
  <c r="F19" i="3"/>
  <c r="I7" i="3"/>
  <c r="H8" i="5"/>
  <c r="G10" i="5"/>
  <c r="D41" i="3" l="1" a="1"/>
  <c r="D41" i="3" s="1"/>
  <c r="D38" i="3" a="1"/>
  <c r="D38" i="3" s="1"/>
  <c r="D39" i="3" a="1"/>
  <c r="D39" i="3" s="1"/>
  <c r="D40" i="3" a="1"/>
  <c r="D40" i="3" s="1"/>
  <c r="F27" i="3" a="1"/>
  <c r="F27" i="3" s="1"/>
  <c r="F28" i="3" a="1"/>
  <c r="F28" i="3" s="1"/>
  <c r="F29" i="3" a="1"/>
  <c r="F29" i="3" s="1"/>
  <c r="F26" i="3" a="1"/>
  <c r="F26" i="3" s="1"/>
  <c r="G22" i="3" a="1"/>
  <c r="G22" i="3" s="1"/>
  <c r="G21" i="3" a="1"/>
  <c r="G21" i="3" s="1"/>
  <c r="G23" i="3" a="1"/>
  <c r="G23" i="3" s="1"/>
  <c r="G20" i="3" a="1"/>
  <c r="G20" i="3" s="1"/>
  <c r="H17" i="3" a="1"/>
  <c r="H17" i="3" s="1"/>
  <c r="H14" i="3" a="1"/>
  <c r="H14" i="3" s="1"/>
  <c r="H16" i="3" a="1"/>
  <c r="H16" i="3" s="1"/>
  <c r="H15" i="3" a="1"/>
  <c r="H15" i="3" s="1"/>
  <c r="E32" i="3" a="1"/>
  <c r="E32" i="3" s="1"/>
  <c r="E33" i="3" a="1"/>
  <c r="E33" i="3" s="1"/>
  <c r="E34" i="3" a="1"/>
  <c r="E34" i="3" s="1"/>
  <c r="E35" i="3" a="1"/>
  <c r="E35" i="3" s="1"/>
  <c r="H14" i="5" a="1"/>
  <c r="H14" i="5" s="1"/>
  <c r="H11" i="5" a="1"/>
  <c r="H11" i="5" s="1"/>
  <c r="H12" i="5" a="1"/>
  <c r="H12" i="5" s="1"/>
  <c r="H13" i="5" a="1"/>
  <c r="H13" i="5" s="1"/>
  <c r="E36" i="3"/>
  <c r="D37" i="3"/>
  <c r="G24" i="3"/>
  <c r="F25" i="3"/>
  <c r="H18" i="3"/>
  <c r="G19" i="3"/>
  <c r="I12" i="3"/>
  <c r="H13" i="3"/>
  <c r="F30" i="3"/>
  <c r="E31" i="3"/>
  <c r="H9" i="5"/>
  <c r="H10" i="5"/>
  <c r="I14" i="3" l="1" a="1"/>
  <c r="I14" i="3" s="1"/>
  <c r="I17" i="3" a="1"/>
  <c r="I17" i="3" s="1"/>
  <c r="I15" i="3" a="1"/>
  <c r="I15" i="3" s="1"/>
  <c r="I16" i="3" a="1"/>
  <c r="I16" i="3" s="1"/>
  <c r="G28" i="3" a="1"/>
  <c r="G28" i="3" s="1"/>
  <c r="G29" i="3" a="1"/>
  <c r="G29" i="3" s="1"/>
  <c r="G27" i="3" a="1"/>
  <c r="G27" i="3" s="1"/>
  <c r="G26" i="3" a="1"/>
  <c r="G26" i="3" s="1"/>
  <c r="F33" i="3" a="1"/>
  <c r="F33" i="3" s="1"/>
  <c r="F34" i="3" a="1"/>
  <c r="F34" i="3" s="1"/>
  <c r="F32" i="3" a="1"/>
  <c r="F32" i="3" s="1"/>
  <c r="F35" i="3" a="1"/>
  <c r="F35" i="3" s="1"/>
  <c r="H23" i="3" a="1"/>
  <c r="H23" i="3" s="1"/>
  <c r="H20" i="3" a="1"/>
  <c r="H20" i="3" s="1"/>
  <c r="H21" i="3" a="1"/>
  <c r="H21" i="3" s="1"/>
  <c r="H22" i="3" a="1"/>
  <c r="H22" i="3" s="1"/>
  <c r="E38" i="3" a="1"/>
  <c r="E38" i="3" s="1"/>
  <c r="E39" i="3" a="1"/>
  <c r="E39" i="3" s="1"/>
  <c r="E40" i="3" a="1"/>
  <c r="E40" i="3" s="1"/>
  <c r="E41" i="3" a="1"/>
  <c r="E41" i="3" s="1"/>
  <c r="I13" i="3"/>
  <c r="H24" i="3"/>
  <c r="G25" i="3"/>
  <c r="G30" i="3"/>
  <c r="F31" i="3"/>
  <c r="I18" i="3"/>
  <c r="H19" i="3"/>
  <c r="F36" i="3"/>
  <c r="E37" i="3"/>
  <c r="F39" i="3" l="1" a="1"/>
  <c r="F39" i="3" s="1"/>
  <c r="F40" i="3" a="1"/>
  <c r="F40" i="3" s="1"/>
  <c r="F41" i="3" a="1"/>
  <c r="F41" i="3" s="1"/>
  <c r="F38" i="3" a="1"/>
  <c r="F38" i="3" s="1"/>
  <c r="G34" i="3" a="1"/>
  <c r="G34" i="3" s="1"/>
  <c r="G35" i="3" a="1"/>
  <c r="G35" i="3" s="1"/>
  <c r="G32" i="3" a="1"/>
  <c r="G32" i="3" s="1"/>
  <c r="G33" i="3" a="1"/>
  <c r="G33" i="3" s="1"/>
  <c r="I20" i="3" a="1"/>
  <c r="I20" i="3" s="1"/>
  <c r="I21" i="3" a="1"/>
  <c r="I21" i="3" s="1"/>
  <c r="I23" i="3" a="1"/>
  <c r="I23" i="3" s="1"/>
  <c r="I22" i="3" a="1"/>
  <c r="I22" i="3" s="1"/>
  <c r="H29" i="3" a="1"/>
  <c r="H29" i="3" s="1"/>
  <c r="H26" i="3" a="1"/>
  <c r="H26" i="3" s="1"/>
  <c r="H28" i="3" a="1"/>
  <c r="H28" i="3" s="1"/>
  <c r="H27" i="3" a="1"/>
  <c r="H27" i="3" s="1"/>
  <c r="G36" i="3"/>
  <c r="F37" i="3"/>
  <c r="I19" i="3"/>
  <c r="I24" i="3"/>
  <c r="H25" i="3"/>
  <c r="H30" i="3"/>
  <c r="G31" i="3"/>
  <c r="I26" i="3" l="1" a="1"/>
  <c r="I26" i="3" s="1"/>
  <c r="I27" i="3" a="1"/>
  <c r="I27" i="3" s="1"/>
  <c r="I28" i="3" a="1"/>
  <c r="I28" i="3" s="1"/>
  <c r="I29" i="3" a="1"/>
  <c r="I29" i="3" s="1"/>
  <c r="H35" i="3" a="1"/>
  <c r="H35" i="3" s="1"/>
  <c r="H34" i="3" a="1"/>
  <c r="H34" i="3" s="1"/>
  <c r="H32" i="3" a="1"/>
  <c r="H32" i="3" s="1"/>
  <c r="H33" i="3" a="1"/>
  <c r="H33" i="3" s="1"/>
  <c r="G40" i="3" a="1"/>
  <c r="G40" i="3" s="1"/>
  <c r="G39" i="3" a="1"/>
  <c r="G39" i="3" s="1"/>
  <c r="G41" i="3" a="1"/>
  <c r="G41" i="3" s="1"/>
  <c r="G38" i="3" a="1"/>
  <c r="G38" i="3" s="1"/>
  <c r="I25" i="3"/>
  <c r="I30" i="3"/>
  <c r="H31" i="3"/>
  <c r="H36" i="3"/>
  <c r="G37" i="3"/>
  <c r="I32" i="3" l="1" a="1"/>
  <c r="I32" i="3" s="1"/>
  <c r="I33" i="3" a="1"/>
  <c r="I33" i="3" s="1"/>
  <c r="I35" i="3" a="1"/>
  <c r="I35" i="3" s="1"/>
  <c r="I34" i="3" a="1"/>
  <c r="I34" i="3" s="1"/>
  <c r="H41" i="3" a="1"/>
  <c r="H41" i="3" s="1"/>
  <c r="H38" i="3" a="1"/>
  <c r="H38" i="3" s="1"/>
  <c r="H40" i="3" a="1"/>
  <c r="H40" i="3" s="1"/>
  <c r="H39" i="3" a="1"/>
  <c r="H39" i="3" s="1"/>
  <c r="I31" i="3"/>
  <c r="I36" i="3"/>
  <c r="H37" i="3"/>
  <c r="I38" i="3" l="1" a="1"/>
  <c r="I38" i="3" s="1"/>
  <c r="I39" i="3" a="1"/>
  <c r="I39" i="3" s="1"/>
  <c r="I41" i="3" a="1"/>
  <c r="I41" i="3" s="1"/>
  <c r="I40" i="3" a="1"/>
  <c r="I40" i="3" s="1"/>
  <c r="I37" i="3"/>
</calcChain>
</file>

<file path=xl/sharedStrings.xml><?xml version="1.0" encoding="utf-8"?>
<sst xmlns="http://schemas.openxmlformats.org/spreadsheetml/2006/main" count="66" uniqueCount="35">
  <si>
    <t>ÉCHÉANCE</t>
  </si>
  <si>
    <t>VUE MENSUELLE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</si>
  <si>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</si>
  <si>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</si>
  <si>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</si>
  <si>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</si>
  <si>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</si>
  <si>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</si>
  <si>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</si>
  <si>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</si>
  <si>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DEVOIR</t>
  </si>
  <si>
    <t xml:space="preserve">test 1 </t>
  </si>
  <si>
    <t>test 2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</si>
  <si>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</si>
  <si>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</si>
  <si>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</si>
  <si>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</si>
  <si>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</si>
  <si>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</si>
  <si>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</si>
  <si>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</si>
  <si>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</si>
  <si>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</si>
  <si>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</si>
  <si>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</si>
  <si>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</si>
  <si>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DATE_JFP</t>
  </si>
  <si>
    <t>JF_Ponts</t>
  </si>
  <si>
    <t>test 3</t>
  </si>
  <si>
    <t>test 4</t>
  </si>
  <si>
    <t>test 5</t>
  </si>
  <si>
    <t>test 6</t>
  </si>
  <si>
    <t>test 7</t>
  </si>
  <si>
    <t>test 8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</si>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</sst>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SEM. &quot;0"/>
    <numFmt numFmtId="165" formatCode="dd"/>
    <numFmt numFmtId="166" formatCode="mmmm\ yyyy"/>
    <numFmt numFmtId="167" formatCode="ddd\ dd/mm/yyyy"/>
  </numFmts>
  <fonts count="31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11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9"/>
      <color theme="0" tint="-0.34998626667073579"/>
      <name val="Cambria"/>
      <family val="1"/>
      <scheme val="min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i/>
      <sz val="22"/>
      <color theme="0" tint="-0.34998626667073579"/>
      <name val="Tahoma"/>
      <family val="2"/>
      <scheme val="major"/>
    </font>
    <font>
      <sz val="18"/>
      <color theme="0" tint="-4.9989318521683403E-2"/>
      <name val="Cambria"/>
      <family val="2"/>
      <scheme val="minor"/>
    </font>
    <font>
      <b/>
      <sz val="12"/>
      <color theme="0"/>
      <name val="Cambria"/>
      <family val="2"/>
      <scheme val="minor"/>
    </font>
    <font>
      <sz val="10"/>
      <color theme="1" tint="0.14993743705557422"/>
      <name val="Cambria"/>
      <family val="2"/>
      <scheme val="minor"/>
    </font>
    <font>
      <sz val="10"/>
      <color theme="1" tint="0.14990691854609822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1" tint="0.14999847407452621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1"/>
      <color theme="0"/>
      <name val="Cambria"/>
      <family val="1"/>
      <scheme val="minor"/>
    </font>
    <font>
      <sz val="14"/>
      <color theme="0"/>
      <name val="Cambria"/>
      <family val="1"/>
      <scheme val="minor"/>
    </font>
    <font>
      <b/>
      <sz val="10"/>
      <color theme="1"/>
      <name val="Cambria"/>
      <family val="1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dashed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3" fillId="3" borderId="1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</cellStyleXfs>
  <cellXfs count="57">
    <xf numFmtId="0" fontId="0" fillId="0" borderId="0" xfId="0">
      <alignment vertical="center"/>
    </xf>
    <xf numFmtId="0" fontId="2" fillId="0" borderId="0" xfId="0" applyFont="1" applyFill="1">
      <alignment vertical="center"/>
    </xf>
    <xf numFmtId="0" fontId="5" fillId="5" borderId="3" xfId="1" applyFont="1" applyFill="1" applyBorder="1" applyAlignment="1">
      <alignment horizontal="left" vertical="center" indent="1"/>
    </xf>
    <xf numFmtId="0" fontId="5" fillId="5" borderId="4" xfId="1" applyFont="1" applyFill="1" applyBorder="1" applyAlignment="1">
      <alignment horizontal="left" vertical="center" indent="1"/>
    </xf>
    <xf numFmtId="0" fontId="5" fillId="5" borderId="5" xfId="1" applyFont="1" applyFill="1" applyBorder="1" applyAlignment="1">
      <alignment horizontal="left" vertical="center" indent="1"/>
    </xf>
    <xf numFmtId="0" fontId="6" fillId="0" borderId="7" xfId="2" applyFont="1" applyFill="1" applyBorder="1" applyAlignment="1">
      <alignment horizontal="center" vertical="center"/>
    </xf>
    <xf numFmtId="0" fontId="5" fillId="6" borderId="3" xfId="1" applyFont="1" applyFill="1" applyBorder="1" applyAlignment="1">
      <alignment horizontal="left" vertical="center" indent="1"/>
    </xf>
    <xf numFmtId="0" fontId="5" fillId="6" borderId="4" xfId="1" applyFont="1" applyFill="1" applyBorder="1" applyAlignment="1">
      <alignment horizontal="left" vertical="center" indent="1"/>
    </xf>
    <xf numFmtId="0" fontId="5" fillId="6" borderId="5" xfId="1" applyFont="1" applyFill="1" applyBorder="1" applyAlignment="1">
      <alignment horizontal="left" vertical="center" indent="1"/>
    </xf>
    <xf numFmtId="0" fontId="8" fillId="2" borderId="8" xfId="2" applyFont="1" applyFill="1" applyBorder="1" applyAlignment="1">
      <alignment horizontal="center" vertical="center"/>
    </xf>
    <xf numFmtId="0" fontId="8" fillId="2" borderId="7" xfId="2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>
      <alignment vertical="center"/>
    </xf>
    <xf numFmtId="14" fontId="0" fillId="0" borderId="0" xfId="0" applyNumberFormat="1" applyAlignment="1">
      <alignment horizontal="right" vertical="center" indent="1"/>
    </xf>
    <xf numFmtId="0" fontId="14" fillId="0" borderId="0" xfId="0" applyFont="1">
      <alignment vertical="center"/>
    </xf>
    <xf numFmtId="165" fontId="7" fillId="0" borderId="6" xfId="0" applyNumberFormat="1" applyFont="1" applyFill="1" applyBorder="1">
      <alignment vertical="center"/>
    </xf>
    <xf numFmtId="166" fontId="15" fillId="0" borderId="7" xfId="0" applyNumberFormat="1" applyFont="1" applyFill="1" applyBorder="1">
      <alignment vertical="center"/>
    </xf>
    <xf numFmtId="165" fontId="7" fillId="2" borderId="6" xfId="0" applyNumberFormat="1" applyFont="1" applyFill="1" applyBorder="1">
      <alignment vertical="center"/>
    </xf>
    <xf numFmtId="165" fontId="16" fillId="2" borderId="6" xfId="0" applyNumberFormat="1" applyFont="1" applyFill="1" applyBorder="1">
      <alignment vertical="center"/>
    </xf>
    <xf numFmtId="0" fontId="17" fillId="0" borderId="0" xfId="0" applyFont="1" applyProtection="1">
      <alignment vertical="center"/>
      <protection locked="0"/>
    </xf>
    <xf numFmtId="0" fontId="18" fillId="7" borderId="2" xfId="0" applyFont="1" applyFill="1" applyBorder="1" applyAlignment="1">
      <alignment horizontal="left" vertical="center" indent="4"/>
    </xf>
    <xf numFmtId="0" fontId="19" fillId="0" borderId="11" xfId="0" applyFont="1" applyFill="1" applyBorder="1" applyAlignment="1">
      <alignment horizontal="left" vertical="center" indent="1"/>
    </xf>
    <xf numFmtId="0" fontId="20" fillId="2" borderId="11" xfId="0" applyFont="1" applyFill="1" applyBorder="1" applyAlignment="1">
      <alignment horizontal="left" vertical="center" indent="1"/>
    </xf>
    <xf numFmtId="0" fontId="21" fillId="8" borderId="0" xfId="0" applyFont="1" applyFill="1" applyBorder="1" applyAlignment="1">
      <alignment horizontal="center"/>
    </xf>
    <xf numFmtId="0" fontId="22" fillId="8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167" fontId="23" fillId="0" borderId="0" xfId="0" applyNumberFormat="1" applyFont="1" applyBorder="1" applyAlignment="1">
      <alignment horizontal="center"/>
    </xf>
    <xf numFmtId="0" fontId="13" fillId="4" borderId="2" xfId="0" applyFont="1" applyFill="1" applyBorder="1" applyAlignment="1" applyProtection="1">
      <alignment horizontal="left" vertical="center" indent="1"/>
      <protection locked="0"/>
    </xf>
    <xf numFmtId="164" fontId="13" fillId="4" borderId="10" xfId="0" applyNumberFormat="1" applyFont="1" applyFill="1" applyBorder="1" applyAlignment="1" applyProtection="1">
      <alignment horizontal="left" vertical="center" indent="1"/>
      <protection locked="0"/>
    </xf>
    <xf numFmtId="16" fontId="0" fillId="0" borderId="0" xfId="0" applyNumberFormat="1">
      <alignment vertical="center"/>
    </xf>
    <xf numFmtId="0" fontId="0" fillId="0" borderId="0" xfId="0" applyFont="1" applyFill="1">
      <alignment vertical="center"/>
    </xf>
    <xf numFmtId="0" fontId="24" fillId="0" borderId="7" xfId="2" applyFont="1" applyFill="1" applyBorder="1" applyAlignment="1">
      <alignment horizontal="center" vertical="center"/>
    </xf>
    <xf numFmtId="0" fontId="0" fillId="0" borderId="0" xfId="0" applyFont="1">
      <alignment vertical="center"/>
    </xf>
    <xf numFmtId="0" fontId="0" fillId="0" borderId="7" xfId="0" applyFont="1" applyBorder="1" applyProtection="1">
      <alignment vertical="center"/>
      <protection locked="0"/>
    </xf>
    <xf numFmtId="0" fontId="25" fillId="2" borderId="7" xfId="2" applyFont="1" applyFill="1" applyBorder="1" applyAlignment="1">
      <alignment horizontal="center" vertical="center"/>
    </xf>
    <xf numFmtId="0" fontId="0" fillId="2" borderId="7" xfId="0" applyFont="1" applyFill="1" applyBorder="1" applyProtection="1">
      <alignment vertical="center"/>
      <protection locked="0"/>
    </xf>
    <xf numFmtId="0" fontId="25" fillId="0" borderId="7" xfId="2" applyFont="1" applyFill="1" applyBorder="1" applyAlignment="1">
      <alignment horizontal="center" vertical="center"/>
    </xf>
    <xf numFmtId="0" fontId="13" fillId="4" borderId="12" xfId="0" applyFont="1" applyFill="1" applyBorder="1" applyAlignment="1" applyProtection="1">
      <alignment horizontal="left" vertical="center" indent="1"/>
      <protection locked="0"/>
    </xf>
    <xf numFmtId="165" fontId="7" fillId="0" borderId="13" xfId="0" applyNumberFormat="1" applyFont="1" applyFill="1" applyBorder="1">
      <alignment vertical="center"/>
    </xf>
    <xf numFmtId="0" fontId="24" fillId="0" borderId="14" xfId="2" applyFont="1" applyFill="1" applyBorder="1" applyAlignment="1">
      <alignment horizontal="center" vertical="center"/>
    </xf>
    <xf numFmtId="0" fontId="0" fillId="0" borderId="14" xfId="0" applyFont="1" applyBorder="1" applyProtection="1">
      <alignment vertical="center"/>
      <protection locked="0"/>
    </xf>
    <xf numFmtId="165" fontId="7" fillId="2" borderId="13" xfId="0" applyNumberFormat="1" applyFont="1" applyFill="1" applyBorder="1">
      <alignment vertical="center"/>
    </xf>
    <xf numFmtId="0" fontId="25" fillId="2" borderId="14" xfId="2" applyFont="1" applyFill="1" applyBorder="1" applyAlignment="1">
      <alignment horizontal="center" vertical="center"/>
    </xf>
    <xf numFmtId="0" fontId="0" fillId="2" borderId="14" xfId="0" applyFont="1" applyFill="1" applyBorder="1" applyProtection="1">
      <alignment vertical="center"/>
      <protection locked="0"/>
    </xf>
    <xf numFmtId="0" fontId="25" fillId="0" borderId="14" xfId="2" applyFont="1" applyFill="1" applyBorder="1" applyAlignment="1">
      <alignment horizontal="center" vertical="center"/>
    </xf>
    <xf numFmtId="0" fontId="26" fillId="0" borderId="0" xfId="0" applyNumberFormat="1" applyFont="1" applyBorder="1" applyAlignment="1">
      <alignment horizontal="right" vertical="center" textRotation="90"/>
    </xf>
    <xf numFmtId="0" fontId="27" fillId="0" borderId="0" xfId="0" applyNumberFormat="1" applyFont="1" applyBorder="1" applyAlignment="1">
      <alignment horizontal="right" vertical="center" textRotation="90"/>
    </xf>
    <xf numFmtId="0" fontId="5" fillId="5" borderId="2" xfId="1" applyFont="1" applyFill="1" applyBorder="1" applyAlignment="1">
      <alignment horizontal="left" vertical="center" indent="1"/>
    </xf>
    <xf numFmtId="0" fontId="29" fillId="5" borderId="17" xfId="1" applyNumberFormat="1" applyFont="1" applyFill="1" applyBorder="1" applyAlignment="1">
      <alignment horizontal="center" vertical="center" textRotation="90"/>
    </xf>
    <xf numFmtId="0" fontId="13" fillId="4" borderId="2" xfId="0" applyFont="1" applyFill="1" applyBorder="1" applyAlignment="1" applyProtection="1">
      <alignment horizontal="left" vertical="center" indent="1"/>
    </xf>
    <xf numFmtId="167" fontId="30" fillId="0" borderId="0" xfId="0" applyNumberFormat="1" applyFont="1" applyBorder="1" applyAlignment="1">
      <alignment horizontal="center"/>
    </xf>
    <xf numFmtId="0" fontId="25" fillId="0" borderId="7" xfId="2" applyFont="1" applyFill="1" applyBorder="1" applyAlignment="1" applyProtection="1">
      <alignment horizontal="center" vertical="center"/>
      <protection locked="0"/>
    </xf>
    <xf numFmtId="0" fontId="28" fillId="5" borderId="18" xfId="1" applyNumberFormat="1" applyFont="1" applyFill="1" applyBorder="1" applyAlignment="1">
      <alignment horizontal="center" vertical="top" textRotation="90"/>
    </xf>
    <xf numFmtId="0" fontId="28" fillId="5" borderId="19" xfId="1" applyNumberFormat="1" applyFont="1" applyFill="1" applyBorder="1" applyAlignment="1">
      <alignment horizontal="center" vertical="top" textRotation="90"/>
    </xf>
    <xf numFmtId="0" fontId="4" fillId="5" borderId="15" xfId="0" applyFont="1" applyFill="1" applyBorder="1" applyAlignment="1">
      <alignment horizontal="left" vertical="center" indent="6"/>
    </xf>
    <xf numFmtId="0" fontId="4" fillId="5" borderId="16" xfId="0" applyFont="1" applyFill="1" applyBorder="1" applyAlignment="1">
      <alignment horizontal="left" vertical="center" indent="6"/>
    </xf>
    <xf numFmtId="0" fontId="4" fillId="6" borderId="9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1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68" formatCode="mm/dd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0"/>
      <tableStyleElement type="headerRow" dxfId="9"/>
      <tableStyleElement type="first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pin" dx="16" fmlaLink="$C$2" max="3000" min="1904" page="10" val="2019"/>
</file>

<file path=xl/ctrlProps/ctrlProp2.xml><?xml version="1.0" encoding="utf-8"?>
<formControlPr xmlns="http://schemas.microsoft.com/office/spreadsheetml/2009/9/main" objectType="Spin" dx="16" fmlaLink="$E$2" max="12" min="1" page="10" val="5"/>
</file>

<file path=xl/ctrlProps/ctrlProp3.xml><?xml version="1.0" encoding="utf-8"?>
<formControlPr xmlns="http://schemas.microsoft.com/office/spreadsheetml/2009/9/main" objectType="Spin" dx="16" fmlaLink="$C$2" max="53" min="1" page="10" val="19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Vue hebdomadaire'!A1"/><Relationship Id="rId1" Type="http://schemas.openxmlformats.org/officeDocument/2006/relationships/hyperlink" Target="#'Vue Mensuell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hebdomadair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Mensuell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63500</xdr:colOff>
      <xdr:row>1</xdr:row>
      <xdr:rowOff>12768</xdr:rowOff>
    </xdr:from>
    <xdr:to>
      <xdr:col>1</xdr:col>
      <xdr:colOff>1464590</xdr:colOff>
      <xdr:row>2</xdr:row>
      <xdr:rowOff>12816</xdr:rowOff>
    </xdr:to>
    <xdr:grpSp>
      <xdr:nvGrpSpPr>
        <xdr:cNvPr id="14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222250" y="127068"/>
          <a:ext cx="1401090" cy="342948"/>
          <a:chOff x="1575292" y="166030"/>
          <a:chExt cx="1225296" cy="351112"/>
        </a:xfrm>
      </xdr:grpSpPr>
      <xdr:sp macro="" textlink="">
        <xdr:nvSpPr>
          <xdr:cNvPr id="3" name="Rectangle 2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13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102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2</xdr:col>
      <xdr:colOff>107950</xdr:colOff>
      <xdr:row>1</xdr:row>
      <xdr:rowOff>14129</xdr:rowOff>
    </xdr:from>
    <xdr:to>
      <xdr:col>2</xdr:col>
      <xdr:colOff>2108330</xdr:colOff>
      <xdr:row>2</xdr:row>
      <xdr:rowOff>9176</xdr:rowOff>
    </xdr:to>
    <xdr:grpSp>
      <xdr:nvGrpSpPr>
        <xdr:cNvPr id="22" name="Bouton Vue hebdomadaire" descr="&quot;&quot;" title="Bouton de navigation Vue hebdomadaire">
          <a:hlinkClick xmlns:r="http://schemas.openxmlformats.org/officeDocument/2006/relationships" r:id="rId2" tooltip="Cliquez pour afficher les devoirs par semaine"/>
        </xdr:cNvPr>
        <xdr:cNvGrpSpPr/>
      </xdr:nvGrpSpPr>
      <xdr:grpSpPr>
        <a:xfrm>
          <a:off x="1835150" y="128429"/>
          <a:ext cx="2000380" cy="337947"/>
          <a:chOff x="3016634" y="163354"/>
          <a:chExt cx="1225296" cy="347472"/>
        </a:xfrm>
      </xdr:grpSpPr>
      <xdr:sp macro="" textlink="">
        <xdr:nvSpPr>
          <xdr:cNvPr id="4" name="Rectangle 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1027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9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0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1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2" name="Forme libre 7"/>
            <xdr:cNvSpPr>
              <a:spLocks/>
            </xdr:cNvSpPr>
          </xdr:nvSpPr>
          <xdr:spPr bwMode="auto">
            <a:xfrm>
              <a:off x="329" y="34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2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1</xdr:col>
      <xdr:colOff>85725</xdr:colOff>
      <xdr:row>3</xdr:row>
      <xdr:rowOff>66675</xdr:rowOff>
    </xdr:from>
    <xdr:to>
      <xdr:col>1</xdr:col>
      <xdr:colOff>342900</xdr:colOff>
      <xdr:row>3</xdr:row>
      <xdr:rowOff>361950</xdr:rowOff>
    </xdr:to>
    <xdr:grpSp>
      <xdr:nvGrpSpPr>
        <xdr:cNvPr id="15" name="Icône Devoir" descr="&quot;&quot;" title="Icône Crayon"/>
        <xdr:cNvGrpSpPr>
          <a:grpSpLocks noChangeAspect="1"/>
        </xdr:cNvGrpSpPr>
      </xdr:nvGrpSpPr>
      <xdr:grpSpPr bwMode="auto">
        <a:xfrm>
          <a:off x="244475" y="688975"/>
          <a:ext cx="257175" cy="295275"/>
          <a:chOff x="29" y="100"/>
          <a:chExt cx="27" cy="31"/>
        </a:xfrm>
      </xdr:grpSpPr>
      <xdr:sp macro="" textlink="">
        <xdr:nvSpPr>
          <xdr:cNvPr id="17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2</xdr:col>
      <xdr:colOff>85725</xdr:colOff>
      <xdr:row>3</xdr:row>
      <xdr:rowOff>66675</xdr:rowOff>
    </xdr:from>
    <xdr:to>
      <xdr:col>2</xdr:col>
      <xdr:colOff>342900</xdr:colOff>
      <xdr:row>3</xdr:row>
      <xdr:rowOff>361950</xdr:rowOff>
    </xdr:to>
    <xdr:grpSp>
      <xdr:nvGrpSpPr>
        <xdr:cNvPr id="29" name="Icône Devoir" descr="&quot;&quot;" title="Icône Crayon"/>
        <xdr:cNvGrpSpPr>
          <a:grpSpLocks noChangeAspect="1"/>
        </xdr:cNvGrpSpPr>
      </xdr:nvGrpSpPr>
      <xdr:grpSpPr bwMode="auto">
        <a:xfrm>
          <a:off x="1812925" y="688975"/>
          <a:ext cx="257175" cy="295275"/>
          <a:chOff x="29" y="100"/>
          <a:chExt cx="27" cy="31"/>
        </a:xfrm>
      </xdr:grpSpPr>
      <xdr:sp macro="" textlink="">
        <xdr:nvSpPr>
          <xdr:cNvPr id="30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1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2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3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4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3074" name="Compteur Mois" descr="Bouton Compteur. Modifie le mois civil dans la cellule E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85725</xdr:rowOff>
    </xdr:from>
    <xdr:to>
      <xdr:col>2</xdr:col>
      <xdr:colOff>438150</xdr:colOff>
      <xdr:row>3</xdr:row>
      <xdr:rowOff>457200</xdr:rowOff>
    </xdr:to>
    <xdr:grpSp>
      <xdr:nvGrpSpPr>
        <xdr:cNvPr id="3077" name="Icône Vue mensuelle" descr="&quot;&quot;" title="Icône Calendrier"/>
        <xdr:cNvGrpSpPr>
          <a:grpSpLocks noChangeAspect="1"/>
        </xdr:cNvGrpSpPr>
      </xdr:nvGrpSpPr>
      <xdr:grpSpPr bwMode="auto">
        <a:xfrm>
          <a:off x="539750" y="720725"/>
          <a:ext cx="342900" cy="371475"/>
          <a:chOff x="26" y="86"/>
          <a:chExt cx="36" cy="39"/>
        </a:xfrm>
      </xdr:grpSpPr>
      <xdr:sp macro="" textlink="">
        <xdr:nvSpPr>
          <xdr:cNvPr id="3078" name="Rectangle 6"/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9" name="Forme libre 7"/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0" name="Forme libre 8"/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1" name="Forme libre 9"/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990600</xdr:colOff>
      <xdr:row>1</xdr:row>
      <xdr:rowOff>-1</xdr:rowOff>
    </xdr:from>
    <xdr:to>
      <xdr:col>8</xdr:col>
      <xdr:colOff>1367847</xdr:colOff>
      <xdr:row>1</xdr:row>
      <xdr:rowOff>296778</xdr:rowOff>
    </xdr:to>
    <xdr:grpSp>
      <xdr:nvGrpSpPr>
        <xdr:cNvPr id="43" name="Bouton Vue hebdomadaire" descr="&quot;&quot;" title="Bouton de navigation Vue hebdomadaire">
          <a:hlinkClick xmlns:r="http://schemas.openxmlformats.org/officeDocument/2006/relationships" r:id="rId1" tooltip="Cliquez pour afficher les devoirs par semaine"/>
        </xdr:cNvPr>
        <xdr:cNvGrpSpPr/>
      </xdr:nvGrpSpPr>
      <xdr:grpSpPr>
        <a:xfrm>
          <a:off x="8618538" y="166687"/>
          <a:ext cx="1813934" cy="296779"/>
          <a:chOff x="3016634" y="163354"/>
          <a:chExt cx="1225296" cy="347472"/>
        </a:xfrm>
      </xdr:grpSpPr>
      <xdr:sp macro="" textlink="">
        <xdr:nvSpPr>
          <xdr:cNvPr id="44" name="Rectangle 4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45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47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48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49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7"/>
            <xdr:cNvSpPr>
              <a:spLocks/>
            </xdr:cNvSpPr>
          </xdr:nvSpPr>
          <xdr:spPr bwMode="auto">
            <a:xfrm>
              <a:off x="329" y="32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7</xdr:col>
      <xdr:colOff>19049</xdr:colOff>
      <xdr:row>1</xdr:row>
      <xdr:rowOff>0</xdr:rowOff>
    </xdr:from>
    <xdr:to>
      <xdr:col>7</xdr:col>
      <xdr:colOff>915066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646987" y="166688"/>
          <a:ext cx="896017" cy="3002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5123" name="Compteur Semaine" descr="Bouton Compteur. Modifie le nombre de semaines civiles dans la cellule C4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3</xdr:row>
      <xdr:rowOff>447674</xdr:rowOff>
    </xdr:to>
    <xdr:grpSp>
      <xdr:nvGrpSpPr>
        <xdr:cNvPr id="31" name="Icône Vue hebdomadaire" descr="&quot;&quot;" title="Icône Loupe"/>
        <xdr:cNvGrpSpPr>
          <a:grpSpLocks noChangeAspect="1"/>
        </xdr:cNvGrpSpPr>
      </xdr:nvGrpSpPr>
      <xdr:grpSpPr bwMode="auto">
        <a:xfrm>
          <a:off x="234950" y="711199"/>
          <a:ext cx="395332" cy="371475"/>
          <a:chOff x="318" y="23"/>
          <a:chExt cx="29" cy="29"/>
        </a:xfrm>
      </xdr:grpSpPr>
      <xdr:sp macro="" textlink="">
        <xdr:nvSpPr>
          <xdr:cNvPr id="42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3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44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45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57150</xdr:colOff>
      <xdr:row>1</xdr:row>
      <xdr:rowOff>0</xdr:rowOff>
    </xdr:from>
    <xdr:to>
      <xdr:col>7</xdr:col>
      <xdr:colOff>1370076</xdr:colOff>
      <xdr:row>1</xdr:row>
      <xdr:rowOff>338328</xdr:rowOff>
    </xdr:to>
    <xdr:grpSp>
      <xdr:nvGrpSpPr>
        <xdr:cNvPr id="29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8836025" y="166688"/>
          <a:ext cx="1312926" cy="300228"/>
          <a:chOff x="1575292" y="166030"/>
          <a:chExt cx="1225296" cy="351112"/>
        </a:xfrm>
      </xdr:grpSpPr>
      <xdr:sp macro="" textlink="">
        <xdr:nvSpPr>
          <xdr:cNvPr id="30" name="Rectangle 29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47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4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6</xdr:col>
      <xdr:colOff>381000</xdr:colOff>
      <xdr:row>1</xdr:row>
      <xdr:rowOff>0</xdr:rowOff>
    </xdr:from>
    <xdr:to>
      <xdr:col>6</xdr:col>
      <xdr:colOff>1336813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723188" y="166688"/>
          <a:ext cx="955813" cy="3002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tables/table1.xml><?xml version="1.0" encoding="utf-8"?>
<table xmlns="http://schemas.openxmlformats.org/spreadsheetml/2006/main" id="1" name="Devoirs" displayName="Devoirs" ref="B4:C12" totalsRowShown="0" headerRowDxfId="7">
  <autoFilter ref="B4:C12"/>
  <tableColumns count="2">
    <tableColumn id="1" name="ÉCHÉANCE" dataDxfId="6"/>
    <tableColumn id="2" name="DEVOIR" dataDxfId="5"/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B1:C33" totalsRowShown="0" headerRowDxfId="4">
  <autoFilter ref="B1:C33"/>
  <tableColumns count="2">
    <tableColumn id="1" name="DATE_JFP" dataDxfId="3"/>
    <tableColumn id="2" name="JF_Ponts" dataDxfId="2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E12"/>
  <sheetViews>
    <sheetView showGridLines="0" zoomScaleNormal="100" workbookViewId="0">
      <selection activeCell="G12" sqref="G12"/>
    </sheetView>
  </sheetViews>
  <sheetFormatPr baseColWidth="10" defaultColWidth="9.1796875" defaultRowHeight="18" customHeight="1" x14ac:dyDescent="0.25"/>
  <cols>
    <col min="1" max="1" width="2.26953125" customWidth="1"/>
    <col min="2" max="2" width="22.453125" customWidth="1"/>
    <col min="3" max="3" width="53.36328125" customWidth="1"/>
  </cols>
  <sheetData>
    <row r="1" spans="1:5" ht="9" customHeight="1" x14ac:dyDescent="0.25">
      <c r="A1" s="12"/>
      <c r="B1" s="12"/>
    </row>
    <row r="2" spans="1:5" ht="27" customHeight="1" x14ac:dyDescent="0.25">
      <c r="A2" s="12"/>
      <c r="B2" s="12"/>
      <c r="C2" s="1"/>
    </row>
    <row r="3" spans="1:5" ht="13" thickBot="1" x14ac:dyDescent="0.3">
      <c r="A3" s="12"/>
      <c r="B3" s="12"/>
    </row>
    <row r="4" spans="1:5" ht="35.25" customHeight="1" thickTop="1" thickBot="1" x14ac:dyDescent="0.3">
      <c r="B4" s="11" t="s">
        <v>0</v>
      </c>
      <c r="C4" s="20" t="s">
        <v>10</v>
      </c>
    </row>
    <row r="5" spans="1:5" ht="18" customHeight="1" thickTop="1" x14ac:dyDescent="0.25">
      <c r="B5" s="13">
        <v>43594</v>
      </c>
      <c r="C5" s="21" t="s">
        <v>11</v>
      </c>
      <c r="E5" s="29"/>
    </row>
    <row r="6" spans="1:5" ht="18" customHeight="1" x14ac:dyDescent="0.25">
      <c r="B6" s="13">
        <v>43595</v>
      </c>
      <c r="C6" s="22" t="s">
        <v>12</v>
      </c>
    </row>
    <row r="7" spans="1:5" ht="18" customHeight="1" x14ac:dyDescent="0.25">
      <c r="B7" s="13">
        <v>43594</v>
      </c>
      <c r="C7" s="21" t="s">
        <v>28</v>
      </c>
    </row>
    <row r="8" spans="1:5" ht="18" customHeight="1" x14ac:dyDescent="0.25">
      <c r="B8" s="13">
        <v>43595</v>
      </c>
      <c r="C8" s="22" t="s">
        <v>29</v>
      </c>
    </row>
    <row r="9" spans="1:5" ht="18" customHeight="1" x14ac:dyDescent="0.25">
      <c r="B9" s="13">
        <v>43594</v>
      </c>
      <c r="C9" s="21" t="s">
        <v>30</v>
      </c>
    </row>
    <row r="10" spans="1:5" ht="18" customHeight="1" x14ac:dyDescent="0.25">
      <c r="B10" s="13">
        <v>43595</v>
      </c>
      <c r="C10" s="22" t="s">
        <v>31</v>
      </c>
    </row>
    <row r="11" spans="1:5" ht="18" customHeight="1" x14ac:dyDescent="0.25">
      <c r="B11" s="13">
        <v>43619</v>
      </c>
      <c r="C11" s="21" t="s">
        <v>32</v>
      </c>
    </row>
    <row r="12" spans="1:5" ht="18" customHeight="1" x14ac:dyDescent="0.25">
      <c r="B12" s="13">
        <v>43595</v>
      </c>
      <c r="C12" s="22" t="s">
        <v>33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1:I42"/>
  <sheetViews>
    <sheetView showGridLines="0" tabSelected="1" zoomScale="80" zoomScaleNormal="80" workbookViewId="0">
      <selection activeCell="G7" sqref="G7"/>
    </sheetView>
  </sheetViews>
  <sheetFormatPr baseColWidth="10" defaultColWidth="9.1796875" defaultRowHeight="12.5" x14ac:dyDescent="0.25"/>
  <cols>
    <col min="1" max="1" width="2.26953125" customWidth="1"/>
    <col min="2" max="2" width="4.08984375" style="45" bestFit="1" customWidth="1"/>
    <col min="3" max="9" width="20.54296875" customWidth="1"/>
    <col min="10" max="10" width="1.7265625" customWidth="1"/>
    <col min="11" max="11" width="11.453125" customWidth="1"/>
  </cols>
  <sheetData>
    <row r="1" spans="2:9" ht="13" thickBot="1" x14ac:dyDescent="0.3"/>
    <row r="2" spans="2:9" s="14" customFormat="1" ht="23.5" thickTop="1" thickBot="1" x14ac:dyDescent="0.3">
      <c r="B2" s="46"/>
      <c r="C2" s="37">
        <v>2019</v>
      </c>
      <c r="D2" s="27" t="str">
        <f>UPPER(CHOOSE(E2,"Janvier","Février","Mars","Avril","Mai","Juin","Juillet","Août","Septembre","Octobre","Novembre","Décembre"))</f>
        <v>MAI</v>
      </c>
      <c r="E2" s="19">
        <v>5</v>
      </c>
    </row>
    <row r="3" spans="2:9" ht="13" thickTop="1" x14ac:dyDescent="0.25"/>
    <row r="4" spans="2:9" ht="37.5" thickBot="1" x14ac:dyDescent="0.3">
      <c r="C4" s="54" t="s">
        <v>1</v>
      </c>
      <c r="D4" s="55"/>
      <c r="E4" s="55"/>
      <c r="F4" s="55"/>
      <c r="G4" s="55"/>
      <c r="H4" s="55"/>
      <c r="I4" s="55"/>
    </row>
    <row r="5" spans="2:9" ht="15" thickTop="1" thickBot="1" x14ac:dyDescent="0.3">
      <c r="B5" s="47"/>
      <c r="C5" s="2" t="s">
        <v>3</v>
      </c>
      <c r="D5" s="3" t="s">
        <v>4</v>
      </c>
      <c r="E5" s="3" t="s">
        <v>5</v>
      </c>
      <c r="F5" s="3" t="s">
        <v>6</v>
      </c>
      <c r="G5" s="3" t="s">
        <v>7</v>
      </c>
      <c r="H5" s="4" t="s">
        <v>8</v>
      </c>
      <c r="I5" s="2" t="s">
        <v>2</v>
      </c>
    </row>
    <row r="6" spans="2:9" ht="27.5" thickTop="1" x14ac:dyDescent="0.25">
      <c r="B6" s="48">
        <f>1+INT(MIN(MOD(C6-DATE(YEAR(C6)+{-1;0;1},1,5)+WEEKDAY(DATE(YEAR(C6)+{-1;0;1},1,3)),734))/7)</f>
        <v>18</v>
      </c>
      <c r="C6" s="38">
        <f>DATE(C2,E2,1)-WEEKDAY(DATE(C2,E2,1),2)+1</f>
        <v>43584</v>
      </c>
      <c r="D6" s="15">
        <f>C6+1</f>
        <v>43585</v>
      </c>
      <c r="E6" s="15">
        <f t="shared" ref="E6:I6" si="0">D6+1</f>
        <v>43586</v>
      </c>
      <c r="F6" s="15">
        <f t="shared" si="0"/>
        <v>43587</v>
      </c>
      <c r="G6" s="15">
        <f t="shared" si="0"/>
        <v>43588</v>
      </c>
      <c r="H6" s="15">
        <f t="shared" si="0"/>
        <v>43589</v>
      </c>
      <c r="I6" s="15">
        <f t="shared" si="0"/>
        <v>43590</v>
      </c>
    </row>
    <row r="7" spans="2:9" s="30" customFormat="1" x14ac:dyDescent="0.25">
      <c r="B7" s="52" t="s">
        <v>34</v>
      </c>
      <c r="C7" s="39" t="str">
        <f>IFERROR(VLOOKUP(C6,JF_P[],2,0),"")</f>
        <v/>
      </c>
      <c r="D7" s="31" t="str">
        <f>IFERROR(VLOOKUP(D6,JF_P[],2,0),"")</f>
        <v/>
      </c>
      <c r="E7" s="31" t="str">
        <f>IFERROR(VLOOKUP(E6,JF_P[],2,0),"")</f>
        <v>Fête du travail</v>
      </c>
      <c r="F7" s="31" t="str">
        <f>IFERROR(VLOOKUP(F6,JF_P[],2,0),"")</f>
        <v/>
      </c>
      <c r="G7" s="31" t="str">
        <f>IFERROR(VLOOKUP(G6,JF_P[],2,0),"")</f>
        <v/>
      </c>
      <c r="H7" s="31" t="str">
        <f>IFERROR(VLOOKUP(H6,JF_P[],2,0),"")</f>
        <v/>
      </c>
      <c r="I7" s="31" t="str">
        <f>IFERROR(VLOOKUP(I6,JF_P[],2,0),"")</f>
        <v/>
      </c>
    </row>
    <row r="8" spans="2:9" s="32" customFormat="1" x14ac:dyDescent="0.25">
      <c r="B8" s="52"/>
      <c r="C8" s="40" t="str">
        <f t="array" ref="C8">IF(ROW($A1)&gt;COUNTIF(Devoirs[ÉCHÉANCE],C$6),"",INDEX(Devoirs[DEVOIR],-1+SMALL(IF(Devoirs[ÉCHÉANCE]=C$6,ROW(Devoirs[ÉCHÉANCE])+1-ROW(Devoirs[[#Headers],[ÉCHÉANCE]]),""),ROW($A1))))</f>
        <v/>
      </c>
      <c r="D8" s="33" t="str">
        <f t="array" ref="D8">IF(ROW($A1)&gt;COUNTIF(Devoirs[ÉCHÉANCE],D$6),"",INDEX(Devoirs[DEVOIR],-1+SMALL(IF(Devoirs[ÉCHÉANCE]=D$6,ROW(Devoirs[ÉCHÉANCE])+1-ROW(Devoirs[[#Headers],[ÉCHÉANCE]]),""),ROW($A1))))</f>
        <v/>
      </c>
      <c r="E8" s="33" t="str">
        <f t="array" ref="E8">IF(ROW($A1)&gt;COUNTIF(Devoirs[ÉCHÉANCE],E$6),"",INDEX(Devoirs[DEVOIR],-1+SMALL(IF(Devoirs[ÉCHÉANCE]=E$6,ROW(Devoirs[ÉCHÉANCE])+1-ROW(Devoirs[[#Headers],[ÉCHÉANCE]]),""),ROW($A1))))</f>
        <v/>
      </c>
      <c r="F8" s="33" t="str">
        <f t="array" ref="F8">IF(ROW($A1)&gt;COUNTIF(Devoirs[ÉCHÉANCE],F$6),"",INDEX(Devoirs[DEVOIR],-1+SMALL(IF(Devoirs[ÉCHÉANCE]=F$6,ROW(Devoirs[ÉCHÉANCE])+1-ROW(Devoirs[[#Headers],[ÉCHÉANCE]]),""),ROW($A1))))</f>
        <v/>
      </c>
      <c r="G8" s="33" t="str">
        <f t="array" ref="G8">IF(ROW($A1)&gt;COUNTIF(Devoirs[ÉCHÉANCE],G$6),"",INDEX(Devoirs[DEVOIR],-1+SMALL(IF(Devoirs[ÉCHÉANCE]=G$6,ROW(Devoirs[ÉCHÉANCE])+1-ROW(Devoirs[[#Headers],[ÉCHÉANCE]]),""),ROW($A1))))</f>
        <v/>
      </c>
      <c r="H8" s="33" t="str">
        <f t="array" ref="H8">IF(ROW($A1)&gt;COUNTIF(Devoirs[ÉCHÉANCE],H$6),"",INDEX(Devoirs[DEVOIR],-1+SMALL(IF(Devoirs[ÉCHÉANCE]=H$6,ROW(Devoirs[ÉCHÉANCE])+1-ROW(Devoirs[[#Headers],[ÉCHÉANCE]]),""),ROW($A1))))</f>
        <v/>
      </c>
      <c r="I8" s="33" t="str">
        <f t="array" ref="I8">IF(ROW($A1)&gt;COUNTIF(Devoirs[ÉCHÉANCE],I$6),"",INDEX(Devoirs[DEVOIR],-1+SMALL(IF(Devoirs[ÉCHÉANCE]=I$6,ROW(Devoirs[ÉCHÉANCE])+1-ROW(Devoirs[[#Headers],[ÉCHÉANCE]]),""),ROW($A1))))</f>
        <v/>
      </c>
    </row>
    <row r="9" spans="2:9" s="32" customFormat="1" x14ac:dyDescent="0.25">
      <c r="B9" s="52"/>
      <c r="C9" s="40" t="str">
        <f t="array" ref="C9">IF(ROW($A2)&gt;COUNTIF(Devoirs[ÉCHÉANCE],C$6),"",INDEX(Devoirs[DEVOIR],-1+SMALL(IF(Devoirs[ÉCHÉANCE]=C$6,ROW(Devoirs[ÉCHÉANCE])+1-ROW(Devoirs[[#Headers],[ÉCHÉANCE]]),""),ROW($A2))))</f>
        <v/>
      </c>
      <c r="D9" s="33" t="str">
        <f t="array" ref="D9">IF(ROW($A2)&gt;COUNTIF(Devoirs[ÉCHÉANCE],D$6),"",INDEX(Devoirs[DEVOIR],-1+SMALL(IF(Devoirs[ÉCHÉANCE]=D$6,ROW(Devoirs[ÉCHÉANCE])+1-ROW(Devoirs[[#Headers],[ÉCHÉANCE]]),""),ROW($A2))))</f>
        <v/>
      </c>
      <c r="E9" s="33" t="str">
        <f t="array" ref="E9">IF(ROW($A2)&gt;COUNTIF(Devoirs[ÉCHÉANCE],E$6),"",INDEX(Devoirs[DEVOIR],-1+SMALL(IF(Devoirs[ÉCHÉANCE]=E$6,ROW(Devoirs[ÉCHÉANCE])+1-ROW(Devoirs[[#Headers],[ÉCHÉANCE]]),""),ROW($A2))))</f>
        <v/>
      </c>
      <c r="F9" s="33" t="str">
        <f t="array" ref="F9">IF(ROW($A2)&gt;COUNTIF(Devoirs[ÉCHÉANCE],F$6),"",INDEX(Devoirs[DEVOIR],-1+SMALL(IF(Devoirs[ÉCHÉANCE]=F$6,ROW(Devoirs[ÉCHÉANCE])+1-ROW(Devoirs[[#Headers],[ÉCHÉANCE]]),""),ROW($A2))))</f>
        <v/>
      </c>
      <c r="G9" s="33" t="str">
        <f t="array" ref="G9">IF(ROW($A2)&gt;COUNTIF(Devoirs[ÉCHÉANCE],G$6),"",INDEX(Devoirs[DEVOIR],-1+SMALL(IF(Devoirs[ÉCHÉANCE]=G$6,ROW(Devoirs[ÉCHÉANCE])+1-ROW(Devoirs[[#Headers],[ÉCHÉANCE]]),""),ROW($A2))))</f>
        <v/>
      </c>
      <c r="H9" s="33" t="str">
        <f t="array" ref="H9">IF(ROW($A2)&gt;COUNTIF(Devoirs[ÉCHÉANCE],H$6),"",INDEX(Devoirs[DEVOIR],-1+SMALL(IF(Devoirs[ÉCHÉANCE]=H$6,ROW(Devoirs[ÉCHÉANCE])+1-ROW(Devoirs[[#Headers],[ÉCHÉANCE]]),""),ROW($A2))))</f>
        <v/>
      </c>
      <c r="I9" s="33" t="str">
        <f t="array" ref="I9">IF(ROW($A2)&gt;COUNTIF(Devoirs[ÉCHÉANCE],I$6),"",INDEX(Devoirs[DEVOIR],-1+SMALL(IF(Devoirs[ÉCHÉANCE]=I$6,ROW(Devoirs[ÉCHÉANCE])+1-ROW(Devoirs[[#Headers],[ÉCHÉANCE]]),""),ROW($A2))))</f>
        <v/>
      </c>
    </row>
    <row r="10" spans="2:9" s="32" customFormat="1" x14ac:dyDescent="0.25">
      <c r="B10" s="52"/>
      <c r="C10" s="40" t="str">
        <f t="array" ref="C10">IF(ROW($A3)&gt;COUNTIF(Devoirs[ÉCHÉANCE],C$6),"",INDEX(Devoirs[DEVOIR],-1+SMALL(IF(Devoirs[ÉCHÉANCE]=C$6,ROW(Devoirs[ÉCHÉANCE])+1-ROW(Devoirs[[#Headers],[ÉCHÉANCE]]),""),ROW($A3))))</f>
        <v/>
      </c>
      <c r="D10" s="33" t="str">
        <f t="array" ref="D10">IF(ROW($A3)&gt;COUNTIF(Devoirs[ÉCHÉANCE],D$6),"",INDEX(Devoirs[DEVOIR],-1+SMALL(IF(Devoirs[ÉCHÉANCE]=D$6,ROW(Devoirs[ÉCHÉANCE])+1-ROW(Devoirs[[#Headers],[ÉCHÉANCE]]),""),ROW($A3))))</f>
        <v/>
      </c>
      <c r="E10" s="33" t="str">
        <f t="array" ref="E10">IF(ROW($A3)&gt;COUNTIF(Devoirs[ÉCHÉANCE],E$6),"",INDEX(Devoirs[DEVOIR],-1+SMALL(IF(Devoirs[ÉCHÉANCE]=E$6,ROW(Devoirs[ÉCHÉANCE])+1-ROW(Devoirs[[#Headers],[ÉCHÉANCE]]),""),ROW($A3))))</f>
        <v/>
      </c>
      <c r="F10" s="33" t="str">
        <f t="array" ref="F10">IF(ROW($A3)&gt;COUNTIF(Devoirs[ÉCHÉANCE],F$6),"",INDEX(Devoirs[DEVOIR],-1+SMALL(IF(Devoirs[ÉCHÉANCE]=F$6,ROW(Devoirs[ÉCHÉANCE])+1-ROW(Devoirs[[#Headers],[ÉCHÉANCE]]),""),ROW($A3))))</f>
        <v/>
      </c>
      <c r="G10" s="33" t="str">
        <f t="array" ref="G10">IF(ROW($A3)&gt;COUNTIF(Devoirs[ÉCHÉANCE],G$6),"",INDEX(Devoirs[DEVOIR],-1+SMALL(IF(Devoirs[ÉCHÉANCE]=G$6,ROW(Devoirs[ÉCHÉANCE])+1-ROW(Devoirs[[#Headers],[ÉCHÉANCE]]),""),ROW($A3))))</f>
        <v/>
      </c>
      <c r="H10" s="33" t="str">
        <f t="array" ref="H10">IF(ROW($A3)&gt;COUNTIF(Devoirs[ÉCHÉANCE],H$6),"",INDEX(Devoirs[DEVOIR],-1+SMALL(IF(Devoirs[ÉCHÉANCE]=H$6,ROW(Devoirs[ÉCHÉANCE])+1-ROW(Devoirs[[#Headers],[ÉCHÉANCE]]),""),ROW($A3))))</f>
        <v/>
      </c>
      <c r="I10" s="33" t="str">
        <f t="array" ref="I10">IF(ROW($A3)&gt;COUNTIF(Devoirs[ÉCHÉANCE],I$6),"",INDEX(Devoirs[DEVOIR],-1+SMALL(IF(Devoirs[ÉCHÉANCE]=I$6,ROW(Devoirs[ÉCHÉANCE])+1-ROW(Devoirs[[#Headers],[ÉCHÉANCE]]),""),ROW($A3))))</f>
        <v/>
      </c>
    </row>
    <row r="11" spans="2:9" s="32" customFormat="1" ht="13" thickBot="1" x14ac:dyDescent="0.3">
      <c r="B11" s="53"/>
      <c r="C11" s="40" t="str">
        <f t="array" ref="C11">IF(ROW($A4)&gt;COUNTIF(Devoirs[ÉCHÉANCE],C$6),"",INDEX(Devoirs[DEVOIR],-1+SMALL(IF(Devoirs[ÉCHÉANCE]=C$6,ROW(Devoirs[ÉCHÉANCE])+1-ROW(Devoirs[[#Headers],[ÉCHÉANCE]]),""),ROW($A4))))</f>
        <v/>
      </c>
      <c r="D11" s="33" t="str">
        <f t="array" ref="D11">IF(ROW($A4)&gt;COUNTIF(Devoirs[ÉCHÉANCE],D$6),"",INDEX(Devoirs[DEVOIR],-1+SMALL(IF(Devoirs[ÉCHÉANCE]=D$6,ROW(Devoirs[ÉCHÉANCE])+1-ROW(Devoirs[[#Headers],[ÉCHÉANCE]]),""),ROW($A4))))</f>
        <v/>
      </c>
      <c r="E11" s="33" t="str">
        <f t="array" ref="E11">IF(ROW($A4)&gt;COUNTIF(Devoirs[ÉCHÉANCE],E$6),"",INDEX(Devoirs[DEVOIR],-1+SMALL(IF(Devoirs[ÉCHÉANCE]=E$6,ROW(Devoirs[ÉCHÉANCE])+1-ROW(Devoirs[[#Headers],[ÉCHÉANCE]]),""),ROW($A4))))</f>
        <v/>
      </c>
      <c r="F11" s="33" t="str">
        <f t="array" ref="F11">IF(ROW($A4)&gt;COUNTIF(Devoirs[ÉCHÉANCE],F$6),"",INDEX(Devoirs[DEVOIR],-1+SMALL(IF(Devoirs[ÉCHÉANCE]=F$6,ROW(Devoirs[ÉCHÉANCE])+1-ROW(Devoirs[[#Headers],[ÉCHÉANCE]]),""),ROW($A4))))</f>
        <v/>
      </c>
      <c r="G11" s="33" t="str">
        <f t="array" ref="G11">IF(ROW($A4)&gt;COUNTIF(Devoirs[ÉCHÉANCE],G$6),"",INDEX(Devoirs[DEVOIR],-1+SMALL(IF(Devoirs[ÉCHÉANCE]=G$6,ROW(Devoirs[ÉCHÉANCE])+1-ROW(Devoirs[[#Headers],[ÉCHÉANCE]]),""),ROW($A4))))</f>
        <v/>
      </c>
      <c r="H11" s="33" t="str">
        <f t="array" ref="H11">IF(ROW($A4)&gt;COUNTIF(Devoirs[ÉCHÉANCE],H$6),"",INDEX(Devoirs[DEVOIR],-1+SMALL(IF(Devoirs[ÉCHÉANCE]=H$6,ROW(Devoirs[ÉCHÉANCE])+1-ROW(Devoirs[[#Headers],[ÉCHÉANCE]]),""),ROW($A4))))</f>
        <v/>
      </c>
      <c r="I11" s="33" t="str">
        <f t="array" ref="I11">IF(ROW($A4)&gt;COUNTIF(Devoirs[ÉCHÉANCE],I$6),"",INDEX(Devoirs[DEVOIR],-1+SMALL(IF(Devoirs[ÉCHÉANCE]=I$6,ROW(Devoirs[ÉCHÉANCE])+1-ROW(Devoirs[[#Headers],[ÉCHÉANCE]]),""),ROW($A4))))</f>
        <v/>
      </c>
    </row>
    <row r="12" spans="2:9" ht="27.5" thickTop="1" x14ac:dyDescent="0.25">
      <c r="B12" s="48">
        <f>1+INT(MIN(MOD(C12-DATE(YEAR(C12)+{-1;0;1},1,5)+WEEKDAY(DATE(YEAR(C12)+{-1;0;1},1,3)),734))/7)</f>
        <v>19</v>
      </c>
      <c r="C12" s="41">
        <f>C6+7</f>
        <v>43591</v>
      </c>
      <c r="D12" s="17">
        <f>C12+1</f>
        <v>43592</v>
      </c>
      <c r="E12" s="17">
        <f t="shared" ref="E12:I12" si="1">D12+1</f>
        <v>43593</v>
      </c>
      <c r="F12" s="17">
        <f t="shared" si="1"/>
        <v>43594</v>
      </c>
      <c r="G12" s="17">
        <f t="shared" si="1"/>
        <v>43595</v>
      </c>
      <c r="H12" s="17">
        <f t="shared" si="1"/>
        <v>43596</v>
      </c>
      <c r="I12" s="17">
        <f t="shared" si="1"/>
        <v>43597</v>
      </c>
    </row>
    <row r="13" spans="2:9" s="32" customFormat="1" x14ac:dyDescent="0.25">
      <c r="B13" s="52" t="s">
        <v>34</v>
      </c>
      <c r="C13" s="42" t="str">
        <f>IFERROR(VLOOKUP(C12,JF_P[],2,0),"")</f>
        <v/>
      </c>
      <c r="D13" s="34" t="str">
        <f>IFERROR(VLOOKUP(D12,JF_P[],2,0),"")</f>
        <v/>
      </c>
      <c r="E13" s="34" t="str">
        <f>IFERROR(VLOOKUP(E12,JF_P[],2,0),"")</f>
        <v>Victoire de 1945</v>
      </c>
      <c r="F13" s="34" t="str">
        <f>IFERROR(VLOOKUP(F12,JF_P[],2,0),"")</f>
        <v/>
      </c>
      <c r="G13" s="34" t="str">
        <f>IFERROR(VLOOKUP(G12,JF_P[],2,0),"")</f>
        <v/>
      </c>
      <c r="H13" s="34" t="str">
        <f>IFERROR(VLOOKUP(H12,JF_P[],2,0),"")</f>
        <v/>
      </c>
      <c r="I13" s="34" t="str">
        <f>IFERROR(VLOOKUP(I12,JF_P[],2,0),"")</f>
        <v/>
      </c>
    </row>
    <row r="14" spans="2:9" s="32" customFormat="1" x14ac:dyDescent="0.25">
      <c r="B14" s="52"/>
      <c r="C14" s="43" t="str">
        <f t="array" ref="C14">IF(ROW($A1)&gt;COUNTIF(Devoirs[ÉCHÉANCE],C$12),"",INDEX(Devoirs[DEVOIR],-1+SMALL(IF(Devoirs[ÉCHÉANCE]=C$12,ROW(Devoirs[ÉCHÉANCE])+1-ROW(Devoirs[[#Headers],[ÉCHÉANCE]]),""),ROW($A1))))</f>
        <v/>
      </c>
      <c r="D14" s="35" t="str">
        <f t="array" ref="D14">IF(ROW($A1)&gt;COUNTIF(Devoirs[ÉCHÉANCE],D$12),"",INDEX(Devoirs[DEVOIR],-1+SMALL(IF(Devoirs[ÉCHÉANCE]=D$12,ROW(Devoirs[ÉCHÉANCE])+1-ROW(Devoirs[[#Headers],[ÉCHÉANCE]]),""),ROW($A1))))</f>
        <v/>
      </c>
      <c r="E14" s="35" t="str">
        <f t="array" ref="E14">IF(ROW($A1)&gt;COUNTIF(Devoirs[ÉCHÉANCE],E$12),"",INDEX(Devoirs[DEVOIR],-1+SMALL(IF(Devoirs[ÉCHÉANCE]=E$12,ROW(Devoirs[ÉCHÉANCE])+1-ROW(Devoirs[[#Headers],[ÉCHÉANCE]]),""),ROW($A1))))</f>
        <v/>
      </c>
      <c r="F14" s="35" t="str">
        <f t="array" ref="F14">IF(ROW($A1)&gt;COUNTIF(Devoirs[ÉCHÉANCE],F$12),"",INDEX(Devoirs[DEVOIR],-1+SMALL(IF(Devoirs[ÉCHÉANCE]=F$12,ROW(Devoirs[ÉCHÉANCE])+1-ROW(Devoirs[[#Headers],[ÉCHÉANCE]]),""),ROW($A1))))</f>
        <v xml:space="preserve">test 1 </v>
      </c>
      <c r="G14" s="35" t="str">
        <f t="array" ref="G14">IF(ROW($A1)&gt;COUNTIF(Devoirs[ÉCHÉANCE],G$12),"",INDEX(Devoirs[DEVOIR],-1+SMALL(IF(Devoirs[ÉCHÉANCE]=G$12,ROW(Devoirs[ÉCHÉANCE])+1-ROW(Devoirs[[#Headers],[ÉCHÉANCE]]),""),ROW($A1))))</f>
        <v>test 2</v>
      </c>
      <c r="H14" s="35" t="str">
        <f t="array" ref="H14">IF(ROW($A1)&gt;COUNTIF(Devoirs[ÉCHÉANCE],H$12),"",INDEX(Devoirs[DEVOIR],-1+SMALL(IF(Devoirs[ÉCHÉANCE]=H$12,ROW(Devoirs[ÉCHÉANCE])+1-ROW(Devoirs[[#Headers],[ÉCHÉANCE]]),""),ROW($A1))))</f>
        <v/>
      </c>
      <c r="I14" s="35" t="str">
        <f t="array" ref="I14">IF(ROW($A1)&gt;COUNTIF(Devoirs[ÉCHÉANCE],I$12),"",INDEX(Devoirs[DEVOIR],-1+SMALL(IF(Devoirs[ÉCHÉANCE]=I$12,ROW(Devoirs[ÉCHÉANCE])+1-ROW(Devoirs[[#Headers],[ÉCHÉANCE]]),""),ROW($A1))))</f>
        <v/>
      </c>
    </row>
    <row r="15" spans="2:9" s="32" customFormat="1" x14ac:dyDescent="0.25">
      <c r="B15" s="52"/>
      <c r="C15" s="43" t="str">
        <f t="array" ref="C15">IF(ROW($A2)&gt;COUNTIF(Devoirs[ÉCHÉANCE],C$12),"",INDEX(Devoirs[DEVOIR],-1+SMALL(IF(Devoirs[ÉCHÉANCE]=C$12,ROW(Devoirs[ÉCHÉANCE])+1-ROW(Devoirs[[#Headers],[ÉCHÉANCE]]),""),ROW($A2))))</f>
        <v/>
      </c>
      <c r="D15" s="35" t="str">
        <f t="array" ref="D15">IF(ROW($A2)&gt;COUNTIF(Devoirs[ÉCHÉANCE],D$12),"",INDEX(Devoirs[DEVOIR],-1+SMALL(IF(Devoirs[ÉCHÉANCE]=D$12,ROW(Devoirs[ÉCHÉANCE])+1-ROW(Devoirs[[#Headers],[ÉCHÉANCE]]),""),ROW($A2))))</f>
        <v/>
      </c>
      <c r="E15" s="35" t="str">
        <f t="array" ref="E15">IF(ROW($A2)&gt;COUNTIF(Devoirs[ÉCHÉANCE],E$12),"",INDEX(Devoirs[DEVOIR],-1+SMALL(IF(Devoirs[ÉCHÉANCE]=E$12,ROW(Devoirs[ÉCHÉANCE])+1-ROW(Devoirs[[#Headers],[ÉCHÉANCE]]),""),ROW($A2))))</f>
        <v/>
      </c>
      <c r="F15" s="35" t="str">
        <f t="array" ref="F15">IF(ROW($A2)&gt;COUNTIF(Devoirs[ÉCHÉANCE],F$12),"",INDEX(Devoirs[DEVOIR],-1+SMALL(IF(Devoirs[ÉCHÉANCE]=F$12,ROW(Devoirs[ÉCHÉANCE])+1-ROW(Devoirs[[#Headers],[ÉCHÉANCE]]),""),ROW($A2))))</f>
        <v>test 3</v>
      </c>
      <c r="G15" s="35" t="str">
        <f t="array" ref="G15">IF(ROW($A2)&gt;COUNTIF(Devoirs[ÉCHÉANCE],G$12),"",INDEX(Devoirs[DEVOIR],-1+SMALL(IF(Devoirs[ÉCHÉANCE]=G$12,ROW(Devoirs[ÉCHÉANCE])+1-ROW(Devoirs[[#Headers],[ÉCHÉANCE]]),""),ROW($A2))))</f>
        <v>test 4</v>
      </c>
      <c r="H15" s="35" t="str">
        <f t="array" ref="H15">IF(ROW($A2)&gt;COUNTIF(Devoirs[ÉCHÉANCE],H$12),"",INDEX(Devoirs[DEVOIR],-1+SMALL(IF(Devoirs[ÉCHÉANCE]=H$12,ROW(Devoirs[ÉCHÉANCE])+1-ROW(Devoirs[[#Headers],[ÉCHÉANCE]]),""),ROW($A2))))</f>
        <v/>
      </c>
      <c r="I15" s="35" t="str">
        <f t="array" ref="I15">IF(ROW($A2)&gt;COUNTIF(Devoirs[ÉCHÉANCE],I$12),"",INDEX(Devoirs[DEVOIR],-1+SMALL(IF(Devoirs[ÉCHÉANCE]=I$12,ROW(Devoirs[ÉCHÉANCE])+1-ROW(Devoirs[[#Headers],[ÉCHÉANCE]]),""),ROW($A2))))</f>
        <v/>
      </c>
    </row>
    <row r="16" spans="2:9" s="32" customFormat="1" x14ac:dyDescent="0.25">
      <c r="B16" s="52"/>
      <c r="C16" s="43" t="str">
        <f t="array" ref="C16">IF(ROW($A3)&gt;COUNTIF(Devoirs[ÉCHÉANCE],C$12),"",INDEX(Devoirs[DEVOIR],-1+SMALL(IF(Devoirs[ÉCHÉANCE]=C$12,ROW(Devoirs[ÉCHÉANCE])+1-ROW(Devoirs[[#Headers],[ÉCHÉANCE]]),""),ROW($A3))))</f>
        <v/>
      </c>
      <c r="D16" s="35" t="str">
        <f t="array" ref="D16">IF(ROW($A3)&gt;COUNTIF(Devoirs[ÉCHÉANCE],D$12),"",INDEX(Devoirs[DEVOIR],-1+SMALL(IF(Devoirs[ÉCHÉANCE]=D$12,ROW(Devoirs[ÉCHÉANCE])+1-ROW(Devoirs[[#Headers],[ÉCHÉANCE]]),""),ROW($A3))))</f>
        <v/>
      </c>
      <c r="E16" s="35" t="str">
        <f t="array" ref="E16">IF(ROW($A3)&gt;COUNTIF(Devoirs[ÉCHÉANCE],E$12),"",INDEX(Devoirs[DEVOIR],-1+SMALL(IF(Devoirs[ÉCHÉANCE]=E$12,ROW(Devoirs[ÉCHÉANCE])+1-ROW(Devoirs[[#Headers],[ÉCHÉANCE]]),""),ROW($A3))))</f>
        <v/>
      </c>
      <c r="F16" s="35" t="str">
        <f t="array" ref="F16">IF(ROW($A3)&gt;COUNTIF(Devoirs[ÉCHÉANCE],F$12),"",INDEX(Devoirs[DEVOIR],-1+SMALL(IF(Devoirs[ÉCHÉANCE]=F$12,ROW(Devoirs[ÉCHÉANCE])+1-ROW(Devoirs[[#Headers],[ÉCHÉANCE]]),""),ROW($A3))))</f>
        <v>test 5</v>
      </c>
      <c r="G16" s="35" t="str">
        <f t="array" ref="G16">IF(ROW($A3)&gt;COUNTIF(Devoirs[ÉCHÉANCE],G$12),"",INDEX(Devoirs[DEVOIR],-1+SMALL(IF(Devoirs[ÉCHÉANCE]=G$12,ROW(Devoirs[ÉCHÉANCE])+1-ROW(Devoirs[[#Headers],[ÉCHÉANCE]]),""),ROW($A3))))</f>
        <v>test 6</v>
      </c>
      <c r="H16" s="35" t="str">
        <f t="array" ref="H16">IF(ROW($A3)&gt;COUNTIF(Devoirs[ÉCHÉANCE],H$12),"",INDEX(Devoirs[DEVOIR],-1+SMALL(IF(Devoirs[ÉCHÉANCE]=H$12,ROW(Devoirs[ÉCHÉANCE])+1-ROW(Devoirs[[#Headers],[ÉCHÉANCE]]),""),ROW($A3))))</f>
        <v/>
      </c>
      <c r="I16" s="35" t="str">
        <f t="array" ref="I16">IF(ROW($A3)&gt;COUNTIF(Devoirs[ÉCHÉANCE],I$12),"",INDEX(Devoirs[DEVOIR],-1+SMALL(IF(Devoirs[ÉCHÉANCE]=I$12,ROW(Devoirs[ÉCHÉANCE])+1-ROW(Devoirs[[#Headers],[ÉCHÉANCE]]),""),ROW($A3))))</f>
        <v/>
      </c>
    </row>
    <row r="17" spans="2:9" s="32" customFormat="1" ht="13" thickBot="1" x14ac:dyDescent="0.3">
      <c r="B17" s="53"/>
      <c r="C17" s="43" t="str">
        <f t="array" ref="C17">IF(ROW($A4)&gt;COUNTIF(Devoirs[ÉCHÉANCE],C$12),"",INDEX(Devoirs[DEVOIR],-1+SMALL(IF(Devoirs[ÉCHÉANCE]=C$12,ROW(Devoirs[ÉCHÉANCE])+1-ROW(Devoirs[[#Headers],[ÉCHÉANCE]]),""),ROW($A4))))</f>
        <v/>
      </c>
      <c r="D17" s="35" t="str">
        <f t="array" ref="D17">IF(ROW($A4)&gt;COUNTIF(Devoirs[ÉCHÉANCE],D$12),"",INDEX(Devoirs[DEVOIR],-1+SMALL(IF(Devoirs[ÉCHÉANCE]=D$12,ROW(Devoirs[ÉCHÉANCE])+1-ROW(Devoirs[[#Headers],[ÉCHÉANCE]]),""),ROW($A4))))</f>
        <v/>
      </c>
      <c r="E17" s="35" t="str">
        <f t="array" ref="E17">IF(ROW($A4)&gt;COUNTIF(Devoirs[ÉCHÉANCE],E$12),"",INDEX(Devoirs[DEVOIR],-1+SMALL(IF(Devoirs[ÉCHÉANCE]=E$12,ROW(Devoirs[ÉCHÉANCE])+1-ROW(Devoirs[[#Headers],[ÉCHÉANCE]]),""),ROW($A4))))</f>
        <v/>
      </c>
      <c r="F17" s="35" t="str">
        <f t="array" ref="F17">IF(ROW($A4)&gt;COUNTIF(Devoirs[ÉCHÉANCE],F$12),"",INDEX(Devoirs[DEVOIR],-1+SMALL(IF(Devoirs[ÉCHÉANCE]=F$12,ROW(Devoirs[ÉCHÉANCE])+1-ROW(Devoirs[[#Headers],[ÉCHÉANCE]]),""),ROW($A4))))</f>
        <v/>
      </c>
      <c r="G17" s="35" t="str">
        <f t="array" ref="G17">IF(ROW($A4)&gt;COUNTIF(Devoirs[ÉCHÉANCE],G$12),"",INDEX(Devoirs[DEVOIR],-1+SMALL(IF(Devoirs[ÉCHÉANCE]=G$12,ROW(Devoirs[ÉCHÉANCE])+1-ROW(Devoirs[[#Headers],[ÉCHÉANCE]]),""),ROW($A4))))</f>
        <v>test 8</v>
      </c>
      <c r="H17" s="35" t="str">
        <f t="array" ref="H17">IF(ROW($A4)&gt;COUNTIF(Devoirs[ÉCHÉANCE],H$12),"",INDEX(Devoirs[DEVOIR],-1+SMALL(IF(Devoirs[ÉCHÉANCE]=H$12,ROW(Devoirs[ÉCHÉANCE])+1-ROW(Devoirs[[#Headers],[ÉCHÉANCE]]),""),ROW($A4))))</f>
        <v/>
      </c>
      <c r="I17" s="35" t="str">
        <f t="array" ref="I17">IF(ROW($A4)&gt;COUNTIF(Devoirs[ÉCHÉANCE],I$12),"",INDEX(Devoirs[DEVOIR],-1+SMALL(IF(Devoirs[ÉCHÉANCE]=I$12,ROW(Devoirs[ÉCHÉANCE])+1-ROW(Devoirs[[#Headers],[ÉCHÉANCE]]),""),ROW($A4))))</f>
        <v/>
      </c>
    </row>
    <row r="18" spans="2:9" ht="27.5" thickTop="1" x14ac:dyDescent="0.25">
      <c r="B18" s="48">
        <f>1+INT(MIN(MOD(C18-DATE(YEAR(C18)+{-1;0;1},1,5)+WEEKDAY(DATE(YEAR(C18)+{-1;0;1},1,3)),734))/7)</f>
        <v>20</v>
      </c>
      <c r="C18" s="38">
        <f>C12+7</f>
        <v>43598</v>
      </c>
      <c r="D18" s="15">
        <f>C18+1</f>
        <v>43599</v>
      </c>
      <c r="E18" s="15">
        <f t="shared" ref="E18:I18" si="2">D18+1</f>
        <v>43600</v>
      </c>
      <c r="F18" s="15">
        <f t="shared" si="2"/>
        <v>43601</v>
      </c>
      <c r="G18" s="15">
        <f t="shared" si="2"/>
        <v>43602</v>
      </c>
      <c r="H18" s="15">
        <f t="shared" si="2"/>
        <v>43603</v>
      </c>
      <c r="I18" s="15">
        <f t="shared" si="2"/>
        <v>43604</v>
      </c>
    </row>
    <row r="19" spans="2:9" s="30" customFormat="1" x14ac:dyDescent="0.25">
      <c r="B19" s="52" t="s">
        <v>34</v>
      </c>
      <c r="C19" s="44" t="str">
        <f>IFERROR(VLOOKUP(C18,JF_P[],2,0),"")</f>
        <v/>
      </c>
      <c r="D19" s="36" t="str">
        <f>IFERROR(VLOOKUP(D18,JF_P[],2,0),"")</f>
        <v/>
      </c>
      <c r="E19" s="36" t="str">
        <f>IFERROR(VLOOKUP(E18,JF_P[],2,0),"")</f>
        <v/>
      </c>
      <c r="F19" s="36" t="str">
        <f>IFERROR(VLOOKUP(F18,JF_P[],2,0),"")</f>
        <v/>
      </c>
      <c r="G19" s="36" t="str">
        <f>IFERROR(VLOOKUP(G18,JF_P[],2,0),"")</f>
        <v/>
      </c>
      <c r="H19" s="36" t="str">
        <f>IFERROR(VLOOKUP(H18,JF_P[],2,0),"")</f>
        <v/>
      </c>
      <c r="I19" s="36" t="str">
        <f>IFERROR(VLOOKUP(I18,JF_P[],2,0),"")</f>
        <v/>
      </c>
    </row>
    <row r="20" spans="2:9" s="32" customFormat="1" x14ac:dyDescent="0.25">
      <c r="B20" s="52"/>
      <c r="C20" s="40" t="str">
        <f t="array" ref="C20">IF(ROW($A1)&gt;COUNTIF(Devoirs[ÉCHÉANCE],C$18),"",INDEX(Devoirs[DEVOIR],-1+SMALL(IF(Devoirs[ÉCHÉANCE]=C$18,ROW(Devoirs[ÉCHÉANCE])+1-ROW(Devoirs[[#Headers],[ÉCHÉANCE]]),""),ROW($A1))))</f>
        <v/>
      </c>
      <c r="D20" s="33" t="str">
        <f t="array" ref="D20">IF(ROW($A1)&gt;COUNTIF(Devoirs[ÉCHÉANCE],D$18),"",INDEX(Devoirs[DEVOIR],-1+SMALL(IF(Devoirs[ÉCHÉANCE]=D$18,ROW(Devoirs[ÉCHÉANCE])+1-ROW(Devoirs[[#Headers],[ÉCHÉANCE]]),""),ROW($A1))))</f>
        <v/>
      </c>
      <c r="E20" s="33" t="str">
        <f t="array" ref="E20">IF(ROW($A1)&gt;COUNTIF(Devoirs[ÉCHÉANCE],E$18),"",INDEX(Devoirs[DEVOIR],-1+SMALL(IF(Devoirs[ÉCHÉANCE]=E$18,ROW(Devoirs[ÉCHÉANCE])+1-ROW(Devoirs[[#Headers],[ÉCHÉANCE]]),""),ROW($A1))))</f>
        <v/>
      </c>
      <c r="F20" s="33" t="str">
        <f t="array" ref="F20">IF(ROW($A1)&gt;COUNTIF(Devoirs[ÉCHÉANCE],F$18),"",INDEX(Devoirs[DEVOIR],-1+SMALL(IF(Devoirs[ÉCHÉANCE]=F$18,ROW(Devoirs[ÉCHÉANCE])+1-ROW(Devoirs[[#Headers],[ÉCHÉANCE]]),""),ROW($A1))))</f>
        <v/>
      </c>
      <c r="G20" s="33" t="str">
        <f t="array" ref="G20">IF(ROW($A1)&gt;COUNTIF(Devoirs[ÉCHÉANCE],G$18),"",INDEX(Devoirs[DEVOIR],-1+SMALL(IF(Devoirs[ÉCHÉANCE]=G$18,ROW(Devoirs[ÉCHÉANCE])+1-ROW(Devoirs[[#Headers],[ÉCHÉANCE]]),""),ROW($A1))))</f>
        <v/>
      </c>
      <c r="H20" s="33" t="str">
        <f t="array" ref="H20">IF(ROW($A1)&gt;COUNTIF(Devoirs[ÉCHÉANCE],H$18),"",INDEX(Devoirs[DEVOIR],-1+SMALL(IF(Devoirs[ÉCHÉANCE]=H$18,ROW(Devoirs[ÉCHÉANCE])+1-ROW(Devoirs[[#Headers],[ÉCHÉANCE]]),""),ROW($A1))))</f>
        <v/>
      </c>
      <c r="I20" s="33" t="str">
        <f t="array" ref="I20">IF(ROW($A1)&gt;COUNTIF(Devoirs[ÉCHÉANCE],I$18),"",INDEX(Devoirs[DEVOIR],-1+SMALL(IF(Devoirs[ÉCHÉANCE]=I$18,ROW(Devoirs[ÉCHÉANCE])+1-ROW(Devoirs[[#Headers],[ÉCHÉANCE]]),""),ROW($A1))))</f>
        <v/>
      </c>
    </row>
    <row r="21" spans="2:9" s="32" customFormat="1" x14ac:dyDescent="0.25">
      <c r="B21" s="52"/>
      <c r="C21" s="40" t="str">
        <f t="array" ref="C21">IF(ROW($A2)&gt;COUNTIF(Devoirs[ÉCHÉANCE],C$18),"",INDEX(Devoirs[DEVOIR],-1+SMALL(IF(Devoirs[ÉCHÉANCE]=C$18,ROW(Devoirs[ÉCHÉANCE])+1-ROW(Devoirs[[#Headers],[ÉCHÉANCE]]),""),ROW($A2))))</f>
        <v/>
      </c>
      <c r="D21" s="33" t="str">
        <f t="array" ref="D21">IF(ROW($A2)&gt;COUNTIF(Devoirs[ÉCHÉANCE],D$18),"",INDEX(Devoirs[DEVOIR],-1+SMALL(IF(Devoirs[ÉCHÉANCE]=D$18,ROW(Devoirs[ÉCHÉANCE])+1-ROW(Devoirs[[#Headers],[ÉCHÉANCE]]),""),ROW($A2))))</f>
        <v/>
      </c>
      <c r="E21" s="33" t="str">
        <f t="array" ref="E21">IF(ROW($A2)&gt;COUNTIF(Devoirs[ÉCHÉANCE],E$18),"",INDEX(Devoirs[DEVOIR],-1+SMALL(IF(Devoirs[ÉCHÉANCE]=E$18,ROW(Devoirs[ÉCHÉANCE])+1-ROW(Devoirs[[#Headers],[ÉCHÉANCE]]),""),ROW($A2))))</f>
        <v/>
      </c>
      <c r="F21" s="33" t="str">
        <f t="array" ref="F21">IF(ROW($A2)&gt;COUNTIF(Devoirs[ÉCHÉANCE],F$18),"",INDEX(Devoirs[DEVOIR],-1+SMALL(IF(Devoirs[ÉCHÉANCE]=F$18,ROW(Devoirs[ÉCHÉANCE])+1-ROW(Devoirs[[#Headers],[ÉCHÉANCE]]),""),ROW($A2))))</f>
        <v/>
      </c>
      <c r="G21" s="33" t="str">
        <f t="array" ref="G21">IF(ROW($A2)&gt;COUNTIF(Devoirs[ÉCHÉANCE],G$18),"",INDEX(Devoirs[DEVOIR],-1+SMALL(IF(Devoirs[ÉCHÉANCE]=G$18,ROW(Devoirs[ÉCHÉANCE])+1-ROW(Devoirs[[#Headers],[ÉCHÉANCE]]),""),ROW($A2))))</f>
        <v/>
      </c>
      <c r="H21" s="33" t="str">
        <f t="array" ref="H21">IF(ROW($A2)&gt;COUNTIF(Devoirs[ÉCHÉANCE],H$18),"",INDEX(Devoirs[DEVOIR],-1+SMALL(IF(Devoirs[ÉCHÉANCE]=H$18,ROW(Devoirs[ÉCHÉANCE])+1-ROW(Devoirs[[#Headers],[ÉCHÉANCE]]),""),ROW($A2))))</f>
        <v/>
      </c>
      <c r="I21" s="33" t="str">
        <f t="array" ref="I21">IF(ROW($A2)&gt;COUNTIF(Devoirs[ÉCHÉANCE],I$18),"",INDEX(Devoirs[DEVOIR],-1+SMALL(IF(Devoirs[ÉCHÉANCE]=I$18,ROW(Devoirs[ÉCHÉANCE])+1-ROW(Devoirs[[#Headers],[ÉCHÉANCE]]),""),ROW($A2))))</f>
        <v/>
      </c>
    </row>
    <row r="22" spans="2:9" s="32" customFormat="1" x14ac:dyDescent="0.25">
      <c r="B22" s="52"/>
      <c r="C22" s="40" t="str">
        <f t="array" ref="C22">IF(ROW($A3)&gt;COUNTIF(Devoirs[ÉCHÉANCE],C$18),"",INDEX(Devoirs[DEVOIR],-1+SMALL(IF(Devoirs[ÉCHÉANCE]=C$18,ROW(Devoirs[ÉCHÉANCE])+1-ROW(Devoirs[[#Headers],[ÉCHÉANCE]]),""),ROW($A3))))</f>
        <v/>
      </c>
      <c r="D22" s="33" t="str">
        <f t="array" ref="D22">IF(ROW($A3)&gt;COUNTIF(Devoirs[ÉCHÉANCE],D$18),"",INDEX(Devoirs[DEVOIR],-1+SMALL(IF(Devoirs[ÉCHÉANCE]=D$18,ROW(Devoirs[ÉCHÉANCE])+1-ROW(Devoirs[[#Headers],[ÉCHÉANCE]]),""),ROW($A3))))</f>
        <v/>
      </c>
      <c r="E22" s="33" t="str">
        <f t="array" ref="E22">IF(ROW($A3)&gt;COUNTIF(Devoirs[ÉCHÉANCE],E$18),"",INDEX(Devoirs[DEVOIR],-1+SMALL(IF(Devoirs[ÉCHÉANCE]=E$18,ROW(Devoirs[ÉCHÉANCE])+1-ROW(Devoirs[[#Headers],[ÉCHÉANCE]]),""),ROW($A3))))</f>
        <v/>
      </c>
      <c r="F22" s="33" t="str">
        <f t="array" ref="F22">IF(ROW($A3)&gt;COUNTIF(Devoirs[ÉCHÉANCE],F$18),"",INDEX(Devoirs[DEVOIR],-1+SMALL(IF(Devoirs[ÉCHÉANCE]=F$18,ROW(Devoirs[ÉCHÉANCE])+1-ROW(Devoirs[[#Headers],[ÉCHÉANCE]]),""),ROW($A3))))</f>
        <v/>
      </c>
      <c r="G22" s="33" t="str">
        <f t="array" ref="G22">IF(ROW($A3)&gt;COUNTIF(Devoirs[ÉCHÉANCE],G$18),"",INDEX(Devoirs[DEVOIR],-1+SMALL(IF(Devoirs[ÉCHÉANCE]=G$18,ROW(Devoirs[ÉCHÉANCE])+1-ROW(Devoirs[[#Headers],[ÉCHÉANCE]]),""),ROW($A3))))</f>
        <v/>
      </c>
      <c r="H22" s="33" t="str">
        <f t="array" ref="H22">IF(ROW($A3)&gt;COUNTIF(Devoirs[ÉCHÉANCE],H$18),"",INDEX(Devoirs[DEVOIR],-1+SMALL(IF(Devoirs[ÉCHÉANCE]=H$18,ROW(Devoirs[ÉCHÉANCE])+1-ROW(Devoirs[[#Headers],[ÉCHÉANCE]]),""),ROW($A3))))</f>
        <v/>
      </c>
      <c r="I22" s="33" t="str">
        <f t="array" ref="I22">IF(ROW($A3)&gt;COUNTIF(Devoirs[ÉCHÉANCE],I$18),"",INDEX(Devoirs[DEVOIR],-1+SMALL(IF(Devoirs[ÉCHÉANCE]=I$18,ROW(Devoirs[ÉCHÉANCE])+1-ROW(Devoirs[[#Headers],[ÉCHÉANCE]]),""),ROW($A3))))</f>
        <v/>
      </c>
    </row>
    <row r="23" spans="2:9" s="32" customFormat="1" ht="13" thickBot="1" x14ac:dyDescent="0.3">
      <c r="B23" s="53"/>
      <c r="C23" s="40" t="str">
        <f t="array" ref="C23">IF(ROW($A4)&gt;COUNTIF(Devoirs[ÉCHÉANCE],C$18),"",INDEX(Devoirs[DEVOIR],-1+SMALL(IF(Devoirs[ÉCHÉANCE]=C$18,ROW(Devoirs[ÉCHÉANCE])+1-ROW(Devoirs[[#Headers],[ÉCHÉANCE]]),""),ROW($A4))))</f>
        <v/>
      </c>
      <c r="D23" s="33" t="str">
        <f t="array" ref="D23">IF(ROW($A4)&gt;COUNTIF(Devoirs[ÉCHÉANCE],D$18),"",INDEX(Devoirs[DEVOIR],-1+SMALL(IF(Devoirs[ÉCHÉANCE]=D$18,ROW(Devoirs[ÉCHÉANCE])+1-ROW(Devoirs[[#Headers],[ÉCHÉANCE]]),""),ROW($A4))))</f>
        <v/>
      </c>
      <c r="E23" s="33" t="str">
        <f t="array" ref="E23">IF(ROW($A4)&gt;COUNTIF(Devoirs[ÉCHÉANCE],E$18),"",INDEX(Devoirs[DEVOIR],-1+SMALL(IF(Devoirs[ÉCHÉANCE]=E$18,ROW(Devoirs[ÉCHÉANCE])+1-ROW(Devoirs[[#Headers],[ÉCHÉANCE]]),""),ROW($A4))))</f>
        <v/>
      </c>
      <c r="F23" s="33" t="str">
        <f t="array" ref="F23">IF(ROW($A4)&gt;COUNTIF(Devoirs[ÉCHÉANCE],F$18),"",INDEX(Devoirs[DEVOIR],-1+SMALL(IF(Devoirs[ÉCHÉANCE]=F$18,ROW(Devoirs[ÉCHÉANCE])+1-ROW(Devoirs[[#Headers],[ÉCHÉANCE]]),""),ROW($A4))))</f>
        <v/>
      </c>
      <c r="G23" s="33" t="str">
        <f t="array" ref="G23">IF(ROW($A4)&gt;COUNTIF(Devoirs[ÉCHÉANCE],G$18),"",INDEX(Devoirs[DEVOIR],-1+SMALL(IF(Devoirs[ÉCHÉANCE]=G$18,ROW(Devoirs[ÉCHÉANCE])+1-ROW(Devoirs[[#Headers],[ÉCHÉANCE]]),""),ROW($A4))))</f>
        <v/>
      </c>
      <c r="H23" s="33" t="str">
        <f t="array" ref="H23">IF(ROW($A4)&gt;COUNTIF(Devoirs[ÉCHÉANCE],H$18),"",INDEX(Devoirs[DEVOIR],-1+SMALL(IF(Devoirs[ÉCHÉANCE]=H$18,ROW(Devoirs[ÉCHÉANCE])+1-ROW(Devoirs[[#Headers],[ÉCHÉANCE]]),""),ROW($A4))))</f>
        <v/>
      </c>
      <c r="I23" s="33" t="str">
        <f t="array" ref="I23">IF(ROW($A4)&gt;COUNTIF(Devoirs[ÉCHÉANCE],I$18),"",INDEX(Devoirs[DEVOIR],-1+SMALL(IF(Devoirs[ÉCHÉANCE]=I$18,ROW(Devoirs[ÉCHÉANCE])+1-ROW(Devoirs[[#Headers],[ÉCHÉANCE]]),""),ROW($A4))))</f>
        <v/>
      </c>
    </row>
    <row r="24" spans="2:9" ht="27.5" thickTop="1" x14ac:dyDescent="0.25">
      <c r="B24" s="48">
        <f>1+INT(MIN(MOD(C24-DATE(YEAR(C24)+{-1;0;1},1,5)+WEEKDAY(DATE(YEAR(C24)+{-1;0;1},1,3)),734))/7)</f>
        <v>21</v>
      </c>
      <c r="C24" s="41">
        <f>C18+7</f>
        <v>43605</v>
      </c>
      <c r="D24" s="17">
        <f>C24+1</f>
        <v>43606</v>
      </c>
      <c r="E24" s="17">
        <f t="shared" ref="E24:I24" si="3">D24+1</f>
        <v>43607</v>
      </c>
      <c r="F24" s="17">
        <f t="shared" si="3"/>
        <v>43608</v>
      </c>
      <c r="G24" s="17">
        <f t="shared" si="3"/>
        <v>43609</v>
      </c>
      <c r="H24" s="17">
        <f t="shared" si="3"/>
        <v>43610</v>
      </c>
      <c r="I24" s="17">
        <f t="shared" si="3"/>
        <v>43611</v>
      </c>
    </row>
    <row r="25" spans="2:9" s="32" customFormat="1" x14ac:dyDescent="0.25">
      <c r="B25" s="52" t="s">
        <v>34</v>
      </c>
      <c r="C25" s="42" t="str">
        <f>IFERROR(VLOOKUP(C24,JF_P[],2,0),"")</f>
        <v/>
      </c>
      <c r="D25" s="34" t="str">
        <f>IFERROR(VLOOKUP(D24,JF_P[],2,0),"")</f>
        <v/>
      </c>
      <c r="E25" s="34" t="str">
        <f>IFERROR(VLOOKUP(E24,JF_P[],2,0),"")</f>
        <v/>
      </c>
      <c r="F25" s="34" t="str">
        <f>IFERROR(VLOOKUP(F24,JF_P[],2,0),"")</f>
        <v/>
      </c>
      <c r="G25" s="34" t="str">
        <f>IFERROR(VLOOKUP(G24,JF_P[],2,0),"")</f>
        <v/>
      </c>
      <c r="H25" s="34" t="str">
        <f>IFERROR(VLOOKUP(H24,JF_P[],2,0),"")</f>
        <v/>
      </c>
      <c r="I25" s="34" t="str">
        <f>IFERROR(VLOOKUP(I24,JF_P[],2,0),"")</f>
        <v/>
      </c>
    </row>
    <row r="26" spans="2:9" s="32" customFormat="1" x14ac:dyDescent="0.25">
      <c r="B26" s="52"/>
      <c r="C26" s="43" t="str">
        <f t="array" ref="C26">IF(ROW($A1)&gt;COUNTIF(Devoirs[ÉCHÉANCE],C$24),"",INDEX(Devoirs[DEVOIR],-1+SMALL(IF(Devoirs[ÉCHÉANCE]=C$24,ROW(Devoirs[ÉCHÉANCE])+1-ROW(Devoirs[[#Headers],[ÉCHÉANCE]]),""),ROW($A1))))</f>
        <v/>
      </c>
      <c r="D26" s="35" t="str">
        <f t="array" ref="D26">IF(ROW($A1)&gt;COUNTIF(Devoirs[ÉCHÉANCE],D$24),"",INDEX(Devoirs[DEVOIR],-1+SMALL(IF(Devoirs[ÉCHÉANCE]=D$24,ROW(Devoirs[ÉCHÉANCE])+1-ROW(Devoirs[[#Headers],[ÉCHÉANCE]]),""),ROW($A1))))</f>
        <v/>
      </c>
      <c r="E26" s="35" t="str">
        <f t="array" ref="E26">IF(ROW($A1)&gt;COUNTIF(Devoirs[ÉCHÉANCE],E$24),"",INDEX(Devoirs[DEVOIR],-1+SMALL(IF(Devoirs[ÉCHÉANCE]=E$24,ROW(Devoirs[ÉCHÉANCE])+1-ROW(Devoirs[[#Headers],[ÉCHÉANCE]]),""),ROW($A1))))</f>
        <v/>
      </c>
      <c r="F26" s="35" t="str">
        <f t="array" ref="F26">IF(ROW($A1)&gt;COUNTIF(Devoirs[ÉCHÉANCE],F$24),"",INDEX(Devoirs[DEVOIR],-1+SMALL(IF(Devoirs[ÉCHÉANCE]=F$24,ROW(Devoirs[ÉCHÉANCE])+1-ROW(Devoirs[[#Headers],[ÉCHÉANCE]]),""),ROW($A1))))</f>
        <v/>
      </c>
      <c r="G26" s="35" t="str">
        <f t="array" ref="G26">IF(ROW($A1)&gt;COUNTIF(Devoirs[ÉCHÉANCE],G$24),"",INDEX(Devoirs[DEVOIR],-1+SMALL(IF(Devoirs[ÉCHÉANCE]=G$24,ROW(Devoirs[ÉCHÉANCE])+1-ROW(Devoirs[[#Headers],[ÉCHÉANCE]]),""),ROW($A1))))</f>
        <v/>
      </c>
      <c r="H26" s="35" t="str">
        <f t="array" ref="H26">IF(ROW($A1)&gt;COUNTIF(Devoirs[ÉCHÉANCE],H$24),"",INDEX(Devoirs[DEVOIR],-1+SMALL(IF(Devoirs[ÉCHÉANCE]=H$24,ROW(Devoirs[ÉCHÉANCE])+1-ROW(Devoirs[[#Headers],[ÉCHÉANCE]]),""),ROW($A1))))</f>
        <v/>
      </c>
      <c r="I26" s="35" t="str">
        <f t="array" ref="I26">IF(ROW($A1)&gt;COUNTIF(Devoirs[ÉCHÉANCE],I$24),"",INDEX(Devoirs[DEVOIR],-1+SMALL(IF(Devoirs[ÉCHÉANCE]=I$24,ROW(Devoirs[ÉCHÉANCE])+1-ROW(Devoirs[[#Headers],[ÉCHÉANCE]]),""),ROW($A1))))</f>
        <v/>
      </c>
    </row>
    <row r="27" spans="2:9" s="32" customFormat="1" x14ac:dyDescent="0.25">
      <c r="B27" s="52"/>
      <c r="C27" s="43" t="str">
        <f t="array" ref="C27">IF(ROW($A2)&gt;COUNTIF(Devoirs[ÉCHÉANCE],C$24),"",INDEX(Devoirs[DEVOIR],-1+SMALL(IF(Devoirs[ÉCHÉANCE]=C$24,ROW(Devoirs[ÉCHÉANCE])+1-ROW(Devoirs[[#Headers],[ÉCHÉANCE]]),""),ROW($A2))))</f>
        <v/>
      </c>
      <c r="D27" s="35" t="str">
        <f t="array" ref="D27">IF(ROW($A2)&gt;COUNTIF(Devoirs[ÉCHÉANCE],D$24),"",INDEX(Devoirs[DEVOIR],-1+SMALL(IF(Devoirs[ÉCHÉANCE]=D$24,ROW(Devoirs[ÉCHÉANCE])+1-ROW(Devoirs[[#Headers],[ÉCHÉANCE]]),""),ROW($A2))))</f>
        <v/>
      </c>
      <c r="E27" s="35" t="str">
        <f t="array" ref="E27">IF(ROW($A2)&gt;COUNTIF(Devoirs[ÉCHÉANCE],E$24),"",INDEX(Devoirs[DEVOIR],-1+SMALL(IF(Devoirs[ÉCHÉANCE]=E$24,ROW(Devoirs[ÉCHÉANCE])+1-ROW(Devoirs[[#Headers],[ÉCHÉANCE]]),""),ROW($A2))))</f>
        <v/>
      </c>
      <c r="F27" s="35" t="str">
        <f t="array" ref="F27">IF(ROW($A2)&gt;COUNTIF(Devoirs[ÉCHÉANCE],F$24),"",INDEX(Devoirs[DEVOIR],-1+SMALL(IF(Devoirs[ÉCHÉANCE]=F$24,ROW(Devoirs[ÉCHÉANCE])+1-ROW(Devoirs[[#Headers],[ÉCHÉANCE]]),""),ROW($A2))))</f>
        <v/>
      </c>
      <c r="G27" s="35" t="str">
        <f t="array" ref="G27">IF(ROW($A2)&gt;COUNTIF(Devoirs[ÉCHÉANCE],G$24),"",INDEX(Devoirs[DEVOIR],-1+SMALL(IF(Devoirs[ÉCHÉANCE]=G$24,ROW(Devoirs[ÉCHÉANCE])+1-ROW(Devoirs[[#Headers],[ÉCHÉANCE]]),""),ROW($A2))))</f>
        <v/>
      </c>
      <c r="H27" s="35" t="str">
        <f t="array" ref="H27">IF(ROW($A2)&gt;COUNTIF(Devoirs[ÉCHÉANCE],H$24),"",INDEX(Devoirs[DEVOIR],-1+SMALL(IF(Devoirs[ÉCHÉANCE]=H$24,ROW(Devoirs[ÉCHÉANCE])+1-ROW(Devoirs[[#Headers],[ÉCHÉANCE]]),""),ROW($A2))))</f>
        <v/>
      </c>
      <c r="I27" s="35" t="str">
        <f t="array" ref="I27">IF(ROW($A2)&gt;COUNTIF(Devoirs[ÉCHÉANCE],I$24),"",INDEX(Devoirs[DEVOIR],-1+SMALL(IF(Devoirs[ÉCHÉANCE]=I$24,ROW(Devoirs[ÉCHÉANCE])+1-ROW(Devoirs[[#Headers],[ÉCHÉANCE]]),""),ROW($A2))))</f>
        <v/>
      </c>
    </row>
    <row r="28" spans="2:9" s="32" customFormat="1" x14ac:dyDescent="0.25">
      <c r="B28" s="52"/>
      <c r="C28" s="43" t="str">
        <f t="array" ref="C28">IF(ROW($A3)&gt;COUNTIF(Devoirs[ÉCHÉANCE],C$24),"",INDEX(Devoirs[DEVOIR],-1+SMALL(IF(Devoirs[ÉCHÉANCE]=C$24,ROW(Devoirs[ÉCHÉANCE])+1-ROW(Devoirs[[#Headers],[ÉCHÉANCE]]),""),ROW($A3))))</f>
        <v/>
      </c>
      <c r="D28" s="35" t="str">
        <f t="array" ref="D28">IF(ROW($A3)&gt;COUNTIF(Devoirs[ÉCHÉANCE],D$24),"",INDEX(Devoirs[DEVOIR],-1+SMALL(IF(Devoirs[ÉCHÉANCE]=D$24,ROW(Devoirs[ÉCHÉANCE])+1-ROW(Devoirs[[#Headers],[ÉCHÉANCE]]),""),ROW($A3))))</f>
        <v/>
      </c>
      <c r="E28" s="35" t="str">
        <f t="array" ref="E28">IF(ROW($A3)&gt;COUNTIF(Devoirs[ÉCHÉANCE],E$24),"",INDEX(Devoirs[DEVOIR],-1+SMALL(IF(Devoirs[ÉCHÉANCE]=E$24,ROW(Devoirs[ÉCHÉANCE])+1-ROW(Devoirs[[#Headers],[ÉCHÉANCE]]),""),ROW($A3))))</f>
        <v/>
      </c>
      <c r="F28" s="35" t="str">
        <f t="array" ref="F28">IF(ROW($A3)&gt;COUNTIF(Devoirs[ÉCHÉANCE],F$24),"",INDEX(Devoirs[DEVOIR],-1+SMALL(IF(Devoirs[ÉCHÉANCE]=F$24,ROW(Devoirs[ÉCHÉANCE])+1-ROW(Devoirs[[#Headers],[ÉCHÉANCE]]),""),ROW($A3))))</f>
        <v/>
      </c>
      <c r="G28" s="35" t="str">
        <f t="array" ref="G28">IF(ROW($A3)&gt;COUNTIF(Devoirs[ÉCHÉANCE],G$24),"",INDEX(Devoirs[DEVOIR],-1+SMALL(IF(Devoirs[ÉCHÉANCE]=G$24,ROW(Devoirs[ÉCHÉANCE])+1-ROW(Devoirs[[#Headers],[ÉCHÉANCE]]),""),ROW($A3))))</f>
        <v/>
      </c>
      <c r="H28" s="35" t="str">
        <f t="array" ref="H28">IF(ROW($A3)&gt;COUNTIF(Devoirs[ÉCHÉANCE],H$24),"",INDEX(Devoirs[DEVOIR],-1+SMALL(IF(Devoirs[ÉCHÉANCE]=H$24,ROW(Devoirs[ÉCHÉANCE])+1-ROW(Devoirs[[#Headers],[ÉCHÉANCE]]),""),ROW($A3))))</f>
        <v/>
      </c>
      <c r="I28" s="35" t="str">
        <f t="array" ref="I28">IF(ROW($A3)&gt;COUNTIF(Devoirs[ÉCHÉANCE],I$24),"",INDEX(Devoirs[DEVOIR],-1+SMALL(IF(Devoirs[ÉCHÉANCE]=I$24,ROW(Devoirs[ÉCHÉANCE])+1-ROW(Devoirs[[#Headers],[ÉCHÉANCE]]),""),ROW($A3))))</f>
        <v/>
      </c>
    </row>
    <row r="29" spans="2:9" s="32" customFormat="1" ht="13" thickBot="1" x14ac:dyDescent="0.3">
      <c r="B29" s="53"/>
      <c r="C29" s="43" t="str">
        <f t="array" ref="C29">IF(ROW($A4)&gt;COUNTIF(Devoirs[ÉCHÉANCE],C$24),"",INDEX(Devoirs[DEVOIR],-1+SMALL(IF(Devoirs[ÉCHÉANCE]=C$24,ROW(Devoirs[ÉCHÉANCE])+1-ROW(Devoirs[[#Headers],[ÉCHÉANCE]]),""),ROW($A4))))</f>
        <v/>
      </c>
      <c r="D29" s="35" t="str">
        <f t="array" ref="D29">IF(ROW($A4)&gt;COUNTIF(Devoirs[ÉCHÉANCE],D$24),"",INDEX(Devoirs[DEVOIR],-1+SMALL(IF(Devoirs[ÉCHÉANCE]=D$24,ROW(Devoirs[ÉCHÉANCE])+1-ROW(Devoirs[[#Headers],[ÉCHÉANCE]]),""),ROW($A4))))</f>
        <v/>
      </c>
      <c r="E29" s="35" t="str">
        <f t="array" ref="E29">IF(ROW($A4)&gt;COUNTIF(Devoirs[ÉCHÉANCE],E$24),"",INDEX(Devoirs[DEVOIR],-1+SMALL(IF(Devoirs[ÉCHÉANCE]=E$24,ROW(Devoirs[ÉCHÉANCE])+1-ROW(Devoirs[[#Headers],[ÉCHÉANCE]]),""),ROW($A4))))</f>
        <v/>
      </c>
      <c r="F29" s="35" t="str">
        <f t="array" ref="F29">IF(ROW($A4)&gt;COUNTIF(Devoirs[ÉCHÉANCE],F$24),"",INDEX(Devoirs[DEVOIR],-1+SMALL(IF(Devoirs[ÉCHÉANCE]=F$24,ROW(Devoirs[ÉCHÉANCE])+1-ROW(Devoirs[[#Headers],[ÉCHÉANCE]]),""),ROW($A4))))</f>
        <v/>
      </c>
      <c r="G29" s="35" t="str">
        <f t="array" ref="G29">IF(ROW($A4)&gt;COUNTIF(Devoirs[ÉCHÉANCE],G$24),"",INDEX(Devoirs[DEVOIR],-1+SMALL(IF(Devoirs[ÉCHÉANCE]=G$24,ROW(Devoirs[ÉCHÉANCE])+1-ROW(Devoirs[[#Headers],[ÉCHÉANCE]]),""),ROW($A4))))</f>
        <v/>
      </c>
      <c r="H29" s="35" t="str">
        <f t="array" ref="H29">IF(ROW($A4)&gt;COUNTIF(Devoirs[ÉCHÉANCE],H$24),"",INDEX(Devoirs[DEVOIR],-1+SMALL(IF(Devoirs[ÉCHÉANCE]=H$24,ROW(Devoirs[ÉCHÉANCE])+1-ROW(Devoirs[[#Headers],[ÉCHÉANCE]]),""),ROW($A4))))</f>
        <v/>
      </c>
      <c r="I29" s="35" t="str">
        <f t="array" ref="I29">IF(ROW($A4)&gt;COUNTIF(Devoirs[ÉCHÉANCE],I$24),"",INDEX(Devoirs[DEVOIR],-1+SMALL(IF(Devoirs[ÉCHÉANCE]=I$24,ROW(Devoirs[ÉCHÉANCE])+1-ROW(Devoirs[[#Headers],[ÉCHÉANCE]]),""),ROW($A4))))</f>
        <v/>
      </c>
    </row>
    <row r="30" spans="2:9" ht="27.5" thickTop="1" x14ac:dyDescent="0.25">
      <c r="B30" s="48">
        <f>1+INT(MIN(MOD(C30-DATE(YEAR(C30)+{-1;0;1},1,5)+WEEKDAY(DATE(YEAR(C30)+{-1;0;1},1,3)),734))/7)</f>
        <v>22</v>
      </c>
      <c r="C30" s="38">
        <f>C24+7</f>
        <v>43612</v>
      </c>
      <c r="D30" s="15">
        <f>C30+1</f>
        <v>43613</v>
      </c>
      <c r="E30" s="15">
        <f t="shared" ref="E30:I30" si="4">D30+1</f>
        <v>43614</v>
      </c>
      <c r="F30" s="15">
        <f t="shared" si="4"/>
        <v>43615</v>
      </c>
      <c r="G30" s="15">
        <f t="shared" si="4"/>
        <v>43616</v>
      </c>
      <c r="H30" s="15">
        <f t="shared" si="4"/>
        <v>43617</v>
      </c>
      <c r="I30" s="15">
        <f t="shared" si="4"/>
        <v>43618</v>
      </c>
    </row>
    <row r="31" spans="2:9" s="30" customFormat="1" x14ac:dyDescent="0.25">
      <c r="B31" s="52" t="s">
        <v>34</v>
      </c>
      <c r="C31" s="44" t="str">
        <f>IFERROR(VLOOKUP(C30,JF_P[],2,0),"")</f>
        <v/>
      </c>
      <c r="D31" s="36" t="str">
        <f>IFERROR(VLOOKUP(D30,JF_P[],2,0),"")</f>
        <v/>
      </c>
      <c r="E31" s="36" t="str">
        <f>IFERROR(VLOOKUP(E30,JF_P[],2,0),"")</f>
        <v/>
      </c>
      <c r="F31" s="36" t="str">
        <f>IFERROR(VLOOKUP(F30,JF_P[],2,0),"")</f>
        <v>Ascension</v>
      </c>
      <c r="G31" s="36" t="str">
        <f>IFERROR(VLOOKUP(G30,JF_P[],2,0),"")</f>
        <v>Pont</v>
      </c>
      <c r="H31" s="36" t="str">
        <f>IFERROR(VLOOKUP(H30,JF_P[],2,0),"")</f>
        <v/>
      </c>
      <c r="I31" s="36" t="str">
        <f>IFERROR(VLOOKUP(I30,JF_P[],2,0),"")</f>
        <v/>
      </c>
    </row>
    <row r="32" spans="2:9" s="32" customFormat="1" x14ac:dyDescent="0.25">
      <c r="B32" s="52"/>
      <c r="C32" s="40" t="str">
        <f t="array" ref="C32">IF(ROW($A1)&gt;COUNTIF(Devoirs[ÉCHÉANCE],C$30),"",INDEX(Devoirs[DEVOIR],-1+SMALL(IF(Devoirs[ÉCHÉANCE]=C$30,ROW(Devoirs[ÉCHÉANCE])+1-ROW(Devoirs[[#Headers],[ÉCHÉANCE]]),""),ROW($A1))))</f>
        <v/>
      </c>
      <c r="D32" s="33" t="str">
        <f t="array" ref="D32">IF(ROW($A1)&gt;COUNTIF(Devoirs[ÉCHÉANCE],D$30),"",INDEX(Devoirs[DEVOIR],-1+SMALL(IF(Devoirs[ÉCHÉANCE]=D$30,ROW(Devoirs[ÉCHÉANCE])+1-ROW(Devoirs[[#Headers],[ÉCHÉANCE]]),""),ROW($A1))))</f>
        <v/>
      </c>
      <c r="E32" s="33" t="str">
        <f t="array" ref="E32">IF(ROW($A1)&gt;COUNTIF(Devoirs[ÉCHÉANCE],E$30),"",INDEX(Devoirs[DEVOIR],-1+SMALL(IF(Devoirs[ÉCHÉANCE]=E$30,ROW(Devoirs[ÉCHÉANCE])+1-ROW(Devoirs[[#Headers],[ÉCHÉANCE]]),""),ROW($A1))))</f>
        <v/>
      </c>
      <c r="F32" s="33" t="str">
        <f t="array" ref="F32">IF(ROW($A1)&gt;COUNTIF(Devoirs[ÉCHÉANCE],F$30),"",INDEX(Devoirs[DEVOIR],-1+SMALL(IF(Devoirs[ÉCHÉANCE]=F$30,ROW(Devoirs[ÉCHÉANCE])+1-ROW(Devoirs[[#Headers],[ÉCHÉANCE]]),""),ROW($A1))))</f>
        <v/>
      </c>
      <c r="G32" s="33" t="str">
        <f t="array" ref="G32">IF(ROW($A1)&gt;COUNTIF(Devoirs[ÉCHÉANCE],G$30),"",INDEX(Devoirs[DEVOIR],-1+SMALL(IF(Devoirs[ÉCHÉANCE]=G$30,ROW(Devoirs[ÉCHÉANCE])+1-ROW(Devoirs[[#Headers],[ÉCHÉANCE]]),""),ROW($A1))))</f>
        <v/>
      </c>
      <c r="H32" s="33" t="str">
        <f t="array" ref="H32">IF(ROW($A1)&gt;COUNTIF(Devoirs[ÉCHÉANCE],H$30),"",INDEX(Devoirs[DEVOIR],-1+SMALL(IF(Devoirs[ÉCHÉANCE]=H$30,ROW(Devoirs[ÉCHÉANCE])+1-ROW(Devoirs[[#Headers],[ÉCHÉANCE]]),""),ROW($A1))))</f>
        <v/>
      </c>
      <c r="I32" s="33" t="str">
        <f t="array" ref="I32">IF(ROW($A1)&gt;COUNTIF(Devoirs[ÉCHÉANCE],I$30),"",INDEX(Devoirs[DEVOIR],-1+SMALL(IF(Devoirs[ÉCHÉANCE]=I$30,ROW(Devoirs[ÉCHÉANCE])+1-ROW(Devoirs[[#Headers],[ÉCHÉANCE]]),""),ROW($A1))))</f>
        <v/>
      </c>
    </row>
    <row r="33" spans="2:9" s="32" customFormat="1" x14ac:dyDescent="0.25">
      <c r="B33" s="52"/>
      <c r="C33" s="40" t="str">
        <f t="array" ref="C33">IF(ROW($A2)&gt;COUNTIF(Devoirs[ÉCHÉANCE],C$30),"",INDEX(Devoirs[DEVOIR],-1+SMALL(IF(Devoirs[ÉCHÉANCE]=C$30,ROW(Devoirs[ÉCHÉANCE])+1-ROW(Devoirs[[#Headers],[ÉCHÉANCE]]),""),ROW($A2))))</f>
        <v/>
      </c>
      <c r="D33" s="33" t="str">
        <f t="array" ref="D33">IF(ROW($A2)&gt;COUNTIF(Devoirs[ÉCHÉANCE],D$30),"",INDEX(Devoirs[DEVOIR],-1+SMALL(IF(Devoirs[ÉCHÉANCE]=D$30,ROW(Devoirs[ÉCHÉANCE])+1-ROW(Devoirs[[#Headers],[ÉCHÉANCE]]),""),ROW($A2))))</f>
        <v/>
      </c>
      <c r="E33" s="33" t="str">
        <f t="array" ref="E33">IF(ROW($A2)&gt;COUNTIF(Devoirs[ÉCHÉANCE],E$30),"",INDEX(Devoirs[DEVOIR],-1+SMALL(IF(Devoirs[ÉCHÉANCE]=E$30,ROW(Devoirs[ÉCHÉANCE])+1-ROW(Devoirs[[#Headers],[ÉCHÉANCE]]),""),ROW($A2))))</f>
        <v/>
      </c>
      <c r="F33" s="33" t="str">
        <f t="array" ref="F33">IF(ROW($A2)&gt;COUNTIF(Devoirs[ÉCHÉANCE],F$30),"",INDEX(Devoirs[DEVOIR],-1+SMALL(IF(Devoirs[ÉCHÉANCE]=F$30,ROW(Devoirs[ÉCHÉANCE])+1-ROW(Devoirs[[#Headers],[ÉCHÉANCE]]),""),ROW($A2))))</f>
        <v/>
      </c>
      <c r="G33" s="33" t="str">
        <f t="array" ref="G33">IF(ROW($A2)&gt;COUNTIF(Devoirs[ÉCHÉANCE],G$30),"",INDEX(Devoirs[DEVOIR],-1+SMALL(IF(Devoirs[ÉCHÉANCE]=G$30,ROW(Devoirs[ÉCHÉANCE])+1-ROW(Devoirs[[#Headers],[ÉCHÉANCE]]),""),ROW($A2))))</f>
        <v/>
      </c>
      <c r="H33" s="33" t="str">
        <f t="array" ref="H33">IF(ROW($A2)&gt;COUNTIF(Devoirs[ÉCHÉANCE],H$30),"",INDEX(Devoirs[DEVOIR],-1+SMALL(IF(Devoirs[ÉCHÉANCE]=H$30,ROW(Devoirs[ÉCHÉANCE])+1-ROW(Devoirs[[#Headers],[ÉCHÉANCE]]),""),ROW($A2))))</f>
        <v/>
      </c>
      <c r="I33" s="33" t="str">
        <f t="array" ref="I33">IF(ROW($A2)&gt;COUNTIF(Devoirs[ÉCHÉANCE],I$30),"",INDEX(Devoirs[DEVOIR],-1+SMALL(IF(Devoirs[ÉCHÉANCE]=I$30,ROW(Devoirs[ÉCHÉANCE])+1-ROW(Devoirs[[#Headers],[ÉCHÉANCE]]),""),ROW($A2))))</f>
        <v/>
      </c>
    </row>
    <row r="34" spans="2:9" s="32" customFormat="1" x14ac:dyDescent="0.25">
      <c r="B34" s="52"/>
      <c r="C34" s="40" t="str">
        <f t="array" ref="C34">IF(ROW($A3)&gt;COUNTIF(Devoirs[ÉCHÉANCE],C$30),"",INDEX(Devoirs[DEVOIR],-1+SMALL(IF(Devoirs[ÉCHÉANCE]=C$30,ROW(Devoirs[ÉCHÉANCE])+1-ROW(Devoirs[[#Headers],[ÉCHÉANCE]]),""),ROW($A3))))</f>
        <v/>
      </c>
      <c r="D34" s="33" t="str">
        <f t="array" ref="D34">IF(ROW($A3)&gt;COUNTIF(Devoirs[ÉCHÉANCE],D$30),"",INDEX(Devoirs[DEVOIR],-1+SMALL(IF(Devoirs[ÉCHÉANCE]=D$30,ROW(Devoirs[ÉCHÉANCE])+1-ROW(Devoirs[[#Headers],[ÉCHÉANCE]]),""),ROW($A3))))</f>
        <v/>
      </c>
      <c r="E34" s="33" t="str">
        <f t="array" ref="E34">IF(ROW($A3)&gt;COUNTIF(Devoirs[ÉCHÉANCE],E$30),"",INDEX(Devoirs[DEVOIR],-1+SMALL(IF(Devoirs[ÉCHÉANCE]=E$30,ROW(Devoirs[ÉCHÉANCE])+1-ROW(Devoirs[[#Headers],[ÉCHÉANCE]]),""),ROW($A3))))</f>
        <v/>
      </c>
      <c r="F34" s="33" t="str">
        <f t="array" ref="F34">IF(ROW($A3)&gt;COUNTIF(Devoirs[ÉCHÉANCE],F$30),"",INDEX(Devoirs[DEVOIR],-1+SMALL(IF(Devoirs[ÉCHÉANCE]=F$30,ROW(Devoirs[ÉCHÉANCE])+1-ROW(Devoirs[[#Headers],[ÉCHÉANCE]]),""),ROW($A3))))</f>
        <v/>
      </c>
      <c r="G34" s="33" t="str">
        <f t="array" ref="G34">IF(ROW($A3)&gt;COUNTIF(Devoirs[ÉCHÉANCE],G$30),"",INDEX(Devoirs[DEVOIR],-1+SMALL(IF(Devoirs[ÉCHÉANCE]=G$30,ROW(Devoirs[ÉCHÉANCE])+1-ROW(Devoirs[[#Headers],[ÉCHÉANCE]]),""),ROW($A3))))</f>
        <v/>
      </c>
      <c r="H34" s="33" t="str">
        <f t="array" ref="H34">IF(ROW($A3)&gt;COUNTIF(Devoirs[ÉCHÉANCE],H$30),"",INDEX(Devoirs[DEVOIR],-1+SMALL(IF(Devoirs[ÉCHÉANCE]=H$30,ROW(Devoirs[ÉCHÉANCE])+1-ROW(Devoirs[[#Headers],[ÉCHÉANCE]]),""),ROW($A3))))</f>
        <v/>
      </c>
      <c r="I34" s="33" t="str">
        <f t="array" ref="I34">IF(ROW($A3)&gt;COUNTIF(Devoirs[ÉCHÉANCE],I$30),"",INDEX(Devoirs[DEVOIR],-1+SMALL(IF(Devoirs[ÉCHÉANCE]=I$30,ROW(Devoirs[ÉCHÉANCE])+1-ROW(Devoirs[[#Headers],[ÉCHÉANCE]]),""),ROW($A3))))</f>
        <v/>
      </c>
    </row>
    <row r="35" spans="2:9" s="32" customFormat="1" ht="13" thickBot="1" x14ac:dyDescent="0.3">
      <c r="B35" s="53"/>
      <c r="C35" s="40" t="str">
        <f t="array" ref="C35">IF(ROW($A4)&gt;COUNTIF(Devoirs[ÉCHÉANCE],C$30),"",INDEX(Devoirs[DEVOIR],-1+SMALL(IF(Devoirs[ÉCHÉANCE]=C$30,ROW(Devoirs[ÉCHÉANCE])+1-ROW(Devoirs[[#Headers],[ÉCHÉANCE]]),""),ROW($A4))))</f>
        <v/>
      </c>
      <c r="D35" s="33" t="str">
        <f t="array" ref="D35">IF(ROW($A4)&gt;COUNTIF(Devoirs[ÉCHÉANCE],D$30),"",INDEX(Devoirs[DEVOIR],-1+SMALL(IF(Devoirs[ÉCHÉANCE]=D$30,ROW(Devoirs[ÉCHÉANCE])+1-ROW(Devoirs[[#Headers],[ÉCHÉANCE]]),""),ROW($A4))))</f>
        <v/>
      </c>
      <c r="E35" s="33" t="str">
        <f t="array" ref="E35">IF(ROW($A4)&gt;COUNTIF(Devoirs[ÉCHÉANCE],E$30),"",INDEX(Devoirs[DEVOIR],-1+SMALL(IF(Devoirs[ÉCHÉANCE]=E$30,ROW(Devoirs[ÉCHÉANCE])+1-ROW(Devoirs[[#Headers],[ÉCHÉANCE]]),""),ROW($A4))))</f>
        <v/>
      </c>
      <c r="F35" s="33" t="str">
        <f t="array" ref="F35">IF(ROW($A4)&gt;COUNTIF(Devoirs[ÉCHÉANCE],F$30),"",INDEX(Devoirs[DEVOIR],-1+SMALL(IF(Devoirs[ÉCHÉANCE]=F$30,ROW(Devoirs[ÉCHÉANCE])+1-ROW(Devoirs[[#Headers],[ÉCHÉANCE]]),""),ROW($A4))))</f>
        <v/>
      </c>
      <c r="G35" s="33" t="str">
        <f t="array" ref="G35">IF(ROW($A4)&gt;COUNTIF(Devoirs[ÉCHÉANCE],G$30),"",INDEX(Devoirs[DEVOIR],-1+SMALL(IF(Devoirs[ÉCHÉANCE]=G$30,ROW(Devoirs[ÉCHÉANCE])+1-ROW(Devoirs[[#Headers],[ÉCHÉANCE]]),""),ROW($A4))))</f>
        <v/>
      </c>
      <c r="H35" s="33" t="str">
        <f t="array" ref="H35">IF(ROW($A4)&gt;COUNTIF(Devoirs[ÉCHÉANCE],H$30),"",INDEX(Devoirs[DEVOIR],-1+SMALL(IF(Devoirs[ÉCHÉANCE]=H$30,ROW(Devoirs[ÉCHÉANCE])+1-ROW(Devoirs[[#Headers],[ÉCHÉANCE]]),""),ROW($A4))))</f>
        <v/>
      </c>
      <c r="I35" s="33" t="str">
        <f t="array" ref="I35">IF(ROW($A4)&gt;COUNTIF(Devoirs[ÉCHÉANCE],I$30),"",INDEX(Devoirs[DEVOIR],-1+SMALL(IF(Devoirs[ÉCHÉANCE]=I$30,ROW(Devoirs[ÉCHÉANCE])+1-ROW(Devoirs[[#Headers],[ÉCHÉANCE]]),""),ROW($A4))))</f>
        <v/>
      </c>
    </row>
    <row r="36" spans="2:9" ht="27.5" thickTop="1" x14ac:dyDescent="0.25">
      <c r="B36" s="48">
        <f>1+INT(MIN(MOD(C36-DATE(YEAR(C36)+{-1;0;1},1,5)+WEEKDAY(DATE(YEAR(C36)+{-1;0;1},1,3)),734))/7)</f>
        <v>23</v>
      </c>
      <c r="C36" s="41">
        <f>C30+7</f>
        <v>43619</v>
      </c>
      <c r="D36" s="17">
        <f>C36+1</f>
        <v>43620</v>
      </c>
      <c r="E36" s="17">
        <f t="shared" ref="E36:I36" si="5">D36+1</f>
        <v>43621</v>
      </c>
      <c r="F36" s="17">
        <f t="shared" si="5"/>
        <v>43622</v>
      </c>
      <c r="G36" s="17">
        <f t="shared" si="5"/>
        <v>43623</v>
      </c>
      <c r="H36" s="17">
        <f t="shared" si="5"/>
        <v>43624</v>
      </c>
      <c r="I36" s="17">
        <f t="shared" si="5"/>
        <v>43625</v>
      </c>
    </row>
    <row r="37" spans="2:9" s="32" customFormat="1" x14ac:dyDescent="0.25">
      <c r="B37" s="52" t="s">
        <v>34</v>
      </c>
      <c r="C37" s="42" t="str">
        <f>IFERROR(VLOOKUP(C36,JF_P[],2,0),"")</f>
        <v/>
      </c>
      <c r="D37" s="34" t="str">
        <f>IFERROR(VLOOKUP(D36,JF_P[],2,0),"")</f>
        <v/>
      </c>
      <c r="E37" s="34" t="str">
        <f>IFERROR(VLOOKUP(E36,JF_P[],2,0),"")</f>
        <v/>
      </c>
      <c r="F37" s="34" t="str">
        <f>IFERROR(VLOOKUP(F36,JF_P[],2,0),"")</f>
        <v/>
      </c>
      <c r="G37" s="34" t="str">
        <f>IFERROR(VLOOKUP(G36,JF_P[],2,0),"")</f>
        <v/>
      </c>
      <c r="H37" s="34" t="str">
        <f>IFERROR(VLOOKUP(H36,JF_P[],2,0),"")</f>
        <v/>
      </c>
      <c r="I37" s="34" t="str">
        <f>IFERROR(VLOOKUP(I36,JF_P[],2,0),"")</f>
        <v/>
      </c>
    </row>
    <row r="38" spans="2:9" s="32" customFormat="1" x14ac:dyDescent="0.25">
      <c r="B38" s="52"/>
      <c r="C38" s="43" t="str">
        <f t="array" ref="C38">IF(ROW($A1)&gt;COUNTIF(Devoirs[ÉCHÉANCE],C$36),"",INDEX(Devoirs[DEVOIR],-1+SMALL(IF(Devoirs[ÉCHÉANCE]=C$36,ROW(Devoirs[ÉCHÉANCE])+1-ROW(Devoirs[[#Headers],[ÉCHÉANCE]]),""),ROW($A1))))</f>
        <v>test 7</v>
      </c>
      <c r="D38" s="35" t="str">
        <f t="array" ref="D38">IF(ROW($A1)&gt;COUNTIF(Devoirs[ÉCHÉANCE],D$36),"",INDEX(Devoirs[DEVOIR],-1+SMALL(IF(Devoirs[ÉCHÉANCE]=D$36,ROW(Devoirs[ÉCHÉANCE])+1-ROW(Devoirs[[#Headers],[ÉCHÉANCE]]),""),ROW($A1))))</f>
        <v/>
      </c>
      <c r="E38" s="35" t="str">
        <f t="array" ref="E38">IF(ROW($A1)&gt;COUNTIF(Devoirs[ÉCHÉANCE],E$36),"",INDEX(Devoirs[DEVOIR],-1+SMALL(IF(Devoirs[ÉCHÉANCE]=E$36,ROW(Devoirs[ÉCHÉANCE])+1-ROW(Devoirs[[#Headers],[ÉCHÉANCE]]),""),ROW($A1))))</f>
        <v/>
      </c>
      <c r="F38" s="35" t="str">
        <f t="array" ref="F38">IF(ROW($A1)&gt;COUNTIF(Devoirs[ÉCHÉANCE],F$36),"",INDEX(Devoirs[DEVOIR],-1+SMALL(IF(Devoirs[ÉCHÉANCE]=F$36,ROW(Devoirs[ÉCHÉANCE])+1-ROW(Devoirs[[#Headers],[ÉCHÉANCE]]),""),ROW($A1))))</f>
        <v/>
      </c>
      <c r="G38" s="35" t="str">
        <f t="array" ref="G38">IF(ROW($A1)&gt;COUNTIF(Devoirs[ÉCHÉANCE],G$36),"",INDEX(Devoirs[DEVOIR],-1+SMALL(IF(Devoirs[ÉCHÉANCE]=G$36,ROW(Devoirs[ÉCHÉANCE])+1-ROW(Devoirs[[#Headers],[ÉCHÉANCE]]),""),ROW($A1))))</f>
        <v/>
      </c>
      <c r="H38" s="35" t="str">
        <f t="array" ref="H38">IF(ROW($A1)&gt;COUNTIF(Devoirs[ÉCHÉANCE],H$36),"",INDEX(Devoirs[DEVOIR],-1+SMALL(IF(Devoirs[ÉCHÉANCE]=H$36,ROW(Devoirs[ÉCHÉANCE])+1-ROW(Devoirs[[#Headers],[ÉCHÉANCE]]),""),ROW($A1))))</f>
        <v/>
      </c>
      <c r="I38" s="35" t="str">
        <f t="array" ref="I38">IF(ROW($A1)&gt;COUNTIF(Devoirs[ÉCHÉANCE],I$36),"",INDEX(Devoirs[DEVOIR],-1+SMALL(IF(Devoirs[ÉCHÉANCE]=I$36,ROW(Devoirs[ÉCHÉANCE])+1-ROW(Devoirs[[#Headers],[ÉCHÉANCE]]),""),ROW($A1))))</f>
        <v/>
      </c>
    </row>
    <row r="39" spans="2:9" s="32" customFormat="1" x14ac:dyDescent="0.25">
      <c r="B39" s="52"/>
      <c r="C39" s="43" t="str">
        <f t="array" ref="C39">IF(ROW($A2)&gt;COUNTIF(Devoirs[ÉCHÉANCE],C$36),"",INDEX(Devoirs[DEVOIR],-1+SMALL(IF(Devoirs[ÉCHÉANCE]=C$36,ROW(Devoirs[ÉCHÉANCE])+1-ROW(Devoirs[[#Headers],[ÉCHÉANCE]]),""),ROW($A2))))</f>
        <v/>
      </c>
      <c r="D39" s="35" t="str">
        <f t="array" ref="D39">IF(ROW($A2)&gt;COUNTIF(Devoirs[ÉCHÉANCE],D$36),"",INDEX(Devoirs[DEVOIR],-1+SMALL(IF(Devoirs[ÉCHÉANCE]=D$36,ROW(Devoirs[ÉCHÉANCE])+1-ROW(Devoirs[[#Headers],[ÉCHÉANCE]]),""),ROW($A2))))</f>
        <v/>
      </c>
      <c r="E39" s="35" t="str">
        <f t="array" ref="E39">IF(ROW($A2)&gt;COUNTIF(Devoirs[ÉCHÉANCE],E$36),"",INDEX(Devoirs[DEVOIR],-1+SMALL(IF(Devoirs[ÉCHÉANCE]=E$36,ROW(Devoirs[ÉCHÉANCE])+1-ROW(Devoirs[[#Headers],[ÉCHÉANCE]]),""),ROW($A2))))</f>
        <v/>
      </c>
      <c r="F39" s="35" t="str">
        <f t="array" ref="F39">IF(ROW($A2)&gt;COUNTIF(Devoirs[ÉCHÉANCE],F$36),"",INDEX(Devoirs[DEVOIR],-1+SMALL(IF(Devoirs[ÉCHÉANCE]=F$36,ROW(Devoirs[ÉCHÉANCE])+1-ROW(Devoirs[[#Headers],[ÉCHÉANCE]]),""),ROW($A2))))</f>
        <v/>
      </c>
      <c r="G39" s="35" t="str">
        <f t="array" ref="G39">IF(ROW($A2)&gt;COUNTIF(Devoirs[ÉCHÉANCE],G$36),"",INDEX(Devoirs[DEVOIR],-1+SMALL(IF(Devoirs[ÉCHÉANCE]=G$36,ROW(Devoirs[ÉCHÉANCE])+1-ROW(Devoirs[[#Headers],[ÉCHÉANCE]]),""),ROW($A2))))</f>
        <v/>
      </c>
      <c r="H39" s="35" t="str">
        <f t="array" ref="H39">IF(ROW($A2)&gt;COUNTIF(Devoirs[ÉCHÉANCE],H$36),"",INDEX(Devoirs[DEVOIR],-1+SMALL(IF(Devoirs[ÉCHÉANCE]=H$36,ROW(Devoirs[ÉCHÉANCE])+1-ROW(Devoirs[[#Headers],[ÉCHÉANCE]]),""),ROW($A2))))</f>
        <v/>
      </c>
      <c r="I39" s="35" t="str">
        <f t="array" ref="I39">IF(ROW($A2)&gt;COUNTIF(Devoirs[ÉCHÉANCE],I$36),"",INDEX(Devoirs[DEVOIR],-1+SMALL(IF(Devoirs[ÉCHÉANCE]=I$36,ROW(Devoirs[ÉCHÉANCE])+1-ROW(Devoirs[[#Headers],[ÉCHÉANCE]]),""),ROW($A2))))</f>
        <v/>
      </c>
    </row>
    <row r="40" spans="2:9" s="32" customFormat="1" x14ac:dyDescent="0.25">
      <c r="B40" s="52"/>
      <c r="C40" s="43" t="str">
        <f t="array" ref="C40">IF(ROW($A3)&gt;COUNTIF(Devoirs[ÉCHÉANCE],C$36),"",INDEX(Devoirs[DEVOIR],-1+SMALL(IF(Devoirs[ÉCHÉANCE]=C$36,ROW(Devoirs[ÉCHÉANCE])+1-ROW(Devoirs[[#Headers],[ÉCHÉANCE]]),""),ROW($A3))))</f>
        <v/>
      </c>
      <c r="D40" s="35" t="str">
        <f t="array" ref="D40">IF(ROW($A3)&gt;COUNTIF(Devoirs[ÉCHÉANCE],D$36),"",INDEX(Devoirs[DEVOIR],-1+SMALL(IF(Devoirs[ÉCHÉANCE]=D$36,ROW(Devoirs[ÉCHÉANCE])+1-ROW(Devoirs[[#Headers],[ÉCHÉANCE]]),""),ROW($A3))))</f>
        <v/>
      </c>
      <c r="E40" s="35" t="str">
        <f t="array" ref="E40">IF(ROW($A3)&gt;COUNTIF(Devoirs[ÉCHÉANCE],E$36),"",INDEX(Devoirs[DEVOIR],-1+SMALL(IF(Devoirs[ÉCHÉANCE]=E$36,ROW(Devoirs[ÉCHÉANCE])+1-ROW(Devoirs[[#Headers],[ÉCHÉANCE]]),""),ROW($A3))))</f>
        <v/>
      </c>
      <c r="F40" s="35" t="str">
        <f t="array" ref="F40">IF(ROW($A3)&gt;COUNTIF(Devoirs[ÉCHÉANCE],F$36),"",INDEX(Devoirs[DEVOIR],-1+SMALL(IF(Devoirs[ÉCHÉANCE]=F$36,ROW(Devoirs[ÉCHÉANCE])+1-ROW(Devoirs[[#Headers],[ÉCHÉANCE]]),""),ROW($A3))))</f>
        <v/>
      </c>
      <c r="G40" s="35" t="str">
        <f t="array" ref="G40">IF(ROW($A3)&gt;COUNTIF(Devoirs[ÉCHÉANCE],G$36),"",INDEX(Devoirs[DEVOIR],-1+SMALL(IF(Devoirs[ÉCHÉANCE]=G$36,ROW(Devoirs[ÉCHÉANCE])+1-ROW(Devoirs[[#Headers],[ÉCHÉANCE]]),""),ROW($A3))))</f>
        <v/>
      </c>
      <c r="H40" s="35" t="str">
        <f t="array" ref="H40">IF(ROW($A3)&gt;COUNTIF(Devoirs[ÉCHÉANCE],H$36),"",INDEX(Devoirs[DEVOIR],-1+SMALL(IF(Devoirs[ÉCHÉANCE]=H$36,ROW(Devoirs[ÉCHÉANCE])+1-ROW(Devoirs[[#Headers],[ÉCHÉANCE]]),""),ROW($A3))))</f>
        <v/>
      </c>
      <c r="I40" s="35" t="str">
        <f t="array" ref="I40">IF(ROW($A3)&gt;COUNTIF(Devoirs[ÉCHÉANCE],I$36),"",INDEX(Devoirs[DEVOIR],-1+SMALL(IF(Devoirs[ÉCHÉANCE]=I$36,ROW(Devoirs[ÉCHÉANCE])+1-ROW(Devoirs[[#Headers],[ÉCHÉANCE]]),""),ROW($A3))))</f>
        <v/>
      </c>
    </row>
    <row r="41" spans="2:9" s="32" customFormat="1" ht="13" thickBot="1" x14ac:dyDescent="0.3">
      <c r="B41" s="53"/>
      <c r="C41" s="43" t="str">
        <f t="array" ref="C41">IF(ROW($A4)&gt;COUNTIF(Devoirs[ÉCHÉANCE],C$36),"",INDEX(Devoirs[DEVOIR],-1+SMALL(IF(Devoirs[ÉCHÉANCE]=C$36,ROW(Devoirs[ÉCHÉANCE])+1-ROW(Devoirs[[#Headers],[ÉCHÉANCE]]),""),ROW($A4))))</f>
        <v/>
      </c>
      <c r="D41" s="35" t="str">
        <f t="array" ref="D41">IF(ROW($A4)&gt;COUNTIF(Devoirs[ÉCHÉANCE],D$36),"",INDEX(Devoirs[DEVOIR],-1+SMALL(IF(Devoirs[ÉCHÉANCE]=D$36,ROW(Devoirs[ÉCHÉANCE])+1-ROW(Devoirs[[#Headers],[ÉCHÉANCE]]),""),ROW($A4))))</f>
        <v/>
      </c>
      <c r="E41" s="35" t="str">
        <f t="array" ref="E41">IF(ROW($A4)&gt;COUNTIF(Devoirs[ÉCHÉANCE],E$36),"",INDEX(Devoirs[DEVOIR],-1+SMALL(IF(Devoirs[ÉCHÉANCE]=E$36,ROW(Devoirs[ÉCHÉANCE])+1-ROW(Devoirs[[#Headers],[ÉCHÉANCE]]),""),ROW($A4))))</f>
        <v/>
      </c>
      <c r="F41" s="35" t="str">
        <f t="array" ref="F41">IF(ROW($A4)&gt;COUNTIF(Devoirs[ÉCHÉANCE],F$36),"",INDEX(Devoirs[DEVOIR],-1+SMALL(IF(Devoirs[ÉCHÉANCE]=F$36,ROW(Devoirs[ÉCHÉANCE])+1-ROW(Devoirs[[#Headers],[ÉCHÉANCE]]),""),ROW($A4))))</f>
        <v/>
      </c>
      <c r="G41" s="35" t="str">
        <f t="array" ref="G41">IF(ROW($A4)&gt;COUNTIF(Devoirs[ÉCHÉANCE],G$36),"",INDEX(Devoirs[DEVOIR],-1+SMALL(IF(Devoirs[ÉCHÉANCE]=G$36,ROW(Devoirs[ÉCHÉANCE])+1-ROW(Devoirs[[#Headers],[ÉCHÉANCE]]),""),ROW($A4))))</f>
        <v/>
      </c>
      <c r="H41" s="35" t="str">
        <f t="array" ref="H41">IF(ROW($A4)&gt;COUNTIF(Devoirs[ÉCHÉANCE],H$36),"",INDEX(Devoirs[DEVOIR],-1+SMALL(IF(Devoirs[ÉCHÉANCE]=H$36,ROW(Devoirs[ÉCHÉANCE])+1-ROW(Devoirs[[#Headers],[ÉCHÉANCE]]),""),ROW($A4))))</f>
        <v/>
      </c>
      <c r="I41" s="35" t="str">
        <f t="array" ref="I41">IF(ROW($A4)&gt;COUNTIF(Devoirs[ÉCHÉANCE],I$36),"",INDEX(Devoirs[DEVOIR],-1+SMALL(IF(Devoirs[ÉCHÉANCE]=I$36,ROW(Devoirs[ÉCHÉANCE])+1-ROW(Devoirs[[#Headers],[ÉCHÉANCE]]),""),ROW($A4))))</f>
        <v/>
      </c>
    </row>
    <row r="42" spans="2:9" ht="13" thickTop="1" x14ac:dyDescent="0.25"/>
  </sheetData>
  <sheetProtection sheet="1" objects="1" scenarios="1"/>
  <mergeCells count="7">
    <mergeCell ref="B25:B29"/>
    <mergeCell ref="B31:B35"/>
    <mergeCell ref="B37:B41"/>
    <mergeCell ref="C4:I4"/>
    <mergeCell ref="B7:B11"/>
    <mergeCell ref="B13:B17"/>
    <mergeCell ref="B19:B23"/>
  </mergeCells>
  <conditionalFormatting sqref="C6:I6 C12:I12 C18:I18 C24:I24 C30:I30 C36:I36">
    <cfRule type="expression" dxfId="1" priority="1">
      <formula>MONTH(C6)&lt;&gt;$E$2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Mois">
              <controlPr defaultSize="0" autoPict="0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8"/>
    <pageSetUpPr autoPageBreaks="0" fitToPage="1"/>
  </sheetPr>
  <dimension ref="B1:H16"/>
  <sheetViews>
    <sheetView showGridLines="0" zoomScale="80" zoomScaleNormal="80" workbookViewId="0">
      <selection activeCell="F14" sqref="F14"/>
    </sheetView>
  </sheetViews>
  <sheetFormatPr baseColWidth="10" defaultColWidth="9.1796875" defaultRowHeight="12.5" x14ac:dyDescent="0.25"/>
  <cols>
    <col min="1" max="1" width="2.26953125" customWidth="1"/>
    <col min="2" max="8" width="20.54296875" customWidth="1"/>
    <col min="9" max="9" width="1.7265625" customWidth="1"/>
    <col min="10" max="10" width="11.453125" customWidth="1"/>
  </cols>
  <sheetData>
    <row r="1" spans="2:8" ht="13" thickBot="1" x14ac:dyDescent="0.3"/>
    <row r="2" spans="2:8" s="14" customFormat="1" ht="23.5" thickTop="1" thickBot="1" x14ac:dyDescent="0.3">
      <c r="B2" s="49">
        <f>'Vue Mensuelle'!C2</f>
        <v>2019</v>
      </c>
      <c r="C2" s="28">
        <v>19</v>
      </c>
      <c r="D2"/>
    </row>
    <row r="3" spans="2:8" ht="13" thickTop="1" x14ac:dyDescent="0.25"/>
    <row r="4" spans="2:8" ht="37.5" thickBot="1" x14ac:dyDescent="0.3">
      <c r="B4" s="56" t="s">
        <v>9</v>
      </c>
      <c r="C4" s="56"/>
      <c r="D4" s="56"/>
      <c r="E4" s="56"/>
      <c r="F4" s="56"/>
      <c r="G4" s="56"/>
      <c r="H4" s="56"/>
    </row>
    <row r="5" spans="2:8" ht="14.5" thickTop="1" x14ac:dyDescent="0.25">
      <c r="B5" s="7" t="s">
        <v>3</v>
      </c>
      <c r="C5" s="7" t="s">
        <v>4</v>
      </c>
      <c r="D5" s="7" t="s">
        <v>5</v>
      </c>
      <c r="E5" s="7" t="s">
        <v>6</v>
      </c>
      <c r="F5" s="7" t="s">
        <v>7</v>
      </c>
      <c r="G5" s="8" t="s">
        <v>8</v>
      </c>
      <c r="H5" s="6" t="s">
        <v>2</v>
      </c>
    </row>
    <row r="6" spans="2:8" ht="27" x14ac:dyDescent="0.25">
      <c r="B6" s="18">
        <f>B8-7</f>
        <v>43584</v>
      </c>
      <c r="C6" s="18">
        <f>B6+1</f>
        <v>43585</v>
      </c>
      <c r="D6" s="18">
        <f t="shared" ref="D6:H6" si="0">C6+1</f>
        <v>43586</v>
      </c>
      <c r="E6" s="18">
        <f t="shared" si="0"/>
        <v>43587</v>
      </c>
      <c r="F6" s="18">
        <f t="shared" si="0"/>
        <v>43588</v>
      </c>
      <c r="G6" s="18">
        <f t="shared" si="0"/>
        <v>43589</v>
      </c>
      <c r="H6" s="18">
        <f t="shared" si="0"/>
        <v>43590</v>
      </c>
    </row>
    <row r="7" spans="2:8" x14ac:dyDescent="0.25">
      <c r="B7" s="10"/>
      <c r="C7" s="10"/>
      <c r="D7" s="10"/>
      <c r="E7" s="10"/>
      <c r="F7" s="10"/>
      <c r="G7" s="10"/>
      <c r="H7" s="10"/>
    </row>
    <row r="8" spans="2:8" ht="27" x14ac:dyDescent="0.25">
      <c r="B8" s="15">
        <f>(C2-1)*7+IF(WEEKDAY(DATE(B2,1,1),2)&gt;4,7,0)+DATE(B2,1,1)-WEEKDAY(DATE(B2,1,1),2)+1</f>
        <v>43591</v>
      </c>
      <c r="C8" s="15">
        <f>B8+1</f>
        <v>43592</v>
      </c>
      <c r="D8" s="15">
        <f t="shared" ref="D8:H8" si="1">C8+1</f>
        <v>43593</v>
      </c>
      <c r="E8" s="15">
        <f t="shared" si="1"/>
        <v>43594</v>
      </c>
      <c r="F8" s="15">
        <f t="shared" si="1"/>
        <v>43595</v>
      </c>
      <c r="G8" s="15">
        <f t="shared" si="1"/>
        <v>43596</v>
      </c>
      <c r="H8" s="15">
        <f t="shared" si="1"/>
        <v>43597</v>
      </c>
    </row>
    <row r="9" spans="2:8" x14ac:dyDescent="0.25">
      <c r="B9" s="16">
        <f>B8</f>
        <v>43591</v>
      </c>
      <c r="C9" s="5"/>
      <c r="D9" s="5"/>
      <c r="E9" s="5"/>
      <c r="F9" s="5"/>
      <c r="G9" s="5"/>
      <c r="H9" s="16">
        <f>H8</f>
        <v>43597</v>
      </c>
    </row>
    <row r="10" spans="2:8" s="30" customFormat="1" x14ac:dyDescent="0.25">
      <c r="B10" s="36" t="str">
        <f>IFERROR(VLOOKUP(B8,JF_P[],2,0),"")</f>
        <v/>
      </c>
      <c r="C10" s="36" t="str">
        <f>IFERROR(VLOOKUP(C8,JF_P[],2,0),"")</f>
        <v/>
      </c>
      <c r="D10" s="36" t="str">
        <f>IFERROR(VLOOKUP(D8,JF_P[],2,0),"")</f>
        <v>Victoire de 1945</v>
      </c>
      <c r="E10" s="36" t="str">
        <f>IFERROR(VLOOKUP(E8,JF_P[],2,0),"")</f>
        <v/>
      </c>
      <c r="F10" s="36" t="str">
        <f>IFERROR(VLOOKUP(F8,JF_P[],2,0),"")</f>
        <v/>
      </c>
      <c r="G10" s="36" t="str">
        <f>IFERROR(VLOOKUP(G8,JF_P[],2,0),"")</f>
        <v/>
      </c>
      <c r="H10" s="36" t="str">
        <f>IFERROR(VLOOKUP(H8,JF_P[],2,0),"")</f>
        <v/>
      </c>
    </row>
    <row r="11" spans="2:8" s="32" customFormat="1" x14ac:dyDescent="0.25">
      <c r="B11" s="51" t="str">
        <f t="array" ref="B11">IF(ROW($A1)&gt;COUNTIF(Devoirs[ÉCHÉANCE],B$8),"",INDEX(Devoirs[DEVOIR],-1+SMALL(IF(Devoirs[ÉCHÉANCE]=B$8,ROW(Devoirs[ÉCHÉANCE])+1-ROW(Devoirs[[#Headers],[ÉCHÉANCE]]),""),ROW($A1))))</f>
        <v/>
      </c>
      <c r="C11" s="51" t="str">
        <f t="array" ref="C11">IF(ROW($A1)&gt;COUNTIF(Devoirs[ÉCHÉANCE],C$8),"",INDEX(Devoirs[DEVOIR],-1+SMALL(IF(Devoirs[ÉCHÉANCE]=C$8,ROW(Devoirs[ÉCHÉANCE])+1-ROW(Devoirs[[#Headers],[ÉCHÉANCE]]),""),ROW($A1))))</f>
        <v/>
      </c>
      <c r="D11" s="51" t="str">
        <f t="array" ref="D11">IF(ROW($A1)&gt;COUNTIF(Devoirs[ÉCHÉANCE],D$8),"",INDEX(Devoirs[DEVOIR],-1+SMALL(IF(Devoirs[ÉCHÉANCE]=D$8,ROW(Devoirs[ÉCHÉANCE])+1-ROW(Devoirs[[#Headers],[ÉCHÉANCE]]),""),ROW($A1))))</f>
        <v/>
      </c>
      <c r="E11" s="51" t="str">
        <f t="array" ref="E11">IF(ROW($A1)&gt;COUNTIF(Devoirs[ÉCHÉANCE],E$8),"",INDEX(Devoirs[DEVOIR],-1+SMALL(IF(Devoirs[ÉCHÉANCE]=E$8,ROW(Devoirs[ÉCHÉANCE])+1-ROW(Devoirs[[#Headers],[ÉCHÉANCE]]),""),ROW($A1))))</f>
        <v xml:space="preserve">test 1 </v>
      </c>
      <c r="F11" s="51" t="str">
        <f t="array" ref="F11">IF(ROW($A1)&gt;COUNTIF(Devoirs[ÉCHÉANCE],F$8),"",INDEX(Devoirs[DEVOIR],-1+SMALL(IF(Devoirs[ÉCHÉANCE]=F$8,ROW(Devoirs[ÉCHÉANCE])+1-ROW(Devoirs[[#Headers],[ÉCHÉANCE]]),""),ROW($A1))))</f>
        <v>test 2</v>
      </c>
      <c r="G11" s="51" t="str">
        <f t="array" ref="G11">IF(ROW($A1)&gt;COUNTIF(Devoirs[ÉCHÉANCE],G$8),"",INDEX(Devoirs[DEVOIR],-1+SMALL(IF(Devoirs[ÉCHÉANCE]=G$8,ROW(Devoirs[ÉCHÉANCE])+1-ROW(Devoirs[[#Headers],[ÉCHÉANCE]]),""),ROW($A1))))</f>
        <v/>
      </c>
      <c r="H11" s="51" t="str">
        <f t="array" ref="H11">IF(ROW($A1)&gt;COUNTIF(Devoirs[ÉCHÉANCE],H$8),"",INDEX(Devoirs[DEVOIR],-1+SMALL(IF(Devoirs[ÉCHÉANCE]=H$8,ROW(Devoirs[ÉCHÉANCE])+1-ROW(Devoirs[[#Headers],[ÉCHÉANCE]]),""),ROW($A1))))</f>
        <v/>
      </c>
    </row>
    <row r="12" spans="2:8" s="32" customFormat="1" x14ac:dyDescent="0.25">
      <c r="B12" s="51" t="str">
        <f t="array" ref="B12">IF(ROW($A2)&gt;COUNTIF(Devoirs[ÉCHÉANCE],B$8),"",INDEX(Devoirs[DEVOIR],-1+SMALL(IF(Devoirs[ÉCHÉANCE]=B$8,ROW(Devoirs[ÉCHÉANCE])+1-ROW(Devoirs[[#Headers],[ÉCHÉANCE]]),""),ROW($A2))))</f>
        <v/>
      </c>
      <c r="C12" s="51" t="str">
        <f t="array" ref="C12">IF(ROW($A2)&gt;COUNTIF(Devoirs[ÉCHÉANCE],C$8),"",INDEX(Devoirs[DEVOIR],-1+SMALL(IF(Devoirs[ÉCHÉANCE]=C$8,ROW(Devoirs[ÉCHÉANCE])+1-ROW(Devoirs[[#Headers],[ÉCHÉANCE]]),""),ROW($A2))))</f>
        <v/>
      </c>
      <c r="D12" s="51" t="str">
        <f t="array" ref="D12">IF(ROW($A2)&gt;COUNTIF(Devoirs[ÉCHÉANCE],D$8),"",INDEX(Devoirs[DEVOIR],-1+SMALL(IF(Devoirs[ÉCHÉANCE]=D$8,ROW(Devoirs[ÉCHÉANCE])+1-ROW(Devoirs[[#Headers],[ÉCHÉANCE]]),""),ROW($A2))))</f>
        <v/>
      </c>
      <c r="E12" s="51" t="str">
        <f t="array" ref="E12">IF(ROW($A2)&gt;COUNTIF(Devoirs[ÉCHÉANCE],E$8),"",INDEX(Devoirs[DEVOIR],-1+SMALL(IF(Devoirs[ÉCHÉANCE]=E$8,ROW(Devoirs[ÉCHÉANCE])+1-ROW(Devoirs[[#Headers],[ÉCHÉANCE]]),""),ROW($A2))))</f>
        <v>test 3</v>
      </c>
      <c r="F12" s="51" t="str">
        <f t="array" ref="F12">IF(ROW($A2)&gt;COUNTIF(Devoirs[ÉCHÉANCE],F$8),"",INDEX(Devoirs[DEVOIR],-1+SMALL(IF(Devoirs[ÉCHÉANCE]=F$8,ROW(Devoirs[ÉCHÉANCE])+1-ROW(Devoirs[[#Headers],[ÉCHÉANCE]]),""),ROW($A2))))</f>
        <v>test 4</v>
      </c>
      <c r="G12" s="51" t="str">
        <f t="array" ref="G12">IF(ROW($A2)&gt;COUNTIF(Devoirs[ÉCHÉANCE],G$8),"",INDEX(Devoirs[DEVOIR],-1+SMALL(IF(Devoirs[ÉCHÉANCE]=G$8,ROW(Devoirs[ÉCHÉANCE])+1-ROW(Devoirs[[#Headers],[ÉCHÉANCE]]),""),ROW($A2))))</f>
        <v/>
      </c>
      <c r="H12" s="51" t="str">
        <f t="array" ref="H12">IF(ROW($A2)&gt;COUNTIF(Devoirs[ÉCHÉANCE],H$8),"",INDEX(Devoirs[DEVOIR],-1+SMALL(IF(Devoirs[ÉCHÉANCE]=H$8,ROW(Devoirs[ÉCHÉANCE])+1-ROW(Devoirs[[#Headers],[ÉCHÉANCE]]),""),ROW($A2))))</f>
        <v/>
      </c>
    </row>
    <row r="13" spans="2:8" s="32" customFormat="1" x14ac:dyDescent="0.25">
      <c r="B13" s="51" t="str">
        <f t="array" ref="B13">IF(ROW($A3)&gt;COUNTIF(Devoirs[ÉCHÉANCE],B$8),"",INDEX(Devoirs[DEVOIR],-1+SMALL(IF(Devoirs[ÉCHÉANCE]=B$8,ROW(Devoirs[ÉCHÉANCE])+1-ROW(Devoirs[[#Headers],[ÉCHÉANCE]]),""),ROW($A3))))</f>
        <v/>
      </c>
      <c r="C13" s="51" t="str">
        <f t="array" ref="C13">IF(ROW($A3)&gt;COUNTIF(Devoirs[ÉCHÉANCE],C$8),"",INDEX(Devoirs[DEVOIR],-1+SMALL(IF(Devoirs[ÉCHÉANCE]=C$8,ROW(Devoirs[ÉCHÉANCE])+1-ROW(Devoirs[[#Headers],[ÉCHÉANCE]]),""),ROW($A3))))</f>
        <v/>
      </c>
      <c r="D13" s="51" t="str">
        <f t="array" ref="D13">IF(ROW($A3)&gt;COUNTIF(Devoirs[ÉCHÉANCE],D$8),"",INDEX(Devoirs[DEVOIR],-1+SMALL(IF(Devoirs[ÉCHÉANCE]=D$8,ROW(Devoirs[ÉCHÉANCE])+1-ROW(Devoirs[[#Headers],[ÉCHÉANCE]]),""),ROW($A3))))</f>
        <v/>
      </c>
      <c r="E13" s="51" t="str">
        <f t="array" ref="E13">IF(ROW($A3)&gt;COUNTIF(Devoirs[ÉCHÉANCE],E$8),"",INDEX(Devoirs[DEVOIR],-1+SMALL(IF(Devoirs[ÉCHÉANCE]=E$8,ROW(Devoirs[ÉCHÉANCE])+1-ROW(Devoirs[[#Headers],[ÉCHÉANCE]]),""),ROW($A3))))</f>
        <v>test 5</v>
      </c>
      <c r="F13" s="51" t="str">
        <f t="array" ref="F13">IF(ROW($A3)&gt;COUNTIF(Devoirs[ÉCHÉANCE],F$8),"",INDEX(Devoirs[DEVOIR],-1+SMALL(IF(Devoirs[ÉCHÉANCE]=F$8,ROW(Devoirs[ÉCHÉANCE])+1-ROW(Devoirs[[#Headers],[ÉCHÉANCE]]),""),ROW($A3))))</f>
        <v>test 6</v>
      </c>
      <c r="G13" s="51" t="str">
        <f t="array" ref="G13">IF(ROW($A3)&gt;COUNTIF(Devoirs[ÉCHÉANCE],G$8),"",INDEX(Devoirs[DEVOIR],-1+SMALL(IF(Devoirs[ÉCHÉANCE]=G$8,ROW(Devoirs[ÉCHÉANCE])+1-ROW(Devoirs[[#Headers],[ÉCHÉANCE]]),""),ROW($A3))))</f>
        <v/>
      </c>
      <c r="H13" s="51" t="str">
        <f t="array" ref="H13">IF(ROW($A3)&gt;COUNTIF(Devoirs[ÉCHÉANCE],H$8),"",INDEX(Devoirs[DEVOIR],-1+SMALL(IF(Devoirs[ÉCHÉANCE]=H$8,ROW(Devoirs[ÉCHÉANCE])+1-ROW(Devoirs[[#Headers],[ÉCHÉANCE]]),""),ROW($A3))))</f>
        <v/>
      </c>
    </row>
    <row r="14" spans="2:8" s="32" customFormat="1" x14ac:dyDescent="0.25">
      <c r="B14" s="51" t="str">
        <f t="array" ref="B14">IF(ROW($A4)&gt;COUNTIF(Devoirs[ÉCHÉANCE],B$8),"",INDEX(Devoirs[DEVOIR],-1+SMALL(IF(Devoirs[ÉCHÉANCE]=B$8,ROW(Devoirs[ÉCHÉANCE])+1-ROW(Devoirs[[#Headers],[ÉCHÉANCE]]),""),ROW($A4))))</f>
        <v/>
      </c>
      <c r="C14" s="51" t="str">
        <f t="array" ref="C14">IF(ROW($A4)&gt;COUNTIF(Devoirs[ÉCHÉANCE],C$8),"",INDEX(Devoirs[DEVOIR],-1+SMALL(IF(Devoirs[ÉCHÉANCE]=C$8,ROW(Devoirs[ÉCHÉANCE])+1-ROW(Devoirs[[#Headers],[ÉCHÉANCE]]),""),ROW($A4))))</f>
        <v/>
      </c>
      <c r="D14" s="51" t="str">
        <f t="array" ref="D14">IF(ROW($A4)&gt;COUNTIF(Devoirs[ÉCHÉANCE],D$8),"",INDEX(Devoirs[DEVOIR],-1+SMALL(IF(Devoirs[ÉCHÉANCE]=D$8,ROW(Devoirs[ÉCHÉANCE])+1-ROW(Devoirs[[#Headers],[ÉCHÉANCE]]),""),ROW($A4))))</f>
        <v/>
      </c>
      <c r="E14" s="51" t="str">
        <f t="array" ref="E14">IF(ROW($A4)&gt;COUNTIF(Devoirs[ÉCHÉANCE],E$8),"",INDEX(Devoirs[DEVOIR],-1+SMALL(IF(Devoirs[ÉCHÉANCE]=E$8,ROW(Devoirs[ÉCHÉANCE])+1-ROW(Devoirs[[#Headers],[ÉCHÉANCE]]),""),ROW($A4))))</f>
        <v/>
      </c>
      <c r="F14" s="51" t="str">
        <f t="array" ref="F14">IF(ROW($A4)&gt;COUNTIF(Devoirs[ÉCHÉANCE],F$8),"",INDEX(Devoirs[DEVOIR],-1+SMALL(IF(Devoirs[ÉCHÉANCE]=F$8,ROW(Devoirs[ÉCHÉANCE])+1-ROW(Devoirs[[#Headers],[ÉCHÉANCE]]),""),ROW($A4))))</f>
        <v>test 8</v>
      </c>
      <c r="G14" s="51" t="str">
        <f t="array" ref="G14">IF(ROW($A4)&gt;COUNTIF(Devoirs[ÉCHÉANCE],G$8),"",INDEX(Devoirs[DEVOIR],-1+SMALL(IF(Devoirs[ÉCHÉANCE]=G$8,ROW(Devoirs[ÉCHÉANCE])+1-ROW(Devoirs[[#Headers],[ÉCHÉANCE]]),""),ROW($A4))))</f>
        <v/>
      </c>
      <c r="H14" s="51" t="str">
        <f t="array" ref="H14">IF(ROW($A4)&gt;COUNTIF(Devoirs[ÉCHÉANCE],H$8),"",INDEX(Devoirs[DEVOIR],-1+SMALL(IF(Devoirs[ÉCHÉANCE]=H$8,ROW(Devoirs[ÉCHÉANCE])+1-ROW(Devoirs[[#Headers],[ÉCHÉANCE]]),""),ROW($A4))))</f>
        <v/>
      </c>
    </row>
    <row r="15" spans="2:8" ht="27" x14ac:dyDescent="0.25">
      <c r="B15" s="18">
        <f>B8+7</f>
        <v>43598</v>
      </c>
      <c r="C15" s="18">
        <f>B15+1</f>
        <v>43599</v>
      </c>
      <c r="D15" s="18">
        <f t="shared" ref="D15:H15" si="2">C15+1</f>
        <v>43600</v>
      </c>
      <c r="E15" s="18">
        <f t="shared" si="2"/>
        <v>43601</v>
      </c>
      <c r="F15" s="18">
        <f t="shared" si="2"/>
        <v>43602</v>
      </c>
      <c r="G15" s="18">
        <f t="shared" si="2"/>
        <v>43603</v>
      </c>
      <c r="H15" s="18">
        <f t="shared" si="2"/>
        <v>43604</v>
      </c>
    </row>
    <row r="16" spans="2:8" x14ac:dyDescent="0.25">
      <c r="B16" s="9"/>
      <c r="C16" s="9"/>
      <c r="D16" s="9"/>
      <c r="E16" s="9"/>
      <c r="F16" s="9"/>
      <c r="G16" s="9"/>
      <c r="H16" s="9"/>
    </row>
  </sheetData>
  <sheetProtection sheet="1" objects="1" scenarios="1"/>
  <mergeCells count="1">
    <mergeCell ref="B4:H4"/>
  </mergeCells>
  <conditionalFormatting sqref="B8:H9">
    <cfRule type="expression" dxfId="0" priority="1">
      <formula>YEAR(B8)&lt;&gt;$B$2</formula>
    </cfRule>
  </conditionalFormatting>
  <printOptions horizontalCentered="1" verticalCentered="1"/>
  <pageMargins left="0.25" right="0.25" top="0.75" bottom="0.75" header="0.3" footer="0.3"/>
  <pageSetup scale="9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C33"/>
  <sheetViews>
    <sheetView showZeros="0" workbookViewId="0"/>
  </sheetViews>
  <sheetFormatPr baseColWidth="10" defaultColWidth="18.6328125" defaultRowHeight="12.5" x14ac:dyDescent="0.25"/>
  <sheetData>
    <row r="1" spans="1:3" x14ac:dyDescent="0.25">
      <c r="A1" s="23">
        <f>'Vue Mensuelle'!C2</f>
        <v>2019</v>
      </c>
      <c r="B1" s="24" t="s">
        <v>26</v>
      </c>
      <c r="C1" s="24" t="s">
        <v>27</v>
      </c>
    </row>
    <row r="2" spans="1:3" x14ac:dyDescent="0.25">
      <c r="A2" s="25"/>
      <c r="B2" s="26">
        <f>IF(WEEKDAY(B3,2)=2,B3-1,0)</f>
        <v>43465</v>
      </c>
      <c r="C2" s="25" t="s">
        <v>13</v>
      </c>
    </row>
    <row r="3" spans="1:3" x14ac:dyDescent="0.25">
      <c r="A3" s="25"/>
      <c r="B3" s="50">
        <f>DATE(A1,1,1)</f>
        <v>43466</v>
      </c>
      <c r="C3" s="25" t="s">
        <v>14</v>
      </c>
    </row>
    <row r="4" spans="1:3" x14ac:dyDescent="0.25">
      <c r="A4" s="25"/>
      <c r="B4" s="26">
        <f>IF(WEEKDAY(B3,2)=4,B3+1,0)</f>
        <v>0</v>
      </c>
      <c r="C4" s="25" t="s">
        <v>13</v>
      </c>
    </row>
    <row r="5" spans="1:3" x14ac:dyDescent="0.25">
      <c r="A5" s="25"/>
      <c r="B5" s="50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43576</v>
      </c>
      <c r="C5" s="25" t="s">
        <v>15</v>
      </c>
    </row>
    <row r="6" spans="1:3" x14ac:dyDescent="0.25">
      <c r="A6" s="25"/>
      <c r="B6" s="50">
        <f>B5+1</f>
        <v>43577</v>
      </c>
      <c r="C6" s="25" t="s">
        <v>16</v>
      </c>
    </row>
    <row r="7" spans="1:3" x14ac:dyDescent="0.25">
      <c r="A7" s="25"/>
      <c r="B7" s="26">
        <f>IF(WEEKDAY(B8,2)=2,B8-1,0)</f>
        <v>0</v>
      </c>
      <c r="C7" s="25" t="s">
        <v>13</v>
      </c>
    </row>
    <row r="8" spans="1:3" x14ac:dyDescent="0.25">
      <c r="A8" s="25"/>
      <c r="B8" s="50">
        <f>DATE(A1,5,1)</f>
        <v>43586</v>
      </c>
      <c r="C8" s="25" t="s">
        <v>17</v>
      </c>
    </row>
    <row r="9" spans="1:3" x14ac:dyDescent="0.25">
      <c r="A9" s="25"/>
      <c r="B9" s="26">
        <f>IF(WEEKDAY(B8,2)=4,B8+1,0)</f>
        <v>0</v>
      </c>
      <c r="C9" s="25" t="s">
        <v>13</v>
      </c>
    </row>
    <row r="10" spans="1:3" x14ac:dyDescent="0.25">
      <c r="A10" s="25"/>
      <c r="B10" s="26">
        <f>IF(WEEKDAY(B11,2)=2,B11-1,0)</f>
        <v>0</v>
      </c>
      <c r="C10" s="25" t="s">
        <v>13</v>
      </c>
    </row>
    <row r="11" spans="1:3" x14ac:dyDescent="0.25">
      <c r="A11" s="25"/>
      <c r="B11" s="50">
        <f>DATE(A1,5,8)</f>
        <v>43593</v>
      </c>
      <c r="C11" s="25" t="s">
        <v>18</v>
      </c>
    </row>
    <row r="12" spans="1:3" x14ac:dyDescent="0.25">
      <c r="A12" s="25"/>
      <c r="B12" s="26">
        <f>IF(WEEKDAY(B11,2)=4,B11+1,0)</f>
        <v>0</v>
      </c>
      <c r="C12" s="25" t="s">
        <v>13</v>
      </c>
    </row>
    <row r="13" spans="1:3" x14ac:dyDescent="0.25">
      <c r="A13" s="25"/>
      <c r="B13" s="50">
        <f>B5+39</f>
        <v>43615</v>
      </c>
      <c r="C13" s="25" t="s">
        <v>19</v>
      </c>
    </row>
    <row r="14" spans="1:3" x14ac:dyDescent="0.25">
      <c r="A14" s="25"/>
      <c r="B14" s="26">
        <f>IF(WEEKDAY(B13,2)=4,B13+1,0)</f>
        <v>43616</v>
      </c>
      <c r="C14" s="25" t="s">
        <v>13</v>
      </c>
    </row>
    <row r="15" spans="1:3" x14ac:dyDescent="0.25">
      <c r="A15" s="25"/>
      <c r="B15" s="50">
        <f>B5+50</f>
        <v>43626</v>
      </c>
      <c r="C15" s="25" t="s">
        <v>20</v>
      </c>
    </row>
    <row r="16" spans="1:3" x14ac:dyDescent="0.25">
      <c r="A16" s="25"/>
      <c r="B16" s="26">
        <f>IF(WEEKDAY(B17,2)=2,B17-1,0)</f>
        <v>0</v>
      </c>
      <c r="C16" s="25" t="s">
        <v>13</v>
      </c>
    </row>
    <row r="17" spans="1:3" x14ac:dyDescent="0.25">
      <c r="A17" s="25"/>
      <c r="B17" s="50">
        <f>DATE(A1,7,14)</f>
        <v>43660</v>
      </c>
      <c r="C17" s="25" t="s">
        <v>21</v>
      </c>
    </row>
    <row r="18" spans="1:3" x14ac:dyDescent="0.25">
      <c r="A18" s="25"/>
      <c r="B18" s="26">
        <f>IF(WEEKDAY(B17,2)=4,B17+1,0)</f>
        <v>0</v>
      </c>
      <c r="C18" s="25" t="s">
        <v>13</v>
      </c>
    </row>
    <row r="19" spans="1:3" x14ac:dyDescent="0.25">
      <c r="A19" s="25"/>
      <c r="B19" s="26">
        <f>IF(WEEKDAY(B20,2)=2,B20-1,0)</f>
        <v>0</v>
      </c>
      <c r="C19" s="25" t="s">
        <v>13</v>
      </c>
    </row>
    <row r="20" spans="1:3" x14ac:dyDescent="0.25">
      <c r="A20" s="25"/>
      <c r="B20" s="50">
        <f>DATE(A1,8,15)</f>
        <v>43692</v>
      </c>
      <c r="C20" s="25" t="s">
        <v>22</v>
      </c>
    </row>
    <row r="21" spans="1:3" x14ac:dyDescent="0.25">
      <c r="A21" s="25"/>
      <c r="B21" s="26">
        <f>IF(WEEKDAY(B20,2)=4,B20+1,0)</f>
        <v>43693</v>
      </c>
      <c r="C21" s="25" t="s">
        <v>13</v>
      </c>
    </row>
    <row r="22" spans="1:3" x14ac:dyDescent="0.25">
      <c r="A22" s="25"/>
      <c r="B22" s="26">
        <f>IF(WEEKDAY(B23,2)=2,B23-1,0)</f>
        <v>0</v>
      </c>
      <c r="C22" s="25" t="s">
        <v>13</v>
      </c>
    </row>
    <row r="23" spans="1:3" x14ac:dyDescent="0.25">
      <c r="A23" s="25"/>
      <c r="B23" s="50">
        <f>DATE(A1,11,1)</f>
        <v>43770</v>
      </c>
      <c r="C23" s="25" t="s">
        <v>23</v>
      </c>
    </row>
    <row r="24" spans="1:3" x14ac:dyDescent="0.25">
      <c r="A24" s="25"/>
      <c r="B24" s="26">
        <f>IF(WEEKDAY(B23,2)=4,B23+1,0)</f>
        <v>0</v>
      </c>
      <c r="C24" s="25" t="s">
        <v>13</v>
      </c>
    </row>
    <row r="25" spans="1:3" x14ac:dyDescent="0.25">
      <c r="A25" s="25"/>
      <c r="B25" s="26">
        <f>IF(WEEKDAY(B26,2)=2,B26-1,0)</f>
        <v>0</v>
      </c>
      <c r="C25" s="25" t="s">
        <v>13</v>
      </c>
    </row>
    <row r="26" spans="1:3" x14ac:dyDescent="0.25">
      <c r="A26" s="25"/>
      <c r="B26" s="50">
        <f>DATE(A1,11,11)</f>
        <v>43780</v>
      </c>
      <c r="C26" s="25" t="s">
        <v>24</v>
      </c>
    </row>
    <row r="27" spans="1:3" x14ac:dyDescent="0.25">
      <c r="A27" s="25"/>
      <c r="B27" s="26">
        <f>IF(WEEKDAY(B26,2)=4,B26+1,0)</f>
        <v>0</v>
      </c>
      <c r="C27" s="25" t="s">
        <v>13</v>
      </c>
    </row>
    <row r="28" spans="1:3" x14ac:dyDescent="0.25">
      <c r="A28" s="25"/>
      <c r="B28" s="26">
        <f>IF(WEEKDAY(B29,2)=2,B29-1,0)</f>
        <v>0</v>
      </c>
      <c r="C28" s="25" t="s">
        <v>13</v>
      </c>
    </row>
    <row r="29" spans="1:3" x14ac:dyDescent="0.25">
      <c r="A29" s="25"/>
      <c r="B29" s="50">
        <f>DATE(A1,12,25)</f>
        <v>43824</v>
      </c>
      <c r="C29" s="25" t="s">
        <v>25</v>
      </c>
    </row>
    <row r="30" spans="1:3" x14ac:dyDescent="0.25">
      <c r="A30" s="25"/>
      <c r="B30" s="26">
        <f>IF(WEEKDAY(B29,2)=4,B29+1,0)</f>
        <v>0</v>
      </c>
      <c r="C30" s="25" t="s">
        <v>13</v>
      </c>
    </row>
    <row r="31" spans="1:3" x14ac:dyDescent="0.25">
      <c r="A31" s="25"/>
      <c r="B31" s="26">
        <f>IF(WEEKDAY(B32,2)=2,B32-1,0)</f>
        <v>0</v>
      </c>
      <c r="C31" s="25" t="s">
        <v>13</v>
      </c>
    </row>
    <row r="32" spans="1:3" x14ac:dyDescent="0.25">
      <c r="A32" s="25"/>
      <c r="B32" s="50">
        <f>DATE(A1+1,1,1)</f>
        <v>43831</v>
      </c>
      <c r="C32" s="25" t="s">
        <v>14</v>
      </c>
    </row>
    <row r="33" spans="2:3" x14ac:dyDescent="0.25">
      <c r="B33" s="26">
        <f>IF(WEEKDAY(B32,2)=4,B32+1,0)</f>
        <v>0</v>
      </c>
      <c r="C33" s="25" t="s">
        <v>13</v>
      </c>
    </row>
  </sheetData>
  <sheetProtection sheet="1" objects="1" scenarios="1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Devoirs</vt:lpstr>
      <vt:lpstr>Vue Mensuelle</vt:lpstr>
      <vt:lpstr>Vue hebdomadaire</vt:lpstr>
      <vt:lpstr>JFP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</cp:lastModifiedBy>
  <dcterms:created xsi:type="dcterms:W3CDTF">2015-05-07T01:06:26Z</dcterms:created>
  <dcterms:modified xsi:type="dcterms:W3CDTF">2019-10-05T23:01:32Z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