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2.xml" ContentType="application/vnd.openxmlformats-officedocument.drawing+xml"/>
  <Override PartName="/xl/tables/table4.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hidePivotFieldList="1" defaultThemeVersion="153222"/>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tabRatio="794" firstSheet="3" activeTab="3"/>
  </bookViews>
  <sheets>
    <sheet name="règles de gestion" sheetId="5" state="hidden" r:id="rId1"/>
    <sheet name="JF" sheetId="1" state="hidden" r:id="rId2"/>
    <sheet name="paramètres" sheetId="4" state="hidden" r:id="rId3"/>
    <sheet name="BdD" sheetId="2" r:id="rId4"/>
    <sheet name="synthèse" sheetId="8" r:id="rId5"/>
  </sheets>
  <definedNames>
    <definedName name="JoursFeries">JF!$B$2:$I$13</definedName>
    <definedName name="motifs">OFFSET(paramètres!$F$1,1,,COUNTA(paramètres!$F:$F)-1)</definedName>
    <definedName name="noms">OFFSET(paramètres!$D$1,MATCH(BdD!XFD1,paramètres!$C:$C,0)-1,,MATCH(BdD!XFD1,paramètres!$C:$C,1)-MATCH(BdD!XFD1,paramètres!$C:$C,0)+1)</definedName>
    <definedName name="sites">OFFSET(paramètres!$A$1,1,,COUNTA(paramètres!$A:$A)-1)</definedName>
  </definedNames>
  <calcPr calcId="152511"/>
  <pivotCaches>
    <pivotCache cacheId="21" r:id="rId6"/>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2" i="2" l="1"/>
  <c r="T2" i="2" s="1"/>
  <c r="S3" i="2"/>
  <c r="S4" i="2"/>
  <c r="S5" i="2"/>
  <c r="S6" i="2"/>
  <c r="S7" i="2"/>
  <c r="S8" i="2"/>
  <c r="S9" i="2"/>
  <c r="S10" i="2"/>
  <c r="S11" i="2"/>
  <c r="S12" i="2"/>
  <c r="S13" i="2"/>
  <c r="T11" i="2" l="1"/>
  <c r="T7" i="2"/>
  <c r="T10" i="2"/>
  <c r="T6" i="2"/>
  <c r="T13" i="2"/>
  <c r="T9" i="2"/>
  <c r="T5" i="2"/>
  <c r="T3" i="2"/>
  <c r="T12" i="2"/>
  <c r="T8" i="2"/>
  <c r="T4" i="2"/>
  <c r="O3" i="2"/>
  <c r="P3" i="2"/>
  <c r="Q3" i="2"/>
  <c r="O4" i="2"/>
  <c r="P4" i="2"/>
  <c r="Q4" i="2"/>
  <c r="O5" i="2"/>
  <c r="P5" i="2"/>
  <c r="Q5" i="2"/>
  <c r="M5" i="2" s="1"/>
  <c r="O6" i="2"/>
  <c r="P6" i="2"/>
  <c r="Q6" i="2"/>
  <c r="O7" i="2"/>
  <c r="P7" i="2"/>
  <c r="Q7" i="2"/>
  <c r="O8" i="2"/>
  <c r="P8" i="2"/>
  <c r="Q8" i="2"/>
  <c r="O9" i="2"/>
  <c r="P9" i="2"/>
  <c r="Q9" i="2"/>
  <c r="M9" i="2" s="1"/>
  <c r="O10" i="2"/>
  <c r="P10" i="2"/>
  <c r="Q10" i="2"/>
  <c r="O11" i="2"/>
  <c r="P11" i="2"/>
  <c r="Q11" i="2"/>
  <c r="O12" i="2"/>
  <c r="P12" i="2"/>
  <c r="Q12" i="2"/>
  <c r="O13" i="2"/>
  <c r="P13" i="2"/>
  <c r="Q13" i="2"/>
  <c r="M13" i="2" s="1"/>
  <c r="Q2" i="2"/>
  <c r="P2" i="2"/>
  <c r="O2" i="2"/>
  <c r="N4" i="2"/>
  <c r="M4" i="2" s="1"/>
  <c r="N5" i="2"/>
  <c r="N6" i="2"/>
  <c r="N7" i="2"/>
  <c r="N8" i="2"/>
  <c r="M8" i="2" s="1"/>
  <c r="N9" i="2"/>
  <c r="N10" i="2"/>
  <c r="N11" i="2"/>
  <c r="N12" i="2"/>
  <c r="M12" i="2" s="1"/>
  <c r="N13" i="2"/>
  <c r="N3" i="2"/>
  <c r="N2" i="2"/>
  <c r="M3" i="2"/>
  <c r="U4" i="2"/>
  <c r="V4" i="2"/>
  <c r="W4" i="2" s="1"/>
  <c r="X4" i="2"/>
  <c r="U5" i="2"/>
  <c r="V5" i="2"/>
  <c r="W5" i="2" s="1"/>
  <c r="X5" i="2"/>
  <c r="U6" i="2"/>
  <c r="V6" i="2"/>
  <c r="W6" i="2" s="1"/>
  <c r="X6" i="2"/>
  <c r="U7" i="2"/>
  <c r="V7" i="2"/>
  <c r="W7" i="2" s="1"/>
  <c r="X7" i="2"/>
  <c r="U2" i="2"/>
  <c r="V2" i="2"/>
  <c r="W2" i="2" s="1"/>
  <c r="X2" i="2"/>
  <c r="U3" i="2"/>
  <c r="V3" i="2"/>
  <c r="W3" i="2" s="1"/>
  <c r="X3" i="2"/>
  <c r="U8" i="2"/>
  <c r="V8" i="2"/>
  <c r="W8" i="2" s="1"/>
  <c r="X8" i="2"/>
  <c r="U9" i="2"/>
  <c r="V9" i="2"/>
  <c r="W9" i="2" s="1"/>
  <c r="X9" i="2"/>
  <c r="U10" i="2"/>
  <c r="V10" i="2"/>
  <c r="W10" i="2" s="1"/>
  <c r="X10" i="2"/>
  <c r="U11" i="2"/>
  <c r="V11" i="2"/>
  <c r="W11" i="2" s="1"/>
  <c r="X11" i="2"/>
  <c r="U12" i="2"/>
  <c r="V12" i="2"/>
  <c r="W12" i="2" s="1"/>
  <c r="X12" i="2"/>
  <c r="U13" i="2"/>
  <c r="V13" i="2"/>
  <c r="W13" i="2" s="1"/>
  <c r="X13" i="2"/>
  <c r="M11" i="2" l="1"/>
  <c r="M10" i="2"/>
  <c r="M7" i="2"/>
  <c r="M6" i="2"/>
  <c r="M2" i="2"/>
  <c r="B12" i="1"/>
  <c r="R13" i="2" l="1"/>
  <c r="R4" i="2"/>
  <c r="R11" i="2"/>
  <c r="R7" i="2"/>
  <c r="R5" i="2"/>
  <c r="R9" i="2"/>
  <c r="R12" i="2"/>
  <c r="R8" i="2"/>
  <c r="R2" i="2"/>
  <c r="R10" i="2"/>
  <c r="R6" i="2"/>
  <c r="R3" i="2"/>
  <c r="B7" i="1"/>
  <c r="B9" i="1"/>
  <c r="B11" i="1"/>
  <c r="B13" i="1"/>
  <c r="B6" i="1"/>
  <c r="B10" i="1"/>
  <c r="B2" i="1"/>
  <c r="B8" i="1"/>
  <c r="B5" i="1" l="1"/>
  <c r="B3" i="1"/>
  <c r="B4" i="1"/>
  <c r="C12" i="1"/>
  <c r="C10" i="1"/>
  <c r="C8" i="1"/>
  <c r="C6" i="1"/>
  <c r="C2" i="1"/>
  <c r="C13" i="1"/>
  <c r="C11" i="1"/>
  <c r="C9" i="1"/>
  <c r="C7" i="1"/>
  <c r="C4" i="1" l="1"/>
  <c r="C5" i="1"/>
  <c r="C3" i="1"/>
  <c r="D11" i="1"/>
  <c r="D9" i="1"/>
  <c r="D7" i="1"/>
  <c r="D13" i="1"/>
  <c r="D12" i="1"/>
  <c r="D10" i="1"/>
  <c r="D8" i="1"/>
  <c r="D6" i="1"/>
  <c r="D2" i="1"/>
  <c r="E13" i="1" l="1"/>
  <c r="E11" i="1"/>
  <c r="E9" i="1"/>
  <c r="E7" i="1"/>
  <c r="E12" i="1"/>
  <c r="E10" i="1"/>
  <c r="E8" i="1"/>
  <c r="E6" i="1"/>
  <c r="E2" i="1"/>
  <c r="D5" i="1"/>
  <c r="D4" i="1"/>
  <c r="D3" i="1"/>
  <c r="E5" i="1" l="1"/>
  <c r="E3" i="1"/>
  <c r="E4" i="1"/>
  <c r="F12" i="1"/>
  <c r="F10" i="1"/>
  <c r="F8" i="1"/>
  <c r="F6" i="1"/>
  <c r="F2" i="1"/>
  <c r="F13" i="1"/>
  <c r="F11" i="1"/>
  <c r="F9" i="1"/>
  <c r="F7" i="1"/>
  <c r="F4" i="1" l="1"/>
  <c r="F5" i="1"/>
  <c r="F3" i="1"/>
  <c r="G12" i="1"/>
  <c r="G10" i="1"/>
  <c r="G8" i="1"/>
  <c r="G6" i="1"/>
  <c r="G2" i="1"/>
  <c r="G13" i="1"/>
  <c r="G11" i="1"/>
  <c r="G9" i="1"/>
  <c r="G7" i="1"/>
  <c r="G4" i="1" l="1"/>
  <c r="G5" i="1"/>
  <c r="G3" i="1"/>
  <c r="H11" i="1"/>
  <c r="H9" i="1"/>
  <c r="H7" i="1"/>
  <c r="H13" i="1"/>
  <c r="H2" i="1"/>
  <c r="H12" i="1"/>
  <c r="H10" i="1"/>
  <c r="H8" i="1"/>
  <c r="H6" i="1"/>
  <c r="I13" i="1" l="1"/>
  <c r="I11" i="1"/>
  <c r="I9" i="1"/>
  <c r="I7" i="1"/>
  <c r="I12" i="1"/>
  <c r="I10" i="1"/>
  <c r="I8" i="1"/>
  <c r="I6" i="1"/>
  <c r="I2" i="1"/>
  <c r="H3" i="1"/>
  <c r="H5" i="1"/>
  <c r="H4" i="1"/>
  <c r="I5" i="1" l="1"/>
  <c r="I3" i="1"/>
  <c r="I4" i="1"/>
</calcChain>
</file>

<file path=xl/sharedStrings.xml><?xml version="1.0" encoding="utf-8"?>
<sst xmlns="http://schemas.openxmlformats.org/spreadsheetml/2006/main" count="134" uniqueCount="81">
  <si>
    <t>JF</t>
  </si>
  <si>
    <t>Pâques</t>
  </si>
  <si>
    <t>Lundi de Pâques</t>
  </si>
  <si>
    <t>Ascension</t>
  </si>
  <si>
    <t>Pentecôte</t>
  </si>
  <si>
    <t>Premier de l'AN</t>
  </si>
  <si>
    <t>Fête du travail</t>
  </si>
  <si>
    <t>Victoire de 1945</t>
  </si>
  <si>
    <t>Fête nationale</t>
  </si>
  <si>
    <t>Assomption</t>
  </si>
  <si>
    <t>Toussaint</t>
  </si>
  <si>
    <t>Armistice</t>
  </si>
  <si>
    <t>Noël</t>
  </si>
  <si>
    <t>jours confondus</t>
  </si>
  <si>
    <t>jours consécutifs</t>
  </si>
  <si>
    <t>jours séparés d'un seul jour</t>
  </si>
  <si>
    <t>week end</t>
  </si>
  <si>
    <t>date</t>
  </si>
  <si>
    <t>site</t>
  </si>
  <si>
    <t>nom</t>
  </si>
  <si>
    <t>semaine</t>
  </si>
  <si>
    <t>sites</t>
  </si>
  <si>
    <t>noms</t>
  </si>
  <si>
    <t>noms :</t>
  </si>
  <si>
    <t>pas de matricules, c'est le nom qui est la clé</t>
  </si>
  <si>
    <t>si un nom apparaît sur 2 sites, il est considéré comme 2 individus différents</t>
  </si>
  <si>
    <t>a contrario, pas d'homonyme sur le même site</t>
  </si>
  <si>
    <t>saisies :</t>
  </si>
  <si>
    <t>format :</t>
  </si>
  <si>
    <t>saisir hh:mm</t>
  </si>
  <si>
    <t>si pas de minutes, saisir hh: avec le 2 points qui suit pour faire comprendre à excel qu'il s'agit d'heures en fraction de journées</t>
  </si>
  <si>
    <t>ROUEN</t>
  </si>
  <si>
    <t>PARIS</t>
  </si>
  <si>
    <t>Michel</t>
  </si>
  <si>
    <t>TEST</t>
  </si>
  <si>
    <t>Jean</t>
  </si>
  <si>
    <t>Paul</t>
  </si>
  <si>
    <t>André</t>
  </si>
  <si>
    <t>Juliette</t>
  </si>
  <si>
    <t>Julie</t>
  </si>
  <si>
    <t>début matin</t>
  </si>
  <si>
    <t>fin matin</t>
  </si>
  <si>
    <t>début apm</t>
  </si>
  <si>
    <t>fin apm</t>
  </si>
  <si>
    <t>durée</t>
  </si>
  <si>
    <t>motif</t>
  </si>
  <si>
    <t>motifs</t>
  </si>
  <si>
    <t>congés</t>
  </si>
  <si>
    <t>absence</t>
  </si>
  <si>
    <t>maladie</t>
  </si>
  <si>
    <t>Total général</t>
  </si>
  <si>
    <t>jour</t>
  </si>
  <si>
    <t>détaillées avec début et fin de 2 plages, par exemple matin et après-midi</t>
  </si>
  <si>
    <t>possibilité de recopier sur une plage de cellules</t>
  </si>
  <si>
    <t>HS</t>
  </si>
  <si>
    <t>Somme de durée</t>
  </si>
  <si>
    <t>Françoise</t>
  </si>
  <si>
    <t>Emilie</t>
  </si>
  <si>
    <t>Katia</t>
  </si>
  <si>
    <t>1/2 congé</t>
  </si>
  <si>
    <t>evt. famille</t>
  </si>
  <si>
    <t>possibilité de n'indiquer qu'une durée journalière : mettre une seule valeur dans fin apm dans ce cas</t>
  </si>
  <si>
    <t>possibilité de n'indiquer qu'un seul début et une seule fin et non 2 plages</t>
  </si>
  <si>
    <t>fin de semaine</t>
  </si>
  <si>
    <t>Max de HS</t>
  </si>
  <si>
    <t>heure début matin</t>
  </si>
  <si>
    <t>heure fin matin</t>
  </si>
  <si>
    <t>heure début apm</t>
  </si>
  <si>
    <t>heure fin apm</t>
  </si>
  <si>
    <t>minutes début matin</t>
  </si>
  <si>
    <t>minutes fin matin</t>
  </si>
  <si>
    <t>minutes début apm</t>
  </si>
  <si>
    <t>minutes fin apm</t>
  </si>
  <si>
    <t>clé</t>
  </si>
  <si>
    <t>redondance</t>
  </si>
  <si>
    <t>Total</t>
  </si>
  <si>
    <t>Années</t>
  </si>
  <si>
    <t>2018</t>
  </si>
  <si>
    <t>janv</t>
  </si>
  <si>
    <t>Années2</t>
  </si>
  <si>
    <t>févr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</si>
</sst>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dd\ dd\-mmm"/>
    <numFmt numFmtId="165" formatCode="ddd\ dd/mm/yyyy"/>
    <numFmt numFmtId="166" formatCode="[hh]:mm"/>
    <numFmt numFmtId="167" formatCode="ddd\ dd\-mmm\-yyyy"/>
  </numFmts>
  <fonts count="8" x14ac:knownFonts="1">
    <font>
      <sz val="11"/>
      <color theme="1"/>
      <name val="Calibri"/>
      <family val="2"/>
      <scheme val="minor"/>
    </font>
    <font>
      <b/>
      <sz val="10"/>
      <color theme="1"/>
      <name val="Calibri"/>
      <family val="2"/>
      <scheme val="minor"/>
    </font>
    <font>
      <b/>
      <sz val="10"/>
      <name val="Calibri"/>
      <family val="2"/>
      <scheme val="minor"/>
    </font>
    <font>
      <sz val="10"/>
      <color theme="1"/>
      <name val="Calibri"/>
      <family val="2"/>
      <scheme val="minor"/>
    </font>
    <font>
      <sz val="10"/>
      <color theme="0"/>
      <name val="Calibri"/>
      <family val="2"/>
      <scheme val="minor"/>
    </font>
    <font>
      <b/>
      <sz val="11"/>
      <color theme="1"/>
      <name val="Calibri"/>
      <family val="2"/>
      <scheme val="minor"/>
    </font>
    <font>
      <sz val="11"/>
      <name val="Calibri"/>
      <family val="2"/>
      <scheme val="minor"/>
    </font>
    <font>
      <b/>
      <sz val="11"/>
      <name val="Calibri"/>
      <family val="2"/>
      <scheme val="minor"/>
    </font>
  </fonts>
  <fills count="7">
    <fill>
      <patternFill patternType="none"/>
    </fill>
    <fill>
      <patternFill patternType="gray125"/>
    </fill>
    <fill>
      <patternFill patternType="solid">
        <fgColor theme="4" tint="0.59999389629810485"/>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theme="0"/>
        <bgColor indexed="64"/>
      </patternFill>
    </fill>
  </fills>
  <borders count="4">
    <border>
      <left/>
      <right/>
      <top/>
      <bottom/>
      <diagonal/>
    </border>
    <border>
      <left style="thin">
        <color auto="1"/>
      </left>
      <right/>
      <top/>
      <bottom/>
      <diagonal/>
    </border>
    <border>
      <left/>
      <right style="thin">
        <color auto="1"/>
      </right>
      <top/>
      <bottom/>
      <diagonal/>
    </border>
    <border>
      <left style="thin">
        <color auto="1"/>
      </left>
      <right style="thin">
        <color auto="1"/>
      </right>
      <top/>
      <bottom/>
      <diagonal/>
    </border>
  </borders>
  <cellStyleXfs count="1">
    <xf numFmtId="0" fontId="0" fillId="0" borderId="0"/>
  </cellStyleXfs>
  <cellXfs count="38">
    <xf numFmtId="0" fontId="0" fillId="0" borderId="0" xfId="0"/>
    <xf numFmtId="0" fontId="1" fillId="2" borderId="0" xfId="0" applyFont="1" applyFill="1" applyBorder="1" applyAlignment="1">
      <alignment horizontal="center"/>
    </xf>
    <xf numFmtId="0" fontId="2" fillId="2" borderId="0" xfId="0" applyFont="1" applyFill="1" applyBorder="1" applyAlignment="1">
      <alignment horizontal="center"/>
    </xf>
    <xf numFmtId="0" fontId="0" fillId="0" borderId="0" xfId="0" applyAlignment="1">
      <alignment horizontal="center"/>
    </xf>
    <xf numFmtId="0" fontId="3" fillId="0" borderId="0" xfId="0" applyFont="1" applyBorder="1" applyAlignment="1"/>
    <xf numFmtId="164" fontId="3" fillId="0" borderId="0" xfId="0" applyNumberFormat="1" applyFont="1" applyBorder="1" applyAlignment="1"/>
    <xf numFmtId="0" fontId="0" fillId="0" borderId="0" xfId="0" applyAlignment="1"/>
    <xf numFmtId="165" fontId="3" fillId="0" borderId="0" xfId="0" applyNumberFormat="1" applyFont="1" applyBorder="1" applyAlignment="1"/>
    <xf numFmtId="0" fontId="4" fillId="3" borderId="0" xfId="0" applyFont="1" applyFill="1" applyBorder="1" applyAlignment="1"/>
    <xf numFmtId="0" fontId="3" fillId="4" borderId="0" xfId="0" applyFont="1" applyFill="1" applyBorder="1" applyAlignment="1"/>
    <xf numFmtId="0" fontId="3" fillId="5" borderId="0" xfId="0" applyFont="1" applyFill="1" applyBorder="1" applyAlignment="1"/>
    <xf numFmtId="0" fontId="0" fillId="2" borderId="0" xfId="0" applyFill="1" applyAlignment="1"/>
    <xf numFmtId="166" fontId="0" fillId="0" borderId="0" xfId="0" applyNumberFormat="1"/>
    <xf numFmtId="0" fontId="0" fillId="0" borderId="0" xfId="0" applyNumberFormat="1"/>
    <xf numFmtId="0" fontId="0" fillId="0" borderId="0" xfId="0" pivotButton="1"/>
    <xf numFmtId="167" fontId="0" fillId="6" borderId="0" xfId="0" applyNumberFormat="1" applyFill="1" applyBorder="1"/>
    <xf numFmtId="0" fontId="0" fillId="6" borderId="0" xfId="0" applyFill="1" applyBorder="1"/>
    <xf numFmtId="0" fontId="0" fillId="6" borderId="0" xfId="0" applyNumberFormat="1" applyFill="1" applyBorder="1"/>
    <xf numFmtId="166" fontId="0" fillId="6" borderId="0" xfId="0" applyNumberFormat="1" applyFill="1" applyBorder="1"/>
    <xf numFmtId="167" fontId="6" fillId="6" borderId="0" xfId="0" applyNumberFormat="1" applyFont="1" applyFill="1" applyBorder="1" applyAlignment="1">
      <alignment vertical="center" wrapText="1"/>
    </xf>
    <xf numFmtId="0" fontId="6" fillId="6" borderId="0" xfId="0" applyFont="1" applyFill="1" applyBorder="1" applyAlignment="1">
      <alignment vertical="center" wrapText="1"/>
    </xf>
    <xf numFmtId="166" fontId="6" fillId="6" borderId="0" xfId="0" applyNumberFormat="1" applyFont="1" applyFill="1" applyBorder="1" applyAlignment="1">
      <alignment vertical="center" wrapText="1"/>
    </xf>
    <xf numFmtId="0" fontId="6" fillId="6" borderId="0" xfId="0" applyNumberFormat="1" applyFont="1" applyFill="1" applyBorder="1" applyAlignment="1">
      <alignment vertical="center" wrapText="1"/>
    </xf>
    <xf numFmtId="166" fontId="6" fillId="6" borderId="0" xfId="0" applyNumberFormat="1" applyFont="1" applyFill="1" applyBorder="1" applyAlignment="1">
      <alignment horizontal="center"/>
    </xf>
    <xf numFmtId="0" fontId="6" fillId="6" borderId="0" xfId="0" applyFont="1" applyFill="1" applyBorder="1"/>
    <xf numFmtId="0" fontId="6" fillId="6" borderId="0" xfId="0" applyFont="1" applyFill="1" applyBorder="1" applyAlignment="1">
      <alignment horizontal="center"/>
    </xf>
    <xf numFmtId="0" fontId="6" fillId="0" borderId="0" xfId="0" applyFont="1"/>
    <xf numFmtId="166" fontId="6" fillId="6" borderId="0" xfId="0" applyNumberFormat="1" applyFont="1" applyFill="1" applyBorder="1"/>
    <xf numFmtId="0" fontId="6" fillId="6" borderId="0" xfId="0" applyNumberFormat="1" applyFont="1" applyFill="1" applyBorder="1"/>
    <xf numFmtId="14" fontId="6" fillId="6" borderId="0" xfId="0" applyNumberFormat="1" applyFont="1" applyFill="1" applyBorder="1"/>
    <xf numFmtId="0" fontId="5" fillId="6" borderId="0" xfId="0" applyNumberFormat="1" applyFont="1" applyFill="1" applyBorder="1" applyAlignment="1">
      <alignment horizontal="center"/>
    </xf>
    <xf numFmtId="0" fontId="5" fillId="6" borderId="1" xfId="0" applyNumberFormat="1" applyFont="1" applyFill="1" applyBorder="1" applyAlignment="1">
      <alignment horizontal="center"/>
    </xf>
    <xf numFmtId="0" fontId="5" fillId="6" borderId="2" xfId="0" applyNumberFormat="1" applyFont="1" applyFill="1" applyBorder="1" applyAlignment="1">
      <alignment horizontal="center"/>
    </xf>
    <xf numFmtId="0" fontId="7" fillId="6" borderId="1" xfId="0" applyNumberFormat="1" applyFont="1" applyFill="1" applyBorder="1" applyAlignment="1">
      <alignment horizontal="center" vertical="center" wrapText="1"/>
    </xf>
    <xf numFmtId="0" fontId="7" fillId="6" borderId="2" xfId="0" applyNumberFormat="1" applyFont="1" applyFill="1" applyBorder="1" applyAlignment="1">
      <alignment horizontal="center" vertical="center" wrapText="1"/>
    </xf>
    <xf numFmtId="14" fontId="0" fillId="0" borderId="0" xfId="0" applyNumberFormat="1"/>
    <xf numFmtId="166" fontId="6" fillId="6" borderId="3" xfId="0" applyNumberFormat="1" applyFont="1" applyFill="1" applyBorder="1" applyAlignment="1">
      <alignment vertical="center" wrapText="1"/>
    </xf>
    <xf numFmtId="166" fontId="6" fillId="6" borderId="3" xfId="0" applyNumberFormat="1" applyFont="1" applyFill="1" applyBorder="1"/>
  </cellXfs>
  <cellStyles count="1">
    <cellStyle name="Normal" xfId="0" builtinId="0"/>
  </cellStyles>
  <dxfs count="35">
    <dxf>
      <font>
        <b val="0"/>
        <i val="0"/>
        <strike val="0"/>
        <outline val="0"/>
        <shadow val="0"/>
        <u val="none"/>
        <vertAlign val="baseline"/>
        <sz val="11"/>
        <color auto="1"/>
        <name val="Calibri"/>
        <scheme val="minor"/>
      </font>
      <numFmt numFmtId="166" formatCode="[hh]:mm"/>
      <fill>
        <patternFill patternType="solid">
          <fgColor indexed="64"/>
          <bgColor theme="0"/>
        </patternFill>
      </fill>
      <border diagonalUp="0" diagonalDown="0">
        <left style="thin">
          <color auto="1"/>
        </left>
        <right style="thin">
          <color auto="1"/>
        </right>
        <top/>
        <bottom/>
        <vertical/>
        <horizontal/>
      </border>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ont>
        <b val="0"/>
        <i val="0"/>
        <color rgb="FFFF0000"/>
      </font>
    </dxf>
    <dxf>
      <fill>
        <patternFill>
          <bgColor theme="4" tint="0.59996337778862885"/>
        </patternFill>
      </fill>
    </dxf>
    <dxf>
      <font>
        <color theme="0"/>
      </font>
      <fill>
        <patternFill>
          <bgColor rgb="FFFF0000"/>
        </patternFill>
      </fill>
    </dxf>
    <dxf>
      <fill>
        <patternFill>
          <bgColor rgb="FFFFC000"/>
        </patternFill>
      </fill>
    </dxf>
    <dxf>
      <fill>
        <patternFill>
          <bgColor rgb="FFFFFF00"/>
        </patternFill>
      </fill>
    </dxf>
    <dxf>
      <font>
        <b val="0"/>
        <i val="0"/>
        <strike val="0"/>
        <outline val="0"/>
        <shadow val="0"/>
        <u val="none"/>
        <vertAlign val="baseline"/>
        <sz val="11"/>
        <color auto="1"/>
        <name val="Calibri"/>
        <scheme val="minor"/>
      </font>
      <numFmt numFmtId="0" formatCode="General"/>
      <fill>
        <patternFill patternType="solid">
          <fgColor indexed="64"/>
          <bgColor theme="0"/>
        </patternFill>
      </fill>
    </dxf>
    <dxf>
      <font>
        <b val="0"/>
        <i val="0"/>
        <strike val="0"/>
        <outline val="0"/>
        <shadow val="0"/>
        <u val="none"/>
        <vertAlign val="baseline"/>
        <sz val="11"/>
        <color auto="1"/>
        <name val="Calibri"/>
        <scheme val="minor"/>
      </font>
      <numFmt numFmtId="19" formatCode="dd/mm/yyyy"/>
      <fill>
        <patternFill patternType="solid">
          <fgColor indexed="64"/>
          <bgColor theme="0"/>
        </patternFill>
      </fill>
    </dxf>
    <dxf>
      <font>
        <b val="0"/>
        <i val="0"/>
        <strike val="0"/>
        <condense val="0"/>
        <extend val="0"/>
        <outline val="0"/>
        <shadow val="0"/>
        <u val="none"/>
        <vertAlign val="baseline"/>
        <sz val="11"/>
        <color auto="1"/>
        <name val="Calibri"/>
        <scheme val="minor"/>
      </font>
      <numFmt numFmtId="0" formatCode="General"/>
      <fill>
        <patternFill patternType="solid">
          <fgColor indexed="64"/>
          <bgColor theme="0"/>
        </patternFill>
      </fill>
    </dxf>
    <dxf>
      <font>
        <b val="0"/>
        <i val="0"/>
        <strike val="0"/>
        <condense val="0"/>
        <extend val="0"/>
        <outline val="0"/>
        <shadow val="0"/>
        <u val="none"/>
        <vertAlign val="baseline"/>
        <sz val="11"/>
        <color auto="1"/>
        <name val="Calibri"/>
        <scheme val="minor"/>
      </font>
      <numFmt numFmtId="0" formatCode="General"/>
      <fill>
        <patternFill patternType="solid">
          <fgColor indexed="64"/>
          <bgColor theme="0"/>
        </patternFill>
      </fill>
    </dxf>
    <dxf>
      <font>
        <b val="0"/>
        <i val="0"/>
        <strike val="0"/>
        <condense val="0"/>
        <extend val="0"/>
        <outline val="0"/>
        <shadow val="0"/>
        <u val="none"/>
        <vertAlign val="baseline"/>
        <sz val="11"/>
        <color auto="1"/>
        <name val="Calibri"/>
        <scheme val="minor"/>
      </font>
      <numFmt numFmtId="0" formatCode="General"/>
      <fill>
        <patternFill patternType="solid">
          <fgColor indexed="64"/>
          <bgColor theme="0"/>
        </patternFill>
      </fill>
    </dxf>
    <dxf>
      <font>
        <b val="0"/>
        <i val="0"/>
        <strike val="0"/>
        <condense val="0"/>
        <extend val="0"/>
        <outline val="0"/>
        <shadow val="0"/>
        <u val="none"/>
        <vertAlign val="baseline"/>
        <sz val="11"/>
        <color auto="1"/>
        <name val="Calibri"/>
        <scheme val="minor"/>
      </font>
      <numFmt numFmtId="166" formatCode="[hh]:mm"/>
      <fill>
        <patternFill patternType="solid">
          <fgColor indexed="64"/>
          <bgColor theme="0"/>
        </patternFill>
      </fill>
    </dxf>
    <dxf>
      <font>
        <b val="0"/>
        <i val="0"/>
        <strike val="0"/>
        <outline val="0"/>
        <shadow val="0"/>
        <u val="none"/>
        <vertAlign val="baseline"/>
        <sz val="11"/>
        <color auto="1"/>
        <name val="Calibri"/>
        <scheme val="minor"/>
      </font>
      <numFmt numFmtId="166" formatCode="[hh]:mm"/>
      <fill>
        <patternFill patternType="solid">
          <fgColor indexed="64"/>
          <bgColor theme="0"/>
        </patternFill>
      </fill>
    </dxf>
    <dxf>
      <font>
        <b val="0"/>
        <i val="0"/>
        <strike val="0"/>
        <outline val="0"/>
        <shadow val="0"/>
        <u val="none"/>
        <vertAlign val="baseline"/>
        <sz val="11"/>
        <color auto="1"/>
        <name val="Calibri"/>
        <scheme val="minor"/>
      </font>
      <numFmt numFmtId="166" formatCode="[hh]:mm"/>
      <fill>
        <patternFill patternType="solid">
          <fgColor indexed="64"/>
          <bgColor theme="0"/>
        </patternFill>
      </fill>
      <alignment horizontal="center" vertical="bottom" textRotation="0" wrapText="0" indent="0" justifyLastLine="0" shrinkToFit="0" readingOrder="0"/>
    </dxf>
    <dxf>
      <font>
        <b val="0"/>
        <i val="0"/>
        <strike val="0"/>
        <outline val="0"/>
        <shadow val="0"/>
        <u val="none"/>
        <vertAlign val="baseline"/>
        <sz val="11"/>
        <color auto="1"/>
        <name val="Calibri"/>
        <scheme val="minor"/>
      </font>
      <numFmt numFmtId="166" formatCode="[hh]:mm"/>
      <fill>
        <patternFill patternType="solid">
          <fgColor indexed="64"/>
          <bgColor theme="0"/>
        </patternFill>
      </fill>
      <alignment horizontal="center" vertical="bottom" textRotation="0" wrapText="0" indent="0" justifyLastLine="0" shrinkToFit="0" readingOrder="0"/>
    </dxf>
    <dxf>
      <font>
        <b val="0"/>
        <i val="0"/>
        <strike val="0"/>
        <outline val="0"/>
        <shadow val="0"/>
        <u val="none"/>
        <vertAlign val="baseline"/>
        <sz val="11"/>
        <color auto="1"/>
        <name val="Calibri"/>
        <scheme val="minor"/>
      </font>
      <numFmt numFmtId="166" formatCode="[hh]:mm"/>
      <fill>
        <patternFill patternType="solid">
          <fgColor indexed="64"/>
          <bgColor theme="0"/>
        </patternFill>
      </fill>
      <alignment horizontal="center" vertical="bottom" textRotation="0" wrapText="0" indent="0" justifyLastLine="0" shrinkToFit="0" readingOrder="0"/>
    </dxf>
    <dxf>
      <font>
        <b val="0"/>
        <i val="0"/>
        <strike val="0"/>
        <outline val="0"/>
        <shadow val="0"/>
        <u val="none"/>
        <vertAlign val="baseline"/>
        <sz val="11"/>
        <color auto="1"/>
        <name val="Calibri"/>
        <scheme val="minor"/>
      </font>
      <numFmt numFmtId="166" formatCode="[hh]:mm"/>
      <fill>
        <patternFill patternType="solid">
          <fgColor indexed="64"/>
          <bgColor theme="0"/>
        </patternFill>
      </fill>
      <alignment horizontal="center" vertical="bottom" textRotation="0" wrapText="0" indent="0" justifyLastLine="0" shrinkToFit="0" readingOrder="0"/>
    </dxf>
    <dxf>
      <numFmt numFmtId="0" formatCode="General"/>
      <fill>
        <patternFill patternType="solid">
          <fgColor indexed="64"/>
          <bgColor theme="0"/>
        </patternFill>
      </fill>
    </dxf>
    <dxf>
      <font>
        <b/>
      </font>
      <numFmt numFmtId="0" formatCode="General"/>
      <fill>
        <patternFill patternType="solid">
          <fgColor indexed="64"/>
          <bgColor theme="0"/>
        </patternFill>
      </fill>
      <alignment horizontal="center" textRotation="0" indent="0" justifyLastLine="0" shrinkToFit="0" readingOrder="0"/>
      <border diagonalUp="0" diagonalDown="0">
        <left/>
        <right style="thin">
          <color auto="1"/>
        </right>
        <top/>
        <bottom/>
        <vertical/>
        <horizontal/>
      </border>
    </dxf>
    <dxf>
      <font>
        <b/>
      </font>
      <numFmt numFmtId="0" formatCode="General"/>
      <fill>
        <patternFill patternType="solid">
          <fgColor indexed="64"/>
          <bgColor theme="0"/>
        </patternFill>
      </fill>
      <alignment horizontal="center" textRotation="0" indent="0" justifyLastLine="0" shrinkToFit="0" readingOrder="0"/>
      <border diagonalUp="0" diagonalDown="0">
        <left style="thin">
          <color auto="1"/>
        </left>
        <right/>
        <top/>
        <bottom/>
        <vertical/>
        <horizontal/>
      </border>
    </dxf>
    <dxf>
      <font>
        <b/>
      </font>
      <numFmt numFmtId="0" formatCode="General"/>
      <fill>
        <patternFill patternType="solid">
          <fgColor indexed="64"/>
          <bgColor theme="0"/>
        </patternFill>
      </fill>
      <alignment horizontal="center" textRotation="0" indent="0" justifyLastLine="0" shrinkToFit="0" readingOrder="0"/>
      <border diagonalUp="0" diagonalDown="0">
        <left/>
        <right style="thin">
          <color auto="1"/>
        </right>
        <top/>
        <bottom/>
        <vertical/>
        <horizontal/>
      </border>
    </dxf>
    <dxf>
      <font>
        <b/>
      </font>
      <numFmt numFmtId="0" formatCode="General"/>
      <fill>
        <patternFill patternType="solid">
          <fgColor indexed="64"/>
          <bgColor theme="0"/>
        </patternFill>
      </fill>
      <alignment horizontal="center" textRotation="0" indent="0" justifyLastLine="0" shrinkToFit="0" readingOrder="0"/>
      <border diagonalUp="0" diagonalDown="0">
        <left style="thin">
          <color auto="1"/>
        </left>
        <right/>
        <top/>
        <bottom/>
        <vertical/>
        <horizontal/>
      </border>
    </dxf>
    <dxf>
      <font>
        <b/>
      </font>
      <numFmt numFmtId="0" formatCode="General"/>
      <fill>
        <patternFill patternType="solid">
          <fgColor indexed="64"/>
          <bgColor theme="0"/>
        </patternFill>
      </fill>
      <alignment horizontal="center" textRotation="0" indent="0" justifyLastLine="0" shrinkToFit="0" readingOrder="0"/>
      <border diagonalUp="0" diagonalDown="0">
        <left/>
        <right style="thin">
          <color auto="1"/>
        </right>
        <top/>
        <bottom/>
        <vertical/>
        <horizontal/>
      </border>
    </dxf>
    <dxf>
      <font>
        <b/>
      </font>
      <numFmt numFmtId="0" formatCode="General"/>
      <fill>
        <patternFill patternType="solid">
          <fgColor indexed="64"/>
          <bgColor theme="0"/>
        </patternFill>
      </fill>
      <alignment horizontal="center" textRotation="0" indent="0" justifyLastLine="0" shrinkToFit="0" readingOrder="0"/>
      <border diagonalUp="0" diagonalDown="0">
        <left style="thin">
          <color auto="1"/>
        </left>
        <right/>
        <top/>
        <bottom/>
        <vertical/>
        <horizontal/>
      </border>
    </dxf>
    <dxf>
      <font>
        <b/>
      </font>
      <numFmt numFmtId="0" formatCode="General"/>
      <fill>
        <patternFill patternType="solid">
          <fgColor indexed="64"/>
          <bgColor theme="0"/>
        </patternFill>
      </fill>
      <alignment horizontal="center" textRotation="0" indent="0" justifyLastLine="0" shrinkToFit="0" readingOrder="0"/>
      <border diagonalUp="0" diagonalDown="0">
        <left/>
        <right style="thin">
          <color auto="1"/>
        </right>
        <top/>
        <bottom/>
        <vertical/>
        <horizontal/>
      </border>
    </dxf>
    <dxf>
      <font>
        <b/>
      </font>
      <numFmt numFmtId="0" formatCode="General"/>
      <fill>
        <patternFill patternType="solid">
          <fgColor indexed="64"/>
          <bgColor theme="0"/>
        </patternFill>
      </fill>
      <alignment horizontal="center" textRotation="0" indent="0" justifyLastLine="0" shrinkToFit="0" readingOrder="0"/>
      <border diagonalUp="0" diagonalDown="0">
        <left style="thin">
          <color auto="1"/>
        </left>
        <right/>
        <top/>
        <bottom/>
        <vertical/>
        <horizontal/>
      </border>
    </dxf>
    <dxf>
      <fill>
        <patternFill patternType="solid">
          <fgColor indexed="64"/>
          <bgColor theme="0"/>
        </patternFill>
      </fill>
    </dxf>
    <dxf>
      <fill>
        <patternFill patternType="solid">
          <fgColor indexed="64"/>
          <bgColor theme="0"/>
        </patternFill>
      </fill>
    </dxf>
    <dxf>
      <numFmt numFmtId="167" formatCode="ddd\ dd\-mmm\-yyyy"/>
      <fill>
        <patternFill patternType="solid">
          <fgColor indexed="64"/>
          <bgColor theme="0"/>
        </patternFill>
      </fill>
    </dxf>
    <dxf>
      <fill>
        <patternFill patternType="solid">
          <fgColor indexed="64"/>
          <bgColor theme="0"/>
        </patternFill>
      </fill>
    </dxf>
    <dxf>
      <font>
        <b val="0"/>
        <strike val="0"/>
        <outline val="0"/>
        <shadow val="0"/>
        <u val="none"/>
        <vertAlign val="baseline"/>
        <sz val="11"/>
        <color auto="1"/>
        <name val="Calibri"/>
        <scheme val="minor"/>
      </font>
      <fill>
        <patternFill patternType="solid">
          <fgColor indexed="64"/>
          <bgColor theme="0"/>
        </patternFill>
      </fill>
      <alignment horizontal="general"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508000</xdr:colOff>
      <xdr:row>15</xdr:row>
      <xdr:rowOff>44450</xdr:rowOff>
    </xdr:from>
    <xdr:to>
      <xdr:col>6</xdr:col>
      <xdr:colOff>603250</xdr:colOff>
      <xdr:row>18</xdr:row>
      <xdr:rowOff>19050</xdr:rowOff>
    </xdr:to>
    <xdr:sp macro="" textlink="">
      <xdr:nvSpPr>
        <xdr:cNvPr id="2" name="Rectangle à coins arrondis 1"/>
        <xdr:cNvSpPr/>
      </xdr:nvSpPr>
      <xdr:spPr>
        <a:xfrm>
          <a:off x="3556000" y="2806700"/>
          <a:ext cx="1619250" cy="527050"/>
        </a:xfrm>
        <a:prstGeom prst="wedgeRoundRectCallout">
          <a:avLst>
            <a:gd name="adj1" fmla="val -80441"/>
            <a:gd name="adj2" fmla="val -242319"/>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liste à conserver triée par site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419100</xdr:colOff>
      <xdr:row>18</xdr:row>
      <xdr:rowOff>158750</xdr:rowOff>
    </xdr:from>
    <xdr:to>
      <xdr:col>4</xdr:col>
      <xdr:colOff>425450</xdr:colOff>
      <xdr:row>22</xdr:row>
      <xdr:rowOff>107950</xdr:rowOff>
    </xdr:to>
    <xdr:sp macro="" textlink="">
      <xdr:nvSpPr>
        <xdr:cNvPr id="2" name="Rectangle à coins arrondis 1"/>
        <xdr:cNvSpPr/>
      </xdr:nvSpPr>
      <xdr:spPr>
        <a:xfrm>
          <a:off x="2101850" y="3841750"/>
          <a:ext cx="1670050" cy="685800"/>
        </a:xfrm>
        <a:prstGeom prst="wedgeRoundRectCallout">
          <a:avLst>
            <a:gd name="adj1" fmla="val -52392"/>
            <a:gd name="adj2" fmla="val -195918"/>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en rouge = date déjà saisie pour le couple site/nom</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25400</xdr:colOff>
      <xdr:row>14</xdr:row>
      <xdr:rowOff>6350</xdr:rowOff>
    </xdr:from>
    <xdr:to>
      <xdr:col>13</xdr:col>
      <xdr:colOff>311150</xdr:colOff>
      <xdr:row>21</xdr:row>
      <xdr:rowOff>127000</xdr:rowOff>
    </xdr:to>
    <xdr:sp macro="" textlink="">
      <xdr:nvSpPr>
        <xdr:cNvPr id="2" name="Rectangle à coins arrondis 1"/>
        <xdr:cNvSpPr/>
      </xdr:nvSpPr>
      <xdr:spPr>
        <a:xfrm>
          <a:off x="5784850" y="2584450"/>
          <a:ext cx="3822700" cy="1409700"/>
        </a:xfrm>
        <a:prstGeom prst="wedgeRoundRectCallout">
          <a:avLst>
            <a:gd name="adj1" fmla="val 10732"/>
            <a:gd name="adj2" fmla="val -126478"/>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Les</a:t>
          </a:r>
          <a:r>
            <a:rPr lang="fr-FR" sz="1100" baseline="0"/>
            <a:t> HS étant portées tous les jours de la semaine avec une date de fin de semaine, c'est sur cette date que doit se faire le TCD avec comme valeur le max de HS. Pas de totaux pour ne pas fausser le résultat ! La semaine 5 est ici à cheval sur janv et fév mais n'est attribuée qu'en fin de semaine donc sur fév. Il faut ensuite apliquer le taux en vigueur.</a:t>
          </a:r>
          <a:endParaRPr lang="fr-FR"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ichel" refreshedDate="43114.068875231482" createdVersion="5" refreshedVersion="5" minRefreshableVersion="3" recordCount="12">
  <cacheSource type="worksheet">
    <worksheetSource name="data"/>
  </cacheSource>
  <cacheFields count="26">
    <cacheField name="date" numFmtId="167">
      <sharedItems containsSemiMixedTypes="0" containsNonDate="0" containsDate="1" containsString="0" minDate="2018-01-01T00:00:00" maxDate="2018-02-05T00:00:00" count="11">
        <d v="2018-01-01T00:00:00"/>
        <d v="2018-01-02T00:00:00"/>
        <d v="2018-01-27T00:00:00"/>
        <d v="2018-01-28T00:00:00"/>
        <d v="2018-01-29T00:00:00"/>
        <d v="2018-01-30T00:00:00"/>
        <d v="2018-01-31T00:00:00"/>
        <d v="2018-02-01T00:00:00"/>
        <d v="2018-02-02T00:00:00"/>
        <d v="2018-02-03T00:00:00"/>
        <d v="2018-02-04T00:00:00"/>
      </sharedItems>
      <fieldGroup par="24" base="0">
        <rangePr groupBy="months" startDate="2018-01-01T00:00:00" endDate="2018-02-05T00:00:00"/>
        <groupItems count="14">
          <s v="&lt;01/01/2018"/>
          <s v="janv"/>
          <s v="févr"/>
          <s v="mars"/>
          <s v="avr"/>
          <s v="mai"/>
          <s v="juin"/>
          <s v="juil"/>
          <s v="août"/>
          <s v="sept"/>
          <s v="oct"/>
          <s v="nov"/>
          <s v="déc"/>
          <s v="&gt;05/02/2018"/>
        </groupItems>
      </fieldGroup>
    </cacheField>
    <cacheField name="site" numFmtId="0">
      <sharedItems containsBlank="1" count="3">
        <s v="TEST"/>
        <m u="1"/>
        <s v="ROUEN" u="1"/>
      </sharedItems>
    </cacheField>
    <cacheField name="nom" numFmtId="0">
      <sharedItems count="6">
        <s v="Michel"/>
        <s v="Jean" u="1"/>
        <s v="Françoise" u="1"/>
        <s v="Emilie" u="1"/>
        <s v="Katia" u="1"/>
        <s v="André" u="1"/>
      </sharedItems>
    </cacheField>
    <cacheField name="heure début matin" numFmtId="0">
      <sharedItems containsString="0" containsBlank="1" containsNumber="1" containsInteger="1" minValue="8" maxValue="8"/>
    </cacheField>
    <cacheField name="minutes début matin" numFmtId="0">
      <sharedItems containsNonDate="0" containsString="0" containsBlank="1"/>
    </cacheField>
    <cacheField name="heure fin matin" numFmtId="0">
      <sharedItems containsString="0" containsBlank="1" containsNumber="1" containsInteger="1" minValue="12" maxValue="12"/>
    </cacheField>
    <cacheField name="minutes fin matin" numFmtId="0">
      <sharedItems containsNonDate="0" containsString="0" containsBlank="1"/>
    </cacheField>
    <cacheField name="heure début apm" numFmtId="0">
      <sharedItems containsString="0" containsBlank="1" containsNumber="1" containsInteger="1" minValue="13" maxValue="13"/>
    </cacheField>
    <cacheField name="minutes début apm" numFmtId="0">
      <sharedItems containsString="0" containsBlank="1" containsNumber="1" containsInteger="1" minValue="30" maxValue="30"/>
    </cacheField>
    <cacheField name="heure fin apm" numFmtId="0">
      <sharedItems containsString="0" containsBlank="1" containsNumber="1" containsInteger="1" minValue="8" maxValue="17"/>
    </cacheField>
    <cacheField name="minutes fin apm" numFmtId="0">
      <sharedItems containsNonDate="0" containsString="0" containsBlank="1"/>
    </cacheField>
    <cacheField name="motif" numFmtId="0">
      <sharedItems containsNonDate="0" containsString="0" containsBlank="1"/>
    </cacheField>
    <cacheField name="durée" numFmtId="166">
      <sharedItems containsSemiMixedTypes="0" containsNonDate="0" containsDate="1" containsString="0" minDate="1899-12-30T00:00:00" maxDate="1899-12-30T08:00:00"/>
    </cacheField>
    <cacheField name="début matin" numFmtId="166">
      <sharedItems containsSemiMixedTypes="0" containsNonDate="0" containsDate="1" containsString="0" minDate="1899-12-30T00:00:00" maxDate="1899-12-30T08:00:00"/>
    </cacheField>
    <cacheField name="fin matin" numFmtId="166">
      <sharedItems containsSemiMixedTypes="0" containsNonDate="0" containsDate="1" containsString="0" minDate="1899-12-30T00:00:00" maxDate="1899-12-30T12:00:00"/>
    </cacheField>
    <cacheField name="début apm" numFmtId="166">
      <sharedItems containsSemiMixedTypes="0" containsNonDate="0" containsDate="1" containsString="0" minDate="1899-12-30T00:00:00" maxDate="1899-12-30T13:30:00"/>
    </cacheField>
    <cacheField name="fin apm" numFmtId="166">
      <sharedItems containsSemiMixedTypes="0" containsNonDate="0" containsDate="1" containsString="0" minDate="1899-12-30T00:00:00" maxDate="1899-12-30T17:00:00"/>
    </cacheField>
    <cacheField name="HS" numFmtId="166">
      <sharedItems containsSemiMixedTypes="0" containsNonDate="0" containsDate="1" containsString="0" minDate="1899-12-30T00:00:00" maxDate="1899-12-31T00:00:00"/>
    </cacheField>
    <cacheField name="clé" numFmtId="166">
      <sharedItems/>
    </cacheField>
    <cacheField name="redondance" numFmtId="0">
      <sharedItems/>
    </cacheField>
    <cacheField name="JF" numFmtId="0">
      <sharedItems/>
    </cacheField>
    <cacheField name="jour" numFmtId="0">
      <sharedItems containsSemiMixedTypes="0" containsString="0" containsNumber="1" containsInteger="1" minValue="1" maxValue="7"/>
    </cacheField>
    <cacheField name="fin de semaine" numFmtId="14">
      <sharedItems containsSemiMixedTypes="0" containsNonDate="0" containsDate="1" containsString="0" minDate="2018-01-07T00:00:00" maxDate="2018-02-05T00:00:00" count="3">
        <d v="2018-01-07T00:00:00"/>
        <d v="2018-01-28T00:00:00"/>
        <d v="2018-02-04T00:00:00"/>
      </sharedItems>
      <fieldGroup par="25" base="22">
        <rangePr groupBy="months" startDate="2018-01-07T00:00:00" endDate="2018-02-05T00:00:00"/>
        <groupItems count="14">
          <s v="&lt;07/01/2018"/>
          <s v="janv"/>
          <s v="févr"/>
          <s v="mars"/>
          <s v="avr"/>
          <s v="mai"/>
          <s v="juin"/>
          <s v="juil"/>
          <s v="août"/>
          <s v="sept"/>
          <s v="oct"/>
          <s v="nov"/>
          <s v="déc"/>
          <s v="&gt;05/02/2018"/>
        </groupItems>
      </fieldGroup>
    </cacheField>
    <cacheField name="semaine" numFmtId="0">
      <sharedItems containsSemiMixedTypes="0" containsString="0" containsNumber="1" containsInteger="1" minValue="1" maxValue="18" count="6">
        <n v="1"/>
        <n v="4"/>
        <n v="5"/>
        <n v="2" u="1"/>
        <n v="18" u="1"/>
        <n v="3" u="1"/>
      </sharedItems>
    </cacheField>
    <cacheField name="Années" numFmtId="0" databaseField="0">
      <fieldGroup base="0">
        <rangePr groupBy="years" startDate="2018-01-01T00:00:00" endDate="2018-02-05T00:00:00"/>
        <groupItems count="3">
          <s v="&lt;01/01/2018"/>
          <s v="2018"/>
          <s v="&gt;05/02/2018"/>
        </groupItems>
      </fieldGroup>
    </cacheField>
    <cacheField name="Années2" numFmtId="0" databaseField="0">
      <fieldGroup base="22">
        <rangePr groupBy="years" startDate="2018-01-07T00:00:00" endDate="2018-02-05T00:00:00"/>
        <groupItems count="3">
          <s v="&lt;07/01/2018"/>
          <s v="2018"/>
          <s v="&gt;05/02/2018"/>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2">
  <r>
    <x v="0"/>
    <x v="0"/>
    <x v="0"/>
    <n v="8"/>
    <m/>
    <n v="12"/>
    <m/>
    <n v="13"/>
    <n v="30"/>
    <n v="17"/>
    <m/>
    <m/>
    <d v="1899-12-30T07:30:00"/>
    <d v="1899-12-30T08:00:00"/>
    <d v="1899-12-30T12:00:00"/>
    <d v="1899-12-30T13:30:00"/>
    <d v="1899-12-30T17:00:00"/>
    <d v="1899-12-30T00:00:00"/>
    <s v="43101|TEST|Michel"/>
    <b v="0"/>
    <b v="1"/>
    <n v="1"/>
    <x v="0"/>
    <x v="0"/>
  </r>
  <r>
    <x v="1"/>
    <x v="0"/>
    <x v="0"/>
    <m/>
    <m/>
    <m/>
    <m/>
    <m/>
    <m/>
    <m/>
    <m/>
    <m/>
    <d v="1899-12-30T00:00:00"/>
    <d v="1899-12-30T00:00:00"/>
    <d v="1899-12-30T00:00:00"/>
    <d v="1899-12-30T00:00:00"/>
    <d v="1899-12-30T00:00:00"/>
    <d v="1899-12-30T00:00:00"/>
    <s v="43102|TEST|Michel"/>
    <b v="1"/>
    <b v="0"/>
    <n v="2"/>
    <x v="0"/>
    <x v="0"/>
  </r>
  <r>
    <x v="2"/>
    <x v="0"/>
    <x v="0"/>
    <m/>
    <m/>
    <m/>
    <m/>
    <m/>
    <m/>
    <m/>
    <m/>
    <m/>
    <d v="1899-12-30T00:00:00"/>
    <d v="1899-12-30T00:00:00"/>
    <d v="1899-12-30T00:00:00"/>
    <d v="1899-12-30T00:00:00"/>
    <d v="1899-12-30T00:00:00"/>
    <d v="1899-12-30T00:00:00"/>
    <s v="43127|TEST|Michel"/>
    <b v="0"/>
    <b v="0"/>
    <n v="6"/>
    <x v="1"/>
    <x v="1"/>
  </r>
  <r>
    <x v="3"/>
    <x v="0"/>
    <x v="0"/>
    <m/>
    <m/>
    <m/>
    <m/>
    <m/>
    <m/>
    <m/>
    <m/>
    <m/>
    <d v="1899-12-30T00:00:00"/>
    <d v="1899-12-30T00:00:00"/>
    <d v="1899-12-30T00:00:00"/>
    <d v="1899-12-30T00:00:00"/>
    <d v="1899-12-30T00:00:00"/>
    <d v="1899-12-30T00:00:00"/>
    <s v="43128|TEST|Michel"/>
    <b v="0"/>
    <b v="0"/>
    <n v="7"/>
    <x v="1"/>
    <x v="1"/>
  </r>
  <r>
    <x v="4"/>
    <x v="0"/>
    <x v="0"/>
    <m/>
    <m/>
    <m/>
    <m/>
    <m/>
    <m/>
    <n v="8"/>
    <m/>
    <m/>
    <d v="1899-12-30T08:00:00"/>
    <d v="1899-12-30T00:00:00"/>
    <d v="1899-12-30T00:00:00"/>
    <d v="1899-12-30T00:00:00"/>
    <d v="1899-12-30T08:00:00"/>
    <d v="1899-12-30T05:00:00"/>
    <s v="43129|TEST|Michel"/>
    <b v="0"/>
    <b v="0"/>
    <n v="1"/>
    <x v="2"/>
    <x v="2"/>
  </r>
  <r>
    <x v="5"/>
    <x v="0"/>
    <x v="0"/>
    <m/>
    <m/>
    <m/>
    <m/>
    <m/>
    <m/>
    <n v="8"/>
    <m/>
    <m/>
    <d v="1899-12-30T08:00:00"/>
    <d v="1899-12-30T00:00:00"/>
    <d v="1899-12-30T00:00:00"/>
    <d v="1899-12-30T00:00:00"/>
    <d v="1899-12-30T08:00:00"/>
    <d v="1899-12-30T05:00:00"/>
    <s v="43130|TEST|Michel"/>
    <b v="0"/>
    <b v="0"/>
    <n v="2"/>
    <x v="2"/>
    <x v="2"/>
  </r>
  <r>
    <x v="6"/>
    <x v="0"/>
    <x v="0"/>
    <m/>
    <m/>
    <m/>
    <m/>
    <m/>
    <m/>
    <n v="8"/>
    <m/>
    <m/>
    <d v="1899-12-30T08:00:00"/>
    <d v="1899-12-30T00:00:00"/>
    <d v="1899-12-30T00:00:00"/>
    <d v="1899-12-30T00:00:00"/>
    <d v="1899-12-30T08:00:00"/>
    <d v="1899-12-30T05:00:00"/>
    <s v="43131|TEST|Michel"/>
    <b v="0"/>
    <b v="0"/>
    <n v="3"/>
    <x v="2"/>
    <x v="2"/>
  </r>
  <r>
    <x v="7"/>
    <x v="0"/>
    <x v="0"/>
    <m/>
    <m/>
    <m/>
    <m/>
    <m/>
    <m/>
    <n v="8"/>
    <m/>
    <m/>
    <d v="1899-12-30T08:00:00"/>
    <d v="1899-12-30T00:00:00"/>
    <d v="1899-12-30T00:00:00"/>
    <d v="1899-12-30T00:00:00"/>
    <d v="1899-12-30T08:00:00"/>
    <d v="1899-12-30T05:00:00"/>
    <s v="43132|TEST|Michel"/>
    <b v="0"/>
    <b v="0"/>
    <n v="4"/>
    <x v="2"/>
    <x v="2"/>
  </r>
  <r>
    <x v="8"/>
    <x v="0"/>
    <x v="0"/>
    <m/>
    <m/>
    <m/>
    <m/>
    <m/>
    <m/>
    <n v="8"/>
    <m/>
    <m/>
    <d v="1899-12-30T08:00:00"/>
    <d v="1899-12-30T00:00:00"/>
    <d v="1899-12-30T00:00:00"/>
    <d v="1899-12-30T00:00:00"/>
    <d v="1899-12-30T08:00:00"/>
    <d v="1899-12-30T05:00:00"/>
    <s v="43133|TEST|Michel"/>
    <b v="0"/>
    <b v="0"/>
    <n v="5"/>
    <x v="2"/>
    <x v="2"/>
  </r>
  <r>
    <x v="9"/>
    <x v="0"/>
    <x v="0"/>
    <m/>
    <m/>
    <m/>
    <m/>
    <m/>
    <m/>
    <m/>
    <m/>
    <m/>
    <d v="1899-12-30T00:00:00"/>
    <d v="1899-12-30T00:00:00"/>
    <d v="1899-12-30T00:00:00"/>
    <d v="1899-12-30T00:00:00"/>
    <d v="1899-12-30T00:00:00"/>
    <d v="1899-12-30T05:00:00"/>
    <s v="43134|TEST|Michel"/>
    <b v="0"/>
    <b v="0"/>
    <n v="6"/>
    <x v="2"/>
    <x v="2"/>
  </r>
  <r>
    <x v="10"/>
    <x v="0"/>
    <x v="0"/>
    <m/>
    <m/>
    <m/>
    <m/>
    <m/>
    <m/>
    <m/>
    <m/>
    <m/>
    <d v="1899-12-30T00:00:00"/>
    <d v="1899-12-30T00:00:00"/>
    <d v="1899-12-30T00:00:00"/>
    <d v="1899-12-30T00:00:00"/>
    <d v="1899-12-30T00:00:00"/>
    <d v="1899-12-30T05:00:00"/>
    <s v="43135|TEST|Michel"/>
    <b v="0"/>
    <b v="0"/>
    <n v="7"/>
    <x v="2"/>
    <x v="2"/>
  </r>
  <r>
    <x v="1"/>
    <x v="0"/>
    <x v="0"/>
    <m/>
    <m/>
    <m/>
    <m/>
    <m/>
    <m/>
    <m/>
    <m/>
    <m/>
    <d v="1899-12-30T00:00:00"/>
    <d v="1899-12-30T00:00:00"/>
    <d v="1899-12-30T00:00:00"/>
    <d v="1899-12-30T00:00:00"/>
    <d v="1899-12-30T00:00:00"/>
    <d v="1899-12-30T00:00:00"/>
    <s v="43102|TEST|Michel"/>
    <b v="1"/>
    <b v="0"/>
    <n v="2"/>
    <x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1" applyNumberFormats="0" applyBorderFormats="0" applyFontFormats="0" applyPatternFormats="0" applyAlignmentFormats="0" applyWidthHeightFormats="1" dataCaption="Valeurs" updatedVersion="5" minRefreshableVersion="3" useAutoFormatting="1" rowGrandTotals="0" itemPrintTitles="1" createdVersion="5" indent="0" compact="0" compactData="0" gridDropZones="1" multipleFieldFilters="0">
  <location ref="G3:L7" firstHeaderRow="2" firstDataRow="2" firstDataCol="5"/>
  <pivotFields count="26">
    <pivotField compact="0" numFmtId="14" outline="0" showAll="0">
      <items count="15">
        <item x="0"/>
        <item x="1"/>
        <item x="2"/>
        <item x="3"/>
        <item x="4"/>
        <item x="5"/>
        <item x="6"/>
        <item x="7"/>
        <item x="8"/>
        <item x="9"/>
        <item x="10"/>
        <item x="11"/>
        <item x="12"/>
        <item x="13"/>
        <item t="default"/>
      </items>
    </pivotField>
    <pivotField axis="axisRow" compact="0" outline="0" showAll="0" defaultSubtotal="0">
      <items count="3">
        <item x="0"/>
        <item m="1" x="1"/>
        <item m="1" x="2"/>
      </items>
    </pivotField>
    <pivotField axis="axisRow" compact="0" outline="0" showAll="0" defaultSubtotal="0">
      <items count="6">
        <item x="0"/>
        <item m="1" x="1"/>
        <item m="1" x="2"/>
        <item m="1" x="3"/>
        <item m="1" x="4"/>
        <item m="1" x="5"/>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pivotField compact="0" numFmtId="166" outline="0" showAll="0" defaultSubtotal="0"/>
    <pivotField compact="0" numFmtId="166" outline="0" showAll="0" defaultSubtotal="0"/>
    <pivotField compact="0" numFmtId="166" outline="0" showAll="0" defaultSubtotal="0"/>
    <pivotField compact="0" outline="0" showAll="0" defaultSubtotal="0"/>
    <pivotField compact="0" outline="0" showAll="0" defaultSubtotal="0"/>
    <pivotField dataField="1" compact="0" outline="0" showAll="0" defaultSubtotal="0"/>
    <pivotField compact="0" outline="0" showAll="0" defaultSubtotal="0"/>
    <pivotField compact="0" outline="0" showAll="0" defaultSubtotal="0"/>
    <pivotField compact="0" outline="0" showAll="0" defaultSubtotal="0"/>
    <pivotField compact="0" outline="0" showAll="0" defaultSubtotal="0"/>
    <pivotField axis="axisRow" compact="0" numFmtId="14" outline="0" showAll="0" defaultSubtotal="0">
      <items count="14">
        <item x="0"/>
        <item x="1"/>
        <item x="2"/>
        <item x="3"/>
        <item x="4"/>
        <item x="5"/>
        <item x="6"/>
        <item x="7"/>
        <item x="8"/>
        <item x="9"/>
        <item x="10"/>
        <item x="11"/>
        <item x="12"/>
        <item x="13"/>
      </items>
    </pivotField>
    <pivotField axis="axisRow" compact="0" outline="0" showAll="0">
      <items count="7">
        <item x="0"/>
        <item m="1" x="3"/>
        <item m="1" x="5"/>
        <item x="1"/>
        <item x="2"/>
        <item m="1" x="4"/>
        <item t="default"/>
      </items>
    </pivotField>
    <pivotField compact="0" outline="0" showAll="0" defaultSubtotal="0">
      <items count="3">
        <item x="0"/>
        <item x="1"/>
        <item x="2"/>
      </items>
    </pivotField>
    <pivotField axis="axisRow" compact="0" outline="0" showAll="0" defaultSubtotal="0">
      <items count="3">
        <item x="0"/>
        <item x="1"/>
        <item x="2"/>
      </items>
    </pivotField>
  </pivotFields>
  <rowFields count="5">
    <field x="1"/>
    <field x="2"/>
    <field x="25"/>
    <field x="22"/>
    <field x="23"/>
  </rowFields>
  <rowItems count="3">
    <i>
      <x/>
      <x/>
      <x v="1"/>
      <x v="1"/>
      <x/>
    </i>
    <i r="4">
      <x v="3"/>
    </i>
    <i r="3">
      <x v="2"/>
      <x v="4"/>
    </i>
  </rowItems>
  <colItems count="1">
    <i/>
  </colItems>
  <dataFields count="1">
    <dataField name="Max de HS" fld="17" subtotal="max" baseField="12" baseItem="0" numFmtId="166"/>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CD1" cacheId="21" applyNumberFormats="0" applyBorderFormats="0" applyFontFormats="0" applyPatternFormats="0" applyAlignmentFormats="0" applyWidthHeightFormats="1" dataCaption="Valeurs" updatedVersion="5" minRefreshableVersion="3" useAutoFormatting="1" itemPrintTitles="1" createdVersion="5" indent="0" compact="0" compactData="0" gridDropZones="1" multipleFieldFilters="0">
  <location ref="A3:E7" firstHeaderRow="2" firstDataRow="2" firstDataCol="4"/>
  <pivotFields count="26">
    <pivotField axis="axisRow" compact="0" numFmtId="14" outline="0" showAll="0">
      <items count="15">
        <item x="0"/>
        <item x="1"/>
        <item x="2"/>
        <item x="3"/>
        <item x="4"/>
        <item x="5"/>
        <item x="6"/>
        <item x="7"/>
        <item x="8"/>
        <item x="9"/>
        <item x="10"/>
        <item x="11"/>
        <item x="12"/>
        <item x="13"/>
        <item t="default"/>
      </items>
    </pivotField>
    <pivotField axis="axisRow" compact="0" outline="0" showAll="0" defaultSubtotal="0">
      <items count="3">
        <item x="0"/>
        <item m="1" x="1"/>
        <item m="1" x="2"/>
      </items>
    </pivotField>
    <pivotField axis="axisRow" compact="0" outline="0" showAll="0" defaultSubtotal="0">
      <items count="6">
        <item x="0"/>
        <item m="1" x="1"/>
        <item m="1" x="2"/>
        <item m="1" x="3"/>
        <item m="1" x="4"/>
        <item m="1" x="5"/>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pivotField dataField="1" compact="0" numFmtId="166" outline="0" showAll="0" defaultSubtotal="0"/>
    <pivotField compact="0" numFmtId="166" outline="0" showAll="0" defaultSubtotal="0"/>
    <pivotField compact="0" numFmtId="166"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numFmtId="14" outline="0" showAll="0" defaultSubtotal="0">
      <items count="14">
        <item x="0"/>
        <item x="1"/>
        <item x="2"/>
        <item x="3"/>
        <item x="4"/>
        <item x="5"/>
        <item x="6"/>
        <item x="7"/>
        <item x="8"/>
        <item x="9"/>
        <item x="10"/>
        <item x="11"/>
        <item x="12"/>
        <item x="13"/>
      </items>
    </pivotField>
    <pivotField compact="0" outline="0" showAll="0"/>
    <pivotField axis="axisRow" compact="0" outline="0" showAll="0" defaultSubtotal="0">
      <items count="3">
        <item x="0"/>
        <item x="1"/>
        <item x="2"/>
      </items>
    </pivotField>
    <pivotField compact="0" outline="0" showAll="0" defaultSubtotal="0">
      <items count="3">
        <item x="0"/>
        <item x="1"/>
        <item x="2"/>
      </items>
    </pivotField>
  </pivotFields>
  <rowFields count="4">
    <field x="1"/>
    <field x="2"/>
    <field x="24"/>
    <field x="0"/>
  </rowFields>
  <rowItems count="3">
    <i>
      <x/>
      <x/>
      <x v="1"/>
      <x v="1"/>
    </i>
    <i r="3">
      <x v="2"/>
    </i>
    <i t="grand">
      <x/>
    </i>
  </rowItems>
  <colItems count="1">
    <i/>
  </colItems>
  <dataFields count="1">
    <dataField name="Somme de durée" fld="12" baseField="13" baseItem="0" numFmtId="166"/>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2" name="TabSites" displayName="TabSites" ref="A1:A4" totalsRowShown="0">
  <autoFilter ref="A1:A4"/>
  <sortState ref="A2:A4">
    <sortCondition descending="1" ref="A2"/>
  </sortState>
  <tableColumns count="1">
    <tableColumn id="1" name="sites"/>
  </tableColumns>
  <tableStyleInfo name="TableStyleMedium7" showFirstColumn="0" showLastColumn="0" showRowStripes="1" showColumnStripes="0"/>
</table>
</file>

<file path=xl/tables/table2.xml><?xml version="1.0" encoding="utf-8"?>
<table xmlns="http://schemas.openxmlformats.org/spreadsheetml/2006/main" id="3" name="TabSitesNoms" displayName="TabSitesNoms" ref="C1:D12" totalsRowShown="0">
  <autoFilter ref="C1:D12"/>
  <sortState ref="C2:D8">
    <sortCondition ref="C2"/>
  </sortState>
  <tableColumns count="2">
    <tableColumn id="1" name="sites"/>
    <tableColumn id="2" name="noms"/>
  </tableColumns>
  <tableStyleInfo name="TableStyleMedium6" showFirstColumn="0" showLastColumn="0" showRowStripes="1" showColumnStripes="0"/>
</table>
</file>

<file path=xl/tables/table3.xml><?xml version="1.0" encoding="utf-8"?>
<table xmlns="http://schemas.openxmlformats.org/spreadsheetml/2006/main" id="4" name="TabMotifs" displayName="TabMotifs" ref="F1:F6" totalsRowShown="0">
  <autoFilter ref="F1:F6"/>
  <tableColumns count="1">
    <tableColumn id="1" name="motifs"/>
  </tableColumns>
  <tableStyleInfo name="TableStyleMedium3" showFirstColumn="0" showLastColumn="0" showRowStripes="1" showColumnStripes="0"/>
</table>
</file>

<file path=xl/tables/table4.xml><?xml version="1.0" encoding="utf-8"?>
<table xmlns="http://schemas.openxmlformats.org/spreadsheetml/2006/main" id="1" name="data" displayName="data" ref="A1:X13" totalsRowShown="0" headerRowDxfId="34" dataDxfId="33">
  <autoFilter ref="A1:X13"/>
  <sortState ref="A2:Q15">
    <sortCondition ref="A2:A15"/>
    <sortCondition ref="B2:B15"/>
    <sortCondition ref="C2:C15"/>
  </sortState>
  <tableColumns count="24">
    <tableColumn id="13" name="date" dataDxfId="32"/>
    <tableColumn id="2" name="site" dataDxfId="31"/>
    <tableColumn id="3" name="nom" dataDxfId="30"/>
    <tableColumn id="21" name="heure début matin" dataDxfId="29"/>
    <tableColumn id="20" name="minutes début matin" dataDxfId="28"/>
    <tableColumn id="22" name="heure fin matin" dataDxfId="27"/>
    <tableColumn id="23" name="minutes fin matin" dataDxfId="26"/>
    <tableColumn id="24" name="heure début apm" dataDxfId="25"/>
    <tableColumn id="25" name="minutes début apm" dataDxfId="24"/>
    <tableColumn id="26" name="heure fin apm" dataDxfId="23"/>
    <tableColumn id="27" name="minutes fin apm" dataDxfId="22"/>
    <tableColumn id="1" name="motif" dataDxfId="21"/>
    <tableColumn id="8" name="durée" dataDxfId="0">
      <calculatedColumnFormula>IF(OR(data[[#This Row],[début apm]]=0,data[[#This Row],[fin apm]]=0),0,MOD(data[[#This Row],[fin apm]]-data[[#This Row],[début apm]],1))+IF(OR(data[[#This Row],[début matin]]=0,data[[#This Row],[fin matin]]=0),0,MOD(data[[#This Row],[fin matin]]-data[[#This Row],[début matin]],1))+IF(AND(data[[#This Row],[fin matin]]=0,data[[#This Row],[début apm]]=0,data[[#This Row],[fin apm]]&lt;&gt;""),MOD(data[[#This Row],[fin apm]]-data[[#This Row],[début matin]],1),0)</calculatedColumnFormula>
    </tableColumn>
    <tableColumn id="4" name="début matin" dataDxfId="20">
      <calculatedColumnFormula>data[[#This Row],[heure début matin]]/24+data[[#This Row],[minutes début matin]]/24/60</calculatedColumnFormula>
    </tableColumn>
    <tableColumn id="5" name="fin matin" dataDxfId="19">
      <calculatedColumnFormula>data[[#This Row],[heure fin matin]]/24+data[[#This Row],[minutes fin matin]]/24/60</calculatedColumnFormula>
    </tableColumn>
    <tableColumn id="6" name="début apm" dataDxfId="18">
      <calculatedColumnFormula>data[[#This Row],[heure début apm]]/24+data[[#This Row],[minutes début apm]]/24/60</calculatedColumnFormula>
    </tableColumn>
    <tableColumn id="7" name="fin apm" dataDxfId="17">
      <calculatedColumnFormula>data[[#This Row],[heure fin apm]]/24+data[[#This Row],[minutes fin apm]]/24/60</calculatedColumnFormula>
    </tableColumn>
    <tableColumn id="16" name="HS" dataDxfId="16">
      <calculatedColumnFormula>MAX(0,SUMPRODUCT((data[durée])*(data[site]=data[[#This Row],[site]])*(data[nom]=data[[#This Row],[nom]])*(data[fin de semaine]=data[[#This Row],[fin de semaine]]))-35/24)</calculatedColumnFormula>
    </tableColumn>
    <tableColumn id="9" name="clé" dataDxfId="15">
      <calculatedColumnFormula>data[[#This Row],[date]]&amp;"|"&amp;data[[#This Row],[site]]&amp;"|"&amp;data[[#This Row],[nom]]</calculatedColumnFormula>
    </tableColumn>
    <tableColumn id="14" name="redondance" dataDxfId="14">
      <calculatedColumnFormula>COUNTIF(data[clé],data[[#This Row],[clé]])&gt;1</calculatedColumnFormula>
    </tableColumn>
    <tableColumn id="19" name="JF" dataDxfId="13">
      <calculatedColumnFormula>COUNTIF(JoursFeries,data[[#This Row],[date]])&gt;0</calculatedColumnFormula>
    </tableColumn>
    <tableColumn id="18" name="jour" dataDxfId="12">
      <calculatedColumnFormula>WEEKDAY(data[[#This Row],[date]],2)</calculatedColumnFormula>
    </tableColumn>
    <tableColumn id="17" name="fin de semaine" dataDxfId="11">
      <calculatedColumnFormula>data[[#This Row],[date]]-data[[#This Row],[jour]]+7</calculatedColumnFormula>
    </tableColumn>
    <tableColumn id="10" name="semaine" dataDxfId="10">
      <calculatedColumnFormula>_xlfn.ISOWEEKNUM(data[[#This Row],[date]])</calculatedColumnFormula>
    </tableColumn>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 Id="rId4" Type="http://schemas.openxmlformats.org/officeDocument/2006/relationships/table" Target="../tables/table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11"/>
  <sheetViews>
    <sheetView workbookViewId="0"/>
  </sheetViews>
  <sheetFormatPr baseColWidth="10" defaultRowHeight="14.5" x14ac:dyDescent="0.35"/>
  <cols>
    <col min="1" max="1" width="14.7265625" customWidth="1"/>
  </cols>
  <sheetData>
    <row r="1" spans="1:2" x14ac:dyDescent="0.35">
      <c r="A1" t="s">
        <v>23</v>
      </c>
      <c r="B1" t="s">
        <v>24</v>
      </c>
    </row>
    <row r="2" spans="1:2" x14ac:dyDescent="0.35">
      <c r="B2" t="s">
        <v>25</v>
      </c>
    </row>
    <row r="3" spans="1:2" x14ac:dyDescent="0.35">
      <c r="B3" t="s">
        <v>26</v>
      </c>
    </row>
    <row r="5" spans="1:2" x14ac:dyDescent="0.35">
      <c r="A5" t="s">
        <v>27</v>
      </c>
      <c r="B5" t="s">
        <v>52</v>
      </c>
    </row>
    <row r="6" spans="1:2" x14ac:dyDescent="0.35">
      <c r="B6" t="s">
        <v>62</v>
      </c>
    </row>
    <row r="7" spans="1:2" x14ac:dyDescent="0.35">
      <c r="B7" t="s">
        <v>61</v>
      </c>
    </row>
    <row r="8" spans="1:2" x14ac:dyDescent="0.35">
      <c r="B8" t="s">
        <v>53</v>
      </c>
    </row>
    <row r="10" spans="1:2" x14ac:dyDescent="0.35">
      <c r="A10" t="s">
        <v>28</v>
      </c>
      <c r="B10" t="s">
        <v>29</v>
      </c>
    </row>
    <row r="11" spans="1:2" x14ac:dyDescent="0.35">
      <c r="B11" t="s">
        <v>30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18"/>
  <sheetViews>
    <sheetView workbookViewId="0">
      <selection activeCell="B2" sqref="B2:I13"/>
    </sheetView>
  </sheetViews>
  <sheetFormatPr baseColWidth="10" defaultColWidth="10.81640625" defaultRowHeight="14.5" x14ac:dyDescent="0.35"/>
  <cols>
    <col min="1" max="1" width="22" style="6" bestFit="1" customWidth="1"/>
    <col min="2" max="2" width="10.1796875" style="6" bestFit="1" customWidth="1"/>
    <col min="3" max="3" width="9.81640625" style="6" bestFit="1" customWidth="1"/>
    <col min="4" max="4" width="10.26953125" style="6" bestFit="1" customWidth="1"/>
    <col min="5" max="5" width="10.1796875" style="6" bestFit="1" customWidth="1"/>
    <col min="6" max="6" width="9.81640625" style="6" bestFit="1" customWidth="1"/>
    <col min="7" max="7" width="10.1796875" style="6" bestFit="1" customWidth="1"/>
    <col min="8" max="8" width="10.26953125" style="6" bestFit="1" customWidth="1"/>
    <col min="9" max="9" width="9.81640625" style="6" bestFit="1" customWidth="1"/>
    <col min="10" max="16384" width="10.81640625" style="6"/>
  </cols>
  <sheetData>
    <row r="1" spans="1:9" s="3" customFormat="1" x14ac:dyDescent="0.35">
      <c r="A1" s="1" t="s">
        <v>0</v>
      </c>
      <c r="B1" s="2">
        <v>2018</v>
      </c>
      <c r="C1" s="2">
        <v>2019</v>
      </c>
      <c r="D1" s="2">
        <v>2020</v>
      </c>
      <c r="E1" s="2">
        <v>2021</v>
      </c>
      <c r="F1" s="2">
        <v>2022</v>
      </c>
      <c r="G1" s="2">
        <v>2023</v>
      </c>
      <c r="H1" s="2">
        <v>2024</v>
      </c>
      <c r="I1" s="2">
        <v>2025</v>
      </c>
    </row>
    <row r="2" spans="1:9" x14ac:dyDescent="0.35">
      <c r="A2" s="4" t="s">
        <v>1</v>
      </c>
      <c r="B2" s="5">
        <f t="shared" ref="B2:I2" si="0">ROUND(DATE(B1,4,MOD(234-11*MOD(B1,19),30))/7,0)*7-6</f>
        <v>43191</v>
      </c>
      <c r="C2" s="5">
        <f t="shared" si="0"/>
        <v>43576</v>
      </c>
      <c r="D2" s="5">
        <f t="shared" si="0"/>
        <v>43933</v>
      </c>
      <c r="E2" s="5">
        <f t="shared" si="0"/>
        <v>44290</v>
      </c>
      <c r="F2" s="5">
        <f t="shared" si="0"/>
        <v>44668</v>
      </c>
      <c r="G2" s="5">
        <f t="shared" si="0"/>
        <v>45025</v>
      </c>
      <c r="H2" s="5">
        <f t="shared" si="0"/>
        <v>45382</v>
      </c>
      <c r="I2" s="5">
        <f t="shared" si="0"/>
        <v>45767</v>
      </c>
    </row>
    <row r="3" spans="1:9" x14ac:dyDescent="0.35">
      <c r="A3" s="4" t="s">
        <v>2</v>
      </c>
      <c r="B3" s="5">
        <f t="shared" ref="B3:I3" si="1">B2+1</f>
        <v>43192</v>
      </c>
      <c r="C3" s="5">
        <f t="shared" si="1"/>
        <v>43577</v>
      </c>
      <c r="D3" s="5">
        <f t="shared" si="1"/>
        <v>43934</v>
      </c>
      <c r="E3" s="5">
        <f t="shared" si="1"/>
        <v>44291</v>
      </c>
      <c r="F3" s="5">
        <f t="shared" si="1"/>
        <v>44669</v>
      </c>
      <c r="G3" s="5">
        <f t="shared" si="1"/>
        <v>45026</v>
      </c>
      <c r="H3" s="5">
        <f t="shared" si="1"/>
        <v>45383</v>
      </c>
      <c r="I3" s="5">
        <f t="shared" si="1"/>
        <v>45768</v>
      </c>
    </row>
    <row r="4" spans="1:9" x14ac:dyDescent="0.35">
      <c r="A4" s="4" t="s">
        <v>3</v>
      </c>
      <c r="B4" s="5">
        <f t="shared" ref="B4:I4" si="2">B2+39</f>
        <v>43230</v>
      </c>
      <c r="C4" s="5">
        <f t="shared" si="2"/>
        <v>43615</v>
      </c>
      <c r="D4" s="5">
        <f t="shared" si="2"/>
        <v>43972</v>
      </c>
      <c r="E4" s="5">
        <f t="shared" si="2"/>
        <v>44329</v>
      </c>
      <c r="F4" s="5">
        <f t="shared" si="2"/>
        <v>44707</v>
      </c>
      <c r="G4" s="5">
        <f t="shared" si="2"/>
        <v>45064</v>
      </c>
      <c r="H4" s="5">
        <f t="shared" si="2"/>
        <v>45421</v>
      </c>
      <c r="I4" s="5">
        <f t="shared" si="2"/>
        <v>45806</v>
      </c>
    </row>
    <row r="5" spans="1:9" x14ac:dyDescent="0.35">
      <c r="A5" s="4" t="s">
        <v>4</v>
      </c>
      <c r="B5" s="5">
        <f t="shared" ref="B5:I5" si="3">B2+50</f>
        <v>43241</v>
      </c>
      <c r="C5" s="5">
        <f t="shared" si="3"/>
        <v>43626</v>
      </c>
      <c r="D5" s="5">
        <f t="shared" si="3"/>
        <v>43983</v>
      </c>
      <c r="E5" s="5">
        <f t="shared" si="3"/>
        <v>44340</v>
      </c>
      <c r="F5" s="5">
        <f t="shared" si="3"/>
        <v>44718</v>
      </c>
      <c r="G5" s="5">
        <f t="shared" si="3"/>
        <v>45075</v>
      </c>
      <c r="H5" s="5">
        <f t="shared" si="3"/>
        <v>45432</v>
      </c>
      <c r="I5" s="5">
        <f t="shared" si="3"/>
        <v>45817</v>
      </c>
    </row>
    <row r="6" spans="1:9" x14ac:dyDescent="0.35">
      <c r="A6" s="4" t="s">
        <v>5</v>
      </c>
      <c r="B6" s="5">
        <f t="shared" ref="B6:I6" si="4">DATE(B1,1,1)</f>
        <v>43101</v>
      </c>
      <c r="C6" s="5">
        <f t="shared" si="4"/>
        <v>43466</v>
      </c>
      <c r="D6" s="5">
        <f t="shared" si="4"/>
        <v>43831</v>
      </c>
      <c r="E6" s="5">
        <f t="shared" si="4"/>
        <v>44197</v>
      </c>
      <c r="F6" s="5">
        <f t="shared" si="4"/>
        <v>44562</v>
      </c>
      <c r="G6" s="5">
        <f t="shared" si="4"/>
        <v>44927</v>
      </c>
      <c r="H6" s="5">
        <f t="shared" si="4"/>
        <v>45292</v>
      </c>
      <c r="I6" s="5">
        <f t="shared" si="4"/>
        <v>45658</v>
      </c>
    </row>
    <row r="7" spans="1:9" x14ac:dyDescent="0.35">
      <c r="A7" s="4" t="s">
        <v>6</v>
      </c>
      <c r="B7" s="5">
        <f t="shared" ref="B7:I7" si="5">DATE(B1,5,1)</f>
        <v>43221</v>
      </c>
      <c r="C7" s="5">
        <f t="shared" si="5"/>
        <v>43586</v>
      </c>
      <c r="D7" s="5">
        <f t="shared" si="5"/>
        <v>43952</v>
      </c>
      <c r="E7" s="5">
        <f t="shared" si="5"/>
        <v>44317</v>
      </c>
      <c r="F7" s="5">
        <f t="shared" si="5"/>
        <v>44682</v>
      </c>
      <c r="G7" s="5">
        <f t="shared" si="5"/>
        <v>45047</v>
      </c>
      <c r="H7" s="5">
        <f t="shared" si="5"/>
        <v>45413</v>
      </c>
      <c r="I7" s="5">
        <f t="shared" si="5"/>
        <v>45778</v>
      </c>
    </row>
    <row r="8" spans="1:9" x14ac:dyDescent="0.35">
      <c r="A8" s="4" t="s">
        <v>7</v>
      </c>
      <c r="B8" s="5">
        <f t="shared" ref="B8:I8" si="6">DATE(B1,5,8)</f>
        <v>43228</v>
      </c>
      <c r="C8" s="5">
        <f t="shared" si="6"/>
        <v>43593</v>
      </c>
      <c r="D8" s="5">
        <f t="shared" si="6"/>
        <v>43959</v>
      </c>
      <c r="E8" s="5">
        <f t="shared" si="6"/>
        <v>44324</v>
      </c>
      <c r="F8" s="5">
        <f t="shared" si="6"/>
        <v>44689</v>
      </c>
      <c r="G8" s="5">
        <f t="shared" si="6"/>
        <v>45054</v>
      </c>
      <c r="H8" s="5">
        <f t="shared" si="6"/>
        <v>45420</v>
      </c>
      <c r="I8" s="5">
        <f t="shared" si="6"/>
        <v>45785</v>
      </c>
    </row>
    <row r="9" spans="1:9" x14ac:dyDescent="0.35">
      <c r="A9" s="4" t="s">
        <v>8</v>
      </c>
      <c r="B9" s="5">
        <f t="shared" ref="B9:I9" si="7">DATE(B1,7,14)</f>
        <v>43295</v>
      </c>
      <c r="C9" s="5">
        <f t="shared" si="7"/>
        <v>43660</v>
      </c>
      <c r="D9" s="5">
        <f t="shared" si="7"/>
        <v>44026</v>
      </c>
      <c r="E9" s="5">
        <f t="shared" si="7"/>
        <v>44391</v>
      </c>
      <c r="F9" s="5">
        <f t="shared" si="7"/>
        <v>44756</v>
      </c>
      <c r="G9" s="5">
        <f t="shared" si="7"/>
        <v>45121</v>
      </c>
      <c r="H9" s="5">
        <f t="shared" si="7"/>
        <v>45487</v>
      </c>
      <c r="I9" s="5">
        <f t="shared" si="7"/>
        <v>45852</v>
      </c>
    </row>
    <row r="10" spans="1:9" x14ac:dyDescent="0.35">
      <c r="A10" s="4" t="s">
        <v>9</v>
      </c>
      <c r="B10" s="5">
        <f t="shared" ref="B10:I10" si="8">DATE(B1,8,15)</f>
        <v>43327</v>
      </c>
      <c r="C10" s="5">
        <f t="shared" si="8"/>
        <v>43692</v>
      </c>
      <c r="D10" s="5">
        <f t="shared" si="8"/>
        <v>44058</v>
      </c>
      <c r="E10" s="5">
        <f t="shared" si="8"/>
        <v>44423</v>
      </c>
      <c r="F10" s="5">
        <f t="shared" si="8"/>
        <v>44788</v>
      </c>
      <c r="G10" s="5">
        <f t="shared" si="8"/>
        <v>45153</v>
      </c>
      <c r="H10" s="5">
        <f t="shared" si="8"/>
        <v>45519</v>
      </c>
      <c r="I10" s="5">
        <f t="shared" si="8"/>
        <v>45884</v>
      </c>
    </row>
    <row r="11" spans="1:9" x14ac:dyDescent="0.35">
      <c r="A11" s="4" t="s">
        <v>10</v>
      </c>
      <c r="B11" s="5">
        <f t="shared" ref="B11:I11" si="9">DATE(B1,11,1)</f>
        <v>43405</v>
      </c>
      <c r="C11" s="5">
        <f t="shared" si="9"/>
        <v>43770</v>
      </c>
      <c r="D11" s="5">
        <f t="shared" si="9"/>
        <v>44136</v>
      </c>
      <c r="E11" s="5">
        <f t="shared" si="9"/>
        <v>44501</v>
      </c>
      <c r="F11" s="5">
        <f t="shared" si="9"/>
        <v>44866</v>
      </c>
      <c r="G11" s="5">
        <f t="shared" si="9"/>
        <v>45231</v>
      </c>
      <c r="H11" s="5">
        <f t="shared" si="9"/>
        <v>45597</v>
      </c>
      <c r="I11" s="5">
        <f t="shared" si="9"/>
        <v>45962</v>
      </c>
    </row>
    <row r="12" spans="1:9" x14ac:dyDescent="0.35">
      <c r="A12" s="4" t="s">
        <v>11</v>
      </c>
      <c r="B12" s="5">
        <f t="shared" ref="B12:I12" si="10">DATE(B1,11,11)</f>
        <v>43415</v>
      </c>
      <c r="C12" s="5">
        <f t="shared" si="10"/>
        <v>43780</v>
      </c>
      <c r="D12" s="5">
        <f t="shared" si="10"/>
        <v>44146</v>
      </c>
      <c r="E12" s="5">
        <f t="shared" si="10"/>
        <v>44511</v>
      </c>
      <c r="F12" s="5">
        <f t="shared" si="10"/>
        <v>44876</v>
      </c>
      <c r="G12" s="5">
        <f t="shared" si="10"/>
        <v>45241</v>
      </c>
      <c r="H12" s="5">
        <f t="shared" si="10"/>
        <v>45607</v>
      </c>
      <c r="I12" s="5">
        <f t="shared" si="10"/>
        <v>45972</v>
      </c>
    </row>
    <row r="13" spans="1:9" x14ac:dyDescent="0.35">
      <c r="A13" s="4" t="s">
        <v>12</v>
      </c>
      <c r="B13" s="5">
        <f t="shared" ref="B13:I13" si="11">DATE(B1,12,25)</f>
        <v>43459</v>
      </c>
      <c r="C13" s="5">
        <f t="shared" si="11"/>
        <v>43824</v>
      </c>
      <c r="D13" s="5">
        <f t="shared" si="11"/>
        <v>44190</v>
      </c>
      <c r="E13" s="5">
        <f t="shared" si="11"/>
        <v>44555</v>
      </c>
      <c r="F13" s="5">
        <f t="shared" si="11"/>
        <v>44920</v>
      </c>
      <c r="G13" s="5">
        <f t="shared" si="11"/>
        <v>45285</v>
      </c>
      <c r="H13" s="5">
        <f t="shared" si="11"/>
        <v>45651</v>
      </c>
      <c r="I13" s="5">
        <f t="shared" si="11"/>
        <v>46016</v>
      </c>
    </row>
    <row r="14" spans="1:9" x14ac:dyDescent="0.35">
      <c r="A14" s="4"/>
      <c r="B14" s="7"/>
      <c r="C14" s="7"/>
      <c r="D14" s="7"/>
      <c r="E14" s="7"/>
      <c r="F14" s="7"/>
      <c r="G14" s="7"/>
      <c r="H14" s="7"/>
      <c r="I14" s="7"/>
    </row>
    <row r="15" spans="1:9" x14ac:dyDescent="0.35">
      <c r="A15" s="8" t="s">
        <v>13</v>
      </c>
    </row>
    <row r="16" spans="1:9" x14ac:dyDescent="0.35">
      <c r="A16" s="9" t="s">
        <v>14</v>
      </c>
    </row>
    <row r="17" spans="1:1" x14ac:dyDescent="0.35">
      <c r="A17" s="10" t="s">
        <v>15</v>
      </c>
    </row>
    <row r="18" spans="1:1" x14ac:dyDescent="0.35">
      <c r="A18" s="11" t="s">
        <v>16</v>
      </c>
    </row>
  </sheetData>
  <conditionalFormatting sqref="B3:I13">
    <cfRule type="expression" dxfId="9" priority="1">
      <formula>OR(COUNTIF(B$3:B$13,B3-2)&gt;0,COUNTIF(B$3:B$13,B3+2)&gt;0)</formula>
    </cfRule>
    <cfRule type="expression" dxfId="8" priority="2">
      <formula>OR(COUNTIF(B$3:B$13,B3-1)&gt;0,COUNTIF(B$3:B$13,B3+1)&gt;0)</formula>
    </cfRule>
    <cfRule type="expression" dxfId="7" priority="3">
      <formula>COUNTIF(B$3:B$13,B3)&gt;1</formula>
    </cfRule>
    <cfRule type="expression" dxfId="6" priority="4">
      <formula>WEEKDAY(B3,2)&gt;5</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12"/>
  <sheetViews>
    <sheetView workbookViewId="0">
      <selection activeCell="A4" sqref="A4"/>
    </sheetView>
  </sheetViews>
  <sheetFormatPr baseColWidth="10" defaultRowHeight="14.5" x14ac:dyDescent="0.35"/>
  <sheetData>
    <row r="1" spans="1:6" x14ac:dyDescent="0.35">
      <c r="A1" t="s">
        <v>21</v>
      </c>
      <c r="C1" t="s">
        <v>21</v>
      </c>
      <c r="D1" t="s">
        <v>22</v>
      </c>
      <c r="F1" t="s">
        <v>46</v>
      </c>
    </row>
    <row r="2" spans="1:6" x14ac:dyDescent="0.35">
      <c r="A2" t="s">
        <v>34</v>
      </c>
      <c r="C2" t="s">
        <v>32</v>
      </c>
      <c r="D2" t="s">
        <v>35</v>
      </c>
      <c r="F2" t="s">
        <v>47</v>
      </c>
    </row>
    <row r="3" spans="1:6" x14ac:dyDescent="0.35">
      <c r="A3" t="s">
        <v>31</v>
      </c>
      <c r="C3" t="s">
        <v>32</v>
      </c>
      <c r="D3" t="s">
        <v>39</v>
      </c>
      <c r="F3" t="s">
        <v>48</v>
      </c>
    </row>
    <row r="4" spans="1:6" x14ac:dyDescent="0.35">
      <c r="C4" t="s">
        <v>32</v>
      </c>
      <c r="D4" t="s">
        <v>36</v>
      </c>
      <c r="F4" t="s">
        <v>49</v>
      </c>
    </row>
    <row r="5" spans="1:6" x14ac:dyDescent="0.35">
      <c r="C5" t="s">
        <v>31</v>
      </c>
      <c r="D5" t="s">
        <v>37</v>
      </c>
      <c r="F5" t="s">
        <v>59</v>
      </c>
    </row>
    <row r="6" spans="1:6" x14ac:dyDescent="0.35">
      <c r="C6" t="s">
        <v>31</v>
      </c>
      <c r="D6" t="s">
        <v>38</v>
      </c>
      <c r="F6" t="s">
        <v>60</v>
      </c>
    </row>
    <row r="7" spans="1:6" x14ac:dyDescent="0.35">
      <c r="C7" t="s">
        <v>31</v>
      </c>
      <c r="D7" t="s">
        <v>39</v>
      </c>
    </row>
    <row r="8" spans="1:6" x14ac:dyDescent="0.35">
      <c r="C8" t="s">
        <v>34</v>
      </c>
      <c r="D8" t="s">
        <v>33</v>
      </c>
    </row>
    <row r="9" spans="1:6" x14ac:dyDescent="0.35">
      <c r="C9" t="s">
        <v>34</v>
      </c>
      <c r="D9" t="s">
        <v>35</v>
      </c>
    </row>
    <row r="10" spans="1:6" x14ac:dyDescent="0.35">
      <c r="C10" t="s">
        <v>34</v>
      </c>
      <c r="D10" t="s">
        <v>56</v>
      </c>
    </row>
    <row r="11" spans="1:6" x14ac:dyDescent="0.35">
      <c r="C11" t="s">
        <v>34</v>
      </c>
      <c r="D11" t="s">
        <v>57</v>
      </c>
    </row>
    <row r="12" spans="1:6" x14ac:dyDescent="0.35">
      <c r="C12" t="s">
        <v>34</v>
      </c>
      <c r="D12" t="s">
        <v>58</v>
      </c>
    </row>
  </sheetData>
  <sortState ref="C2:D10">
    <sortCondition ref="C1"/>
  </sortState>
  <pageMargins left="0.7" right="0.7" top="0.75" bottom="0.75" header="0.3" footer="0.3"/>
  <drawing r:id="rId1"/>
  <tableParts count="3">
    <tablePart r:id="rId2"/>
    <tablePart r:id="rId3"/>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G13"/>
  <sheetViews>
    <sheetView tabSelected="1" zoomScaleNormal="100" workbookViewId="0">
      <pane ySplit="1" topLeftCell="A2" activePane="bottomLeft" state="frozen"/>
      <selection pane="bottomLeft" activeCell="L1" sqref="L1"/>
    </sheetView>
  </sheetViews>
  <sheetFormatPr baseColWidth="10" defaultRowHeight="14.5" x14ac:dyDescent="0.35"/>
  <cols>
    <col min="1" max="1" width="15.453125" style="15" bestFit="1" customWidth="1"/>
    <col min="2" max="2" width="8.6328125" style="16" customWidth="1"/>
    <col min="3" max="3" width="14.26953125" style="16" customWidth="1"/>
    <col min="4" max="11" width="9.54296875" style="30" customWidth="1"/>
    <col min="12" max="12" width="38.90625" style="18" customWidth="1"/>
    <col min="13" max="13" width="8" style="26" bestFit="1" customWidth="1"/>
    <col min="14" max="14" width="13.453125" style="25" hidden="1" customWidth="1"/>
    <col min="15" max="15" width="10.6328125" style="25" hidden="1" customWidth="1"/>
    <col min="16" max="16" width="12.26953125" style="23" hidden="1" customWidth="1"/>
    <col min="17" max="17" width="9.453125" style="23" hidden="1" customWidth="1"/>
    <col min="18" max="18" width="5.36328125" hidden="1" customWidth="1"/>
    <col min="19" max="19" width="17.1796875" hidden="1" customWidth="1"/>
    <col min="20" max="20" width="13.08984375" style="13" hidden="1" customWidth="1"/>
    <col min="21" max="21" width="5.1796875" style="27" hidden="1" customWidth="1"/>
    <col min="22" max="22" width="6.54296875" style="24" hidden="1" customWidth="1"/>
    <col min="23" max="23" width="10.453125" style="28" hidden="1" customWidth="1"/>
    <col min="24" max="24" width="10.08984375" style="24" hidden="1" customWidth="1"/>
    <col min="25" max="26" width="10.08984375" style="24" customWidth="1"/>
    <col min="27" max="27" width="10.08984375" style="24" bestFit="1" customWidth="1"/>
    <col min="28" max="33" width="10.90625" style="24"/>
    <col min="34" max="16384" width="10.90625" style="16"/>
  </cols>
  <sheetData>
    <row r="1" spans="1:33" s="20" customFormat="1" ht="43.5" x14ac:dyDescent="0.35">
      <c r="A1" s="19" t="s">
        <v>17</v>
      </c>
      <c r="B1" s="20" t="s">
        <v>18</v>
      </c>
      <c r="C1" s="20" t="s">
        <v>19</v>
      </c>
      <c r="D1" s="33" t="s">
        <v>65</v>
      </c>
      <c r="E1" s="34" t="s">
        <v>69</v>
      </c>
      <c r="F1" s="33" t="s">
        <v>66</v>
      </c>
      <c r="G1" s="34" t="s">
        <v>70</v>
      </c>
      <c r="H1" s="33" t="s">
        <v>67</v>
      </c>
      <c r="I1" s="34" t="s">
        <v>71</v>
      </c>
      <c r="J1" s="33" t="s">
        <v>68</v>
      </c>
      <c r="K1" s="34" t="s">
        <v>72</v>
      </c>
      <c r="L1" s="20" t="s">
        <v>45</v>
      </c>
      <c r="M1" s="36" t="s">
        <v>44</v>
      </c>
      <c r="N1" s="21" t="s">
        <v>40</v>
      </c>
      <c r="O1" s="21" t="s">
        <v>41</v>
      </c>
      <c r="P1" s="21" t="s">
        <v>42</v>
      </c>
      <c r="Q1" s="21" t="s">
        <v>43</v>
      </c>
      <c r="R1" s="21" t="s">
        <v>54</v>
      </c>
      <c r="S1" s="21" t="s">
        <v>73</v>
      </c>
      <c r="T1" s="22" t="s">
        <v>74</v>
      </c>
      <c r="U1" s="22" t="s">
        <v>0</v>
      </c>
      <c r="V1" s="22" t="s">
        <v>51</v>
      </c>
      <c r="W1" s="21" t="s">
        <v>63</v>
      </c>
      <c r="X1" s="21" t="s">
        <v>20</v>
      </c>
    </row>
    <row r="2" spans="1:33" x14ac:dyDescent="0.35">
      <c r="A2" s="15">
        <v>43101</v>
      </c>
      <c r="B2" s="16" t="s">
        <v>34</v>
      </c>
      <c r="C2" s="16" t="s">
        <v>33</v>
      </c>
      <c r="D2" s="31">
        <v>8</v>
      </c>
      <c r="E2" s="32"/>
      <c r="F2" s="31">
        <v>12</v>
      </c>
      <c r="G2" s="32"/>
      <c r="H2" s="31">
        <v>13</v>
      </c>
      <c r="I2" s="32">
        <v>30</v>
      </c>
      <c r="J2" s="31">
        <v>17</v>
      </c>
      <c r="K2" s="32"/>
      <c r="L2" s="17"/>
      <c r="M2" s="37">
        <f>IF(OR(data[[#This Row],[début apm]]=0,data[[#This Row],[fin apm]]=0),0,MOD(data[[#This Row],[fin apm]]-data[[#This Row],[début apm]],1))+IF(OR(data[[#This Row],[début matin]]=0,data[[#This Row],[fin matin]]=0),0,MOD(data[[#This Row],[fin matin]]-data[[#This Row],[début matin]],1))+IF(AND(data[[#This Row],[fin matin]]=0,data[[#This Row],[début apm]]=0,data[[#This Row],[fin apm]]&lt;&gt;""),MOD(data[[#This Row],[fin apm]]-data[[#This Row],[début matin]],1),0)</f>
        <v>0.31250000000000006</v>
      </c>
      <c r="N2" s="23">
        <f>data[[#This Row],[heure début matin]]/24+data[[#This Row],[minutes début matin]]/24/60</f>
        <v>0.33333333333333331</v>
      </c>
      <c r="O2" s="23">
        <f>data[[#This Row],[heure fin matin]]/24+data[[#This Row],[minutes fin matin]]/24/60</f>
        <v>0.5</v>
      </c>
      <c r="P2" s="23">
        <f>data[[#This Row],[heure début apm]]/24+data[[#This Row],[minutes début apm]]/24/60</f>
        <v>0.5625</v>
      </c>
      <c r="Q2" s="23">
        <f>data[[#This Row],[heure fin apm]]/24+data[[#This Row],[minutes fin apm]]/24/60</f>
        <v>0.70833333333333337</v>
      </c>
      <c r="R2" s="27">
        <f>MAX(0,SUMPRODUCT((data[durée])*(data[site]=data[[#This Row],[site]])*(data[nom]=data[[#This Row],[nom]])*(data[fin de semaine]=data[[#This Row],[fin de semaine]]))-35/24)</f>
        <v>0</v>
      </c>
      <c r="S2" s="27" t="str">
        <f>data[[#This Row],[date]]&amp;"|"&amp;data[[#This Row],[site]]&amp;"|"&amp;data[[#This Row],[nom]]</f>
        <v>43101|TEST|Michel</v>
      </c>
      <c r="T2" s="28" t="b">
        <f>COUNTIF(data[clé],data[[#This Row],[clé]])&gt;1</f>
        <v>0</v>
      </c>
      <c r="U2" s="28" t="b">
        <f>COUNTIF(JoursFeries,data[[#This Row],[date]])&gt;0</f>
        <v>1</v>
      </c>
      <c r="V2" s="28">
        <f>WEEKDAY(data[[#This Row],[date]],2)</f>
        <v>1</v>
      </c>
      <c r="W2" s="29">
        <f>data[[#This Row],[date]]-data[[#This Row],[jour]]+7</f>
        <v>43107</v>
      </c>
      <c r="X2" s="28">
        <f>_xlfn.ISOWEEKNUM(data[[#This Row],[date]])</f>
        <v>1</v>
      </c>
      <c r="AG2" s="16"/>
    </row>
    <row r="3" spans="1:33" x14ac:dyDescent="0.35">
      <c r="A3" s="15">
        <v>43102</v>
      </c>
      <c r="B3" s="16" t="s">
        <v>34</v>
      </c>
      <c r="C3" s="16" t="s">
        <v>33</v>
      </c>
      <c r="D3" s="31"/>
      <c r="E3" s="32"/>
      <c r="F3" s="31"/>
      <c r="G3" s="32"/>
      <c r="H3" s="31"/>
      <c r="I3" s="32"/>
      <c r="J3" s="31"/>
      <c r="K3" s="32"/>
      <c r="L3" s="17"/>
      <c r="M3" s="37">
        <f>IF(OR(data[[#This Row],[début apm]]=0,data[[#This Row],[fin apm]]=0),0,MOD(data[[#This Row],[fin apm]]-data[[#This Row],[début apm]],1))+IF(OR(data[[#This Row],[début matin]]=0,data[[#This Row],[fin matin]]=0),0,MOD(data[[#This Row],[fin matin]]-data[[#This Row],[début matin]],1))+IF(AND(data[[#This Row],[fin matin]]=0,data[[#This Row],[début apm]]=0,data[[#This Row],[fin apm]]&lt;&gt;""),MOD(data[[#This Row],[fin apm]]-data[[#This Row],[début matin]],1),0)</f>
        <v>0</v>
      </c>
      <c r="N3" s="23">
        <f>data[[#This Row],[heure début matin]]/24+data[[#This Row],[minutes début matin]]/24/60</f>
        <v>0</v>
      </c>
      <c r="O3" s="23">
        <f>data[[#This Row],[heure fin matin]]/24+data[[#This Row],[minutes fin matin]]/24/60</f>
        <v>0</v>
      </c>
      <c r="P3" s="23">
        <f>data[[#This Row],[heure début apm]]/24+data[[#This Row],[minutes début apm]]/24/60</f>
        <v>0</v>
      </c>
      <c r="Q3" s="23">
        <f>data[[#This Row],[heure fin apm]]/24+data[[#This Row],[minutes fin apm]]/24/60</f>
        <v>0</v>
      </c>
      <c r="R3" s="27">
        <f>MAX(0,SUMPRODUCT((data[durée])*(data[site]=data[[#This Row],[site]])*(data[nom]=data[[#This Row],[nom]])*(data[fin de semaine]=data[[#This Row],[fin de semaine]]))-35/24)</f>
        <v>0</v>
      </c>
      <c r="S3" s="27" t="str">
        <f>data[[#This Row],[date]]&amp;"|"&amp;data[[#This Row],[site]]&amp;"|"&amp;data[[#This Row],[nom]]</f>
        <v>43102|TEST|Michel</v>
      </c>
      <c r="T3" s="28" t="b">
        <f>COUNTIF(data[clé],data[[#This Row],[clé]])&gt;1</f>
        <v>1</v>
      </c>
      <c r="U3" s="28" t="b">
        <f>COUNTIF(JoursFeries,data[[#This Row],[date]])&gt;0</f>
        <v>0</v>
      </c>
      <c r="V3" s="28">
        <f>WEEKDAY(data[[#This Row],[date]],2)</f>
        <v>2</v>
      </c>
      <c r="W3" s="29">
        <f>data[[#This Row],[date]]-data[[#This Row],[jour]]+7</f>
        <v>43107</v>
      </c>
      <c r="X3" s="28">
        <f>_xlfn.ISOWEEKNUM(data[[#This Row],[date]])</f>
        <v>1</v>
      </c>
      <c r="AG3" s="16"/>
    </row>
    <row r="4" spans="1:33" x14ac:dyDescent="0.35">
      <c r="A4" s="15">
        <v>43127</v>
      </c>
      <c r="B4" s="16" t="s">
        <v>34</v>
      </c>
      <c r="C4" s="16" t="s">
        <v>33</v>
      </c>
      <c r="D4" s="31"/>
      <c r="E4" s="32"/>
      <c r="F4" s="31"/>
      <c r="G4" s="32"/>
      <c r="H4" s="31"/>
      <c r="I4" s="32"/>
      <c r="J4" s="31"/>
      <c r="K4" s="32"/>
      <c r="L4" s="17"/>
      <c r="M4" s="37">
        <f>IF(OR(data[[#This Row],[début apm]]=0,data[[#This Row],[fin apm]]=0),0,MOD(data[[#This Row],[fin apm]]-data[[#This Row],[début apm]],1))+IF(OR(data[[#This Row],[début matin]]=0,data[[#This Row],[fin matin]]=0),0,MOD(data[[#This Row],[fin matin]]-data[[#This Row],[début matin]],1))+IF(AND(data[[#This Row],[fin matin]]=0,data[[#This Row],[début apm]]=0,data[[#This Row],[fin apm]]&lt;&gt;""),MOD(data[[#This Row],[fin apm]]-data[[#This Row],[début matin]],1),0)</f>
        <v>0</v>
      </c>
      <c r="N4" s="23">
        <f>data[[#This Row],[heure début matin]]/24+data[[#This Row],[minutes début matin]]/24/60</f>
        <v>0</v>
      </c>
      <c r="O4" s="23">
        <f>data[[#This Row],[heure fin matin]]/24+data[[#This Row],[minutes fin matin]]/24/60</f>
        <v>0</v>
      </c>
      <c r="P4" s="23">
        <f>data[[#This Row],[heure début apm]]/24+data[[#This Row],[minutes début apm]]/24/60</f>
        <v>0</v>
      </c>
      <c r="Q4" s="23">
        <f>data[[#This Row],[heure fin apm]]/24+data[[#This Row],[minutes fin apm]]/24/60</f>
        <v>0</v>
      </c>
      <c r="R4" s="27">
        <f>MAX(0,SUMPRODUCT((data[durée])*(data[site]=data[[#This Row],[site]])*(data[nom]=data[[#This Row],[nom]])*(data[fin de semaine]=data[[#This Row],[fin de semaine]]))-35/24)</f>
        <v>0</v>
      </c>
      <c r="S4" s="27" t="str">
        <f>data[[#This Row],[date]]&amp;"|"&amp;data[[#This Row],[site]]&amp;"|"&amp;data[[#This Row],[nom]]</f>
        <v>43127|TEST|Michel</v>
      </c>
      <c r="T4" s="28" t="b">
        <f>COUNTIF(data[clé],data[[#This Row],[clé]])&gt;1</f>
        <v>0</v>
      </c>
      <c r="U4" s="28" t="b">
        <f>COUNTIF(JoursFeries,data[[#This Row],[date]])&gt;0</f>
        <v>0</v>
      </c>
      <c r="V4" s="28">
        <f>WEEKDAY(data[[#This Row],[date]],2)</f>
        <v>6</v>
      </c>
      <c r="W4" s="29">
        <f>data[[#This Row],[date]]-data[[#This Row],[jour]]+7</f>
        <v>43128</v>
      </c>
      <c r="X4" s="28">
        <f>_xlfn.ISOWEEKNUM(data[[#This Row],[date]])</f>
        <v>4</v>
      </c>
      <c r="AG4" s="16"/>
    </row>
    <row r="5" spans="1:33" x14ac:dyDescent="0.35">
      <c r="A5" s="15">
        <v>43128</v>
      </c>
      <c r="B5" s="16" t="s">
        <v>34</v>
      </c>
      <c r="C5" s="16" t="s">
        <v>33</v>
      </c>
      <c r="D5" s="31"/>
      <c r="E5" s="32"/>
      <c r="F5" s="31"/>
      <c r="G5" s="32"/>
      <c r="H5" s="31"/>
      <c r="I5" s="32"/>
      <c r="J5" s="31"/>
      <c r="K5" s="32"/>
      <c r="L5" s="17"/>
      <c r="M5" s="37">
        <f>IF(OR(data[[#This Row],[début apm]]=0,data[[#This Row],[fin apm]]=0),0,MOD(data[[#This Row],[fin apm]]-data[[#This Row],[début apm]],1))+IF(OR(data[[#This Row],[début matin]]=0,data[[#This Row],[fin matin]]=0),0,MOD(data[[#This Row],[fin matin]]-data[[#This Row],[début matin]],1))+IF(AND(data[[#This Row],[fin matin]]=0,data[[#This Row],[début apm]]=0,data[[#This Row],[fin apm]]&lt;&gt;""),MOD(data[[#This Row],[fin apm]]-data[[#This Row],[début matin]],1),0)</f>
        <v>0</v>
      </c>
      <c r="N5" s="23">
        <f>data[[#This Row],[heure début matin]]/24+data[[#This Row],[minutes début matin]]/24/60</f>
        <v>0</v>
      </c>
      <c r="O5" s="23">
        <f>data[[#This Row],[heure fin matin]]/24+data[[#This Row],[minutes fin matin]]/24/60</f>
        <v>0</v>
      </c>
      <c r="P5" s="23">
        <f>data[[#This Row],[heure début apm]]/24+data[[#This Row],[minutes début apm]]/24/60</f>
        <v>0</v>
      </c>
      <c r="Q5" s="23">
        <f>data[[#This Row],[heure fin apm]]/24+data[[#This Row],[minutes fin apm]]/24/60</f>
        <v>0</v>
      </c>
      <c r="R5" s="27">
        <f>MAX(0,SUMPRODUCT((data[durée])*(data[site]=data[[#This Row],[site]])*(data[nom]=data[[#This Row],[nom]])*(data[fin de semaine]=data[[#This Row],[fin de semaine]]))-35/24)</f>
        <v>0</v>
      </c>
      <c r="S5" s="27" t="str">
        <f>data[[#This Row],[date]]&amp;"|"&amp;data[[#This Row],[site]]&amp;"|"&amp;data[[#This Row],[nom]]</f>
        <v>43128|TEST|Michel</v>
      </c>
      <c r="T5" s="28" t="b">
        <f>COUNTIF(data[clé],data[[#This Row],[clé]])&gt;1</f>
        <v>0</v>
      </c>
      <c r="U5" s="28" t="b">
        <f>COUNTIF(JoursFeries,data[[#This Row],[date]])&gt;0</f>
        <v>0</v>
      </c>
      <c r="V5" s="28">
        <f>WEEKDAY(data[[#This Row],[date]],2)</f>
        <v>7</v>
      </c>
      <c r="W5" s="29">
        <f>data[[#This Row],[date]]-data[[#This Row],[jour]]+7</f>
        <v>43128</v>
      </c>
      <c r="X5" s="28">
        <f>_xlfn.ISOWEEKNUM(data[[#This Row],[date]])</f>
        <v>4</v>
      </c>
      <c r="AG5" s="16"/>
    </row>
    <row r="6" spans="1:33" x14ac:dyDescent="0.35">
      <c r="A6" s="15">
        <v>43129</v>
      </c>
      <c r="B6" s="16" t="s">
        <v>34</v>
      </c>
      <c r="C6" s="16" t="s">
        <v>33</v>
      </c>
      <c r="D6" s="31"/>
      <c r="E6" s="32"/>
      <c r="F6" s="31"/>
      <c r="G6" s="32"/>
      <c r="H6" s="31"/>
      <c r="I6" s="32"/>
      <c r="J6" s="31">
        <v>8</v>
      </c>
      <c r="K6" s="32"/>
      <c r="L6" s="17"/>
      <c r="M6" s="37">
        <f>IF(OR(data[[#This Row],[début apm]]=0,data[[#This Row],[fin apm]]=0),0,MOD(data[[#This Row],[fin apm]]-data[[#This Row],[début apm]],1))+IF(OR(data[[#This Row],[début matin]]=0,data[[#This Row],[fin matin]]=0),0,MOD(data[[#This Row],[fin matin]]-data[[#This Row],[début matin]],1))+IF(AND(data[[#This Row],[fin matin]]=0,data[[#This Row],[début apm]]=0,data[[#This Row],[fin apm]]&lt;&gt;""),MOD(data[[#This Row],[fin apm]]-data[[#This Row],[début matin]],1),0)</f>
        <v>0.33333333333333331</v>
      </c>
      <c r="N6" s="23">
        <f>data[[#This Row],[heure début matin]]/24+data[[#This Row],[minutes début matin]]/24/60</f>
        <v>0</v>
      </c>
      <c r="O6" s="23">
        <f>data[[#This Row],[heure fin matin]]/24+data[[#This Row],[minutes fin matin]]/24/60</f>
        <v>0</v>
      </c>
      <c r="P6" s="23">
        <f>data[[#This Row],[heure début apm]]/24+data[[#This Row],[minutes début apm]]/24/60</f>
        <v>0</v>
      </c>
      <c r="Q6" s="23">
        <f>data[[#This Row],[heure fin apm]]/24+data[[#This Row],[minutes fin apm]]/24/60</f>
        <v>0.33333333333333331</v>
      </c>
      <c r="R6" s="27">
        <f>MAX(0,SUMPRODUCT((data[durée])*(data[site]=data[[#This Row],[site]])*(data[nom]=data[[#This Row],[nom]])*(data[fin de semaine]=data[[#This Row],[fin de semaine]]))-35/24)</f>
        <v>0.20833333333333326</v>
      </c>
      <c r="S6" s="27" t="str">
        <f>data[[#This Row],[date]]&amp;"|"&amp;data[[#This Row],[site]]&amp;"|"&amp;data[[#This Row],[nom]]</f>
        <v>43129|TEST|Michel</v>
      </c>
      <c r="T6" s="28" t="b">
        <f>COUNTIF(data[clé],data[[#This Row],[clé]])&gt;1</f>
        <v>0</v>
      </c>
      <c r="U6" s="28" t="b">
        <f>COUNTIF(JoursFeries,data[[#This Row],[date]])&gt;0</f>
        <v>0</v>
      </c>
      <c r="V6" s="28">
        <f>WEEKDAY(data[[#This Row],[date]],2)</f>
        <v>1</v>
      </c>
      <c r="W6" s="29">
        <f>data[[#This Row],[date]]-data[[#This Row],[jour]]+7</f>
        <v>43135</v>
      </c>
      <c r="X6" s="28">
        <f>_xlfn.ISOWEEKNUM(data[[#This Row],[date]])</f>
        <v>5</v>
      </c>
      <c r="AG6" s="16"/>
    </row>
    <row r="7" spans="1:33" x14ac:dyDescent="0.35">
      <c r="A7" s="15">
        <v>43130</v>
      </c>
      <c r="B7" s="16" t="s">
        <v>34</v>
      </c>
      <c r="C7" s="16" t="s">
        <v>33</v>
      </c>
      <c r="D7" s="31"/>
      <c r="E7" s="32"/>
      <c r="F7" s="31"/>
      <c r="G7" s="32"/>
      <c r="H7" s="31"/>
      <c r="I7" s="32"/>
      <c r="J7" s="31">
        <v>8</v>
      </c>
      <c r="K7" s="32"/>
      <c r="L7" s="17"/>
      <c r="M7" s="37">
        <f>IF(OR(data[[#This Row],[début apm]]=0,data[[#This Row],[fin apm]]=0),0,MOD(data[[#This Row],[fin apm]]-data[[#This Row],[début apm]],1))+IF(OR(data[[#This Row],[début matin]]=0,data[[#This Row],[fin matin]]=0),0,MOD(data[[#This Row],[fin matin]]-data[[#This Row],[début matin]],1))+IF(AND(data[[#This Row],[fin matin]]=0,data[[#This Row],[début apm]]=0,data[[#This Row],[fin apm]]&lt;&gt;""),MOD(data[[#This Row],[fin apm]]-data[[#This Row],[début matin]],1),0)</f>
        <v>0.33333333333333331</v>
      </c>
      <c r="N7" s="23">
        <f>data[[#This Row],[heure début matin]]/24+data[[#This Row],[minutes début matin]]/24/60</f>
        <v>0</v>
      </c>
      <c r="O7" s="23">
        <f>data[[#This Row],[heure fin matin]]/24+data[[#This Row],[minutes fin matin]]/24/60</f>
        <v>0</v>
      </c>
      <c r="P7" s="23">
        <f>data[[#This Row],[heure début apm]]/24+data[[#This Row],[minutes début apm]]/24/60</f>
        <v>0</v>
      </c>
      <c r="Q7" s="23">
        <f>data[[#This Row],[heure fin apm]]/24+data[[#This Row],[minutes fin apm]]/24/60</f>
        <v>0.33333333333333331</v>
      </c>
      <c r="R7" s="27">
        <f>MAX(0,SUMPRODUCT((data[durée])*(data[site]=data[[#This Row],[site]])*(data[nom]=data[[#This Row],[nom]])*(data[fin de semaine]=data[[#This Row],[fin de semaine]]))-35/24)</f>
        <v>0.20833333333333326</v>
      </c>
      <c r="S7" s="27" t="str">
        <f>data[[#This Row],[date]]&amp;"|"&amp;data[[#This Row],[site]]&amp;"|"&amp;data[[#This Row],[nom]]</f>
        <v>43130|TEST|Michel</v>
      </c>
      <c r="T7" s="28" t="b">
        <f>COUNTIF(data[clé],data[[#This Row],[clé]])&gt;1</f>
        <v>0</v>
      </c>
      <c r="U7" s="28" t="b">
        <f>COUNTIF(JoursFeries,data[[#This Row],[date]])&gt;0</f>
        <v>0</v>
      </c>
      <c r="V7" s="28">
        <f>WEEKDAY(data[[#This Row],[date]],2)</f>
        <v>2</v>
      </c>
      <c r="W7" s="29">
        <f>data[[#This Row],[date]]-data[[#This Row],[jour]]+7</f>
        <v>43135</v>
      </c>
      <c r="X7" s="28">
        <f>_xlfn.ISOWEEKNUM(data[[#This Row],[date]])</f>
        <v>5</v>
      </c>
      <c r="AG7" s="16"/>
    </row>
    <row r="8" spans="1:33" x14ac:dyDescent="0.35">
      <c r="A8" s="15">
        <v>43131</v>
      </c>
      <c r="B8" s="16" t="s">
        <v>34</v>
      </c>
      <c r="C8" s="16" t="s">
        <v>33</v>
      </c>
      <c r="D8" s="31"/>
      <c r="E8" s="32"/>
      <c r="F8" s="31"/>
      <c r="G8" s="32"/>
      <c r="H8" s="31"/>
      <c r="I8" s="32"/>
      <c r="J8" s="31">
        <v>8</v>
      </c>
      <c r="K8" s="32"/>
      <c r="L8" s="17"/>
      <c r="M8" s="37">
        <f>IF(OR(data[[#This Row],[début apm]]=0,data[[#This Row],[fin apm]]=0),0,MOD(data[[#This Row],[fin apm]]-data[[#This Row],[début apm]],1))+IF(OR(data[[#This Row],[début matin]]=0,data[[#This Row],[fin matin]]=0),0,MOD(data[[#This Row],[fin matin]]-data[[#This Row],[début matin]],1))+IF(AND(data[[#This Row],[fin matin]]=0,data[[#This Row],[début apm]]=0,data[[#This Row],[fin apm]]&lt;&gt;""),MOD(data[[#This Row],[fin apm]]-data[[#This Row],[début matin]],1),0)</f>
        <v>0.33333333333333331</v>
      </c>
      <c r="N8" s="23">
        <f>data[[#This Row],[heure début matin]]/24+data[[#This Row],[minutes début matin]]/24/60</f>
        <v>0</v>
      </c>
      <c r="O8" s="23">
        <f>data[[#This Row],[heure fin matin]]/24+data[[#This Row],[minutes fin matin]]/24/60</f>
        <v>0</v>
      </c>
      <c r="P8" s="23">
        <f>data[[#This Row],[heure début apm]]/24+data[[#This Row],[minutes début apm]]/24/60</f>
        <v>0</v>
      </c>
      <c r="Q8" s="23">
        <f>data[[#This Row],[heure fin apm]]/24+data[[#This Row],[minutes fin apm]]/24/60</f>
        <v>0.33333333333333331</v>
      </c>
      <c r="R8" s="27">
        <f>MAX(0,SUMPRODUCT((data[durée])*(data[site]=data[[#This Row],[site]])*(data[nom]=data[[#This Row],[nom]])*(data[fin de semaine]=data[[#This Row],[fin de semaine]]))-35/24)</f>
        <v>0.20833333333333326</v>
      </c>
      <c r="S8" s="27" t="str">
        <f>data[[#This Row],[date]]&amp;"|"&amp;data[[#This Row],[site]]&amp;"|"&amp;data[[#This Row],[nom]]</f>
        <v>43131|TEST|Michel</v>
      </c>
      <c r="T8" s="28" t="b">
        <f>COUNTIF(data[clé],data[[#This Row],[clé]])&gt;1</f>
        <v>0</v>
      </c>
      <c r="U8" s="28" t="b">
        <f>COUNTIF(JoursFeries,data[[#This Row],[date]])&gt;0</f>
        <v>0</v>
      </c>
      <c r="V8" s="28">
        <f>WEEKDAY(data[[#This Row],[date]],2)</f>
        <v>3</v>
      </c>
      <c r="W8" s="29">
        <f>data[[#This Row],[date]]-data[[#This Row],[jour]]+7</f>
        <v>43135</v>
      </c>
      <c r="X8" s="28">
        <f>_xlfn.ISOWEEKNUM(data[[#This Row],[date]])</f>
        <v>5</v>
      </c>
      <c r="AG8" s="16"/>
    </row>
    <row r="9" spans="1:33" x14ac:dyDescent="0.35">
      <c r="A9" s="15">
        <v>43132</v>
      </c>
      <c r="B9" s="16" t="s">
        <v>34</v>
      </c>
      <c r="C9" s="16" t="s">
        <v>33</v>
      </c>
      <c r="D9" s="31"/>
      <c r="E9" s="32"/>
      <c r="F9" s="31"/>
      <c r="G9" s="32"/>
      <c r="H9" s="31"/>
      <c r="I9" s="32"/>
      <c r="J9" s="31">
        <v>8</v>
      </c>
      <c r="K9" s="32"/>
      <c r="L9" s="17"/>
      <c r="M9" s="37">
        <f>IF(OR(data[[#This Row],[début apm]]=0,data[[#This Row],[fin apm]]=0),0,MOD(data[[#This Row],[fin apm]]-data[[#This Row],[début apm]],1))+IF(OR(data[[#This Row],[début matin]]=0,data[[#This Row],[fin matin]]=0),0,MOD(data[[#This Row],[fin matin]]-data[[#This Row],[début matin]],1))+IF(AND(data[[#This Row],[fin matin]]=0,data[[#This Row],[début apm]]=0,data[[#This Row],[fin apm]]&lt;&gt;""),MOD(data[[#This Row],[fin apm]]-data[[#This Row],[début matin]],1),0)</f>
        <v>0.33333333333333331</v>
      </c>
      <c r="N9" s="23">
        <f>data[[#This Row],[heure début matin]]/24+data[[#This Row],[minutes début matin]]/24/60</f>
        <v>0</v>
      </c>
      <c r="O9" s="23">
        <f>data[[#This Row],[heure fin matin]]/24+data[[#This Row],[minutes fin matin]]/24/60</f>
        <v>0</v>
      </c>
      <c r="P9" s="23">
        <f>data[[#This Row],[heure début apm]]/24+data[[#This Row],[minutes début apm]]/24/60</f>
        <v>0</v>
      </c>
      <c r="Q9" s="23">
        <f>data[[#This Row],[heure fin apm]]/24+data[[#This Row],[minutes fin apm]]/24/60</f>
        <v>0.33333333333333331</v>
      </c>
      <c r="R9" s="27">
        <f>MAX(0,SUMPRODUCT((data[durée])*(data[site]=data[[#This Row],[site]])*(data[nom]=data[[#This Row],[nom]])*(data[fin de semaine]=data[[#This Row],[fin de semaine]]))-35/24)</f>
        <v>0.20833333333333326</v>
      </c>
      <c r="S9" s="27" t="str">
        <f>data[[#This Row],[date]]&amp;"|"&amp;data[[#This Row],[site]]&amp;"|"&amp;data[[#This Row],[nom]]</f>
        <v>43132|TEST|Michel</v>
      </c>
      <c r="T9" s="28" t="b">
        <f>COUNTIF(data[clé],data[[#This Row],[clé]])&gt;1</f>
        <v>0</v>
      </c>
      <c r="U9" s="28" t="b">
        <f>COUNTIF(JoursFeries,data[[#This Row],[date]])&gt;0</f>
        <v>0</v>
      </c>
      <c r="V9" s="28">
        <f>WEEKDAY(data[[#This Row],[date]],2)</f>
        <v>4</v>
      </c>
      <c r="W9" s="29">
        <f>data[[#This Row],[date]]-data[[#This Row],[jour]]+7</f>
        <v>43135</v>
      </c>
      <c r="X9" s="28">
        <f>_xlfn.ISOWEEKNUM(data[[#This Row],[date]])</f>
        <v>5</v>
      </c>
      <c r="AG9" s="16"/>
    </row>
    <row r="10" spans="1:33" x14ac:dyDescent="0.35">
      <c r="A10" s="15">
        <v>43133</v>
      </c>
      <c r="B10" s="16" t="s">
        <v>34</v>
      </c>
      <c r="C10" s="16" t="s">
        <v>33</v>
      </c>
      <c r="D10" s="31"/>
      <c r="E10" s="32"/>
      <c r="F10" s="31"/>
      <c r="G10" s="32"/>
      <c r="H10" s="31"/>
      <c r="I10" s="32"/>
      <c r="J10" s="31">
        <v>8</v>
      </c>
      <c r="K10" s="32"/>
      <c r="L10" s="17"/>
      <c r="M10" s="37">
        <f>IF(OR(data[[#This Row],[début apm]]=0,data[[#This Row],[fin apm]]=0),0,MOD(data[[#This Row],[fin apm]]-data[[#This Row],[début apm]],1))+IF(OR(data[[#This Row],[début matin]]=0,data[[#This Row],[fin matin]]=0),0,MOD(data[[#This Row],[fin matin]]-data[[#This Row],[début matin]],1))+IF(AND(data[[#This Row],[fin matin]]=0,data[[#This Row],[début apm]]=0,data[[#This Row],[fin apm]]&lt;&gt;""),MOD(data[[#This Row],[fin apm]]-data[[#This Row],[début matin]],1),0)</f>
        <v>0.33333333333333331</v>
      </c>
      <c r="N10" s="23">
        <f>data[[#This Row],[heure début matin]]/24+data[[#This Row],[minutes début matin]]/24/60</f>
        <v>0</v>
      </c>
      <c r="O10" s="23">
        <f>data[[#This Row],[heure fin matin]]/24+data[[#This Row],[minutes fin matin]]/24/60</f>
        <v>0</v>
      </c>
      <c r="P10" s="23">
        <f>data[[#This Row],[heure début apm]]/24+data[[#This Row],[minutes début apm]]/24/60</f>
        <v>0</v>
      </c>
      <c r="Q10" s="23">
        <f>data[[#This Row],[heure fin apm]]/24+data[[#This Row],[minutes fin apm]]/24/60</f>
        <v>0.33333333333333331</v>
      </c>
      <c r="R10" s="27">
        <f>MAX(0,SUMPRODUCT((data[durée])*(data[site]=data[[#This Row],[site]])*(data[nom]=data[[#This Row],[nom]])*(data[fin de semaine]=data[[#This Row],[fin de semaine]]))-35/24)</f>
        <v>0.20833333333333326</v>
      </c>
      <c r="S10" s="27" t="str">
        <f>data[[#This Row],[date]]&amp;"|"&amp;data[[#This Row],[site]]&amp;"|"&amp;data[[#This Row],[nom]]</f>
        <v>43133|TEST|Michel</v>
      </c>
      <c r="T10" s="28" t="b">
        <f>COUNTIF(data[clé],data[[#This Row],[clé]])&gt;1</f>
        <v>0</v>
      </c>
      <c r="U10" s="28" t="b">
        <f>COUNTIF(JoursFeries,data[[#This Row],[date]])&gt;0</f>
        <v>0</v>
      </c>
      <c r="V10" s="28">
        <f>WEEKDAY(data[[#This Row],[date]],2)</f>
        <v>5</v>
      </c>
      <c r="W10" s="29">
        <f>data[[#This Row],[date]]-data[[#This Row],[jour]]+7</f>
        <v>43135</v>
      </c>
      <c r="X10" s="28">
        <f>_xlfn.ISOWEEKNUM(data[[#This Row],[date]])</f>
        <v>5</v>
      </c>
      <c r="AG10" s="16"/>
    </row>
    <row r="11" spans="1:33" x14ac:dyDescent="0.35">
      <c r="A11" s="15">
        <v>43134</v>
      </c>
      <c r="B11" s="16" t="s">
        <v>34</v>
      </c>
      <c r="C11" s="16" t="s">
        <v>33</v>
      </c>
      <c r="D11" s="31"/>
      <c r="E11" s="32"/>
      <c r="F11" s="31"/>
      <c r="G11" s="32"/>
      <c r="H11" s="31"/>
      <c r="I11" s="32"/>
      <c r="J11" s="31"/>
      <c r="K11" s="32"/>
      <c r="L11" s="17"/>
      <c r="M11" s="37">
        <f>IF(OR(data[[#This Row],[début apm]]=0,data[[#This Row],[fin apm]]=0),0,MOD(data[[#This Row],[fin apm]]-data[[#This Row],[début apm]],1))+IF(OR(data[[#This Row],[début matin]]=0,data[[#This Row],[fin matin]]=0),0,MOD(data[[#This Row],[fin matin]]-data[[#This Row],[début matin]],1))+IF(AND(data[[#This Row],[fin matin]]=0,data[[#This Row],[début apm]]=0,data[[#This Row],[fin apm]]&lt;&gt;""),MOD(data[[#This Row],[fin apm]]-data[[#This Row],[début matin]],1),0)</f>
        <v>0</v>
      </c>
      <c r="N11" s="23">
        <f>data[[#This Row],[heure début matin]]/24+data[[#This Row],[minutes début matin]]/24/60</f>
        <v>0</v>
      </c>
      <c r="O11" s="23">
        <f>data[[#This Row],[heure fin matin]]/24+data[[#This Row],[minutes fin matin]]/24/60</f>
        <v>0</v>
      </c>
      <c r="P11" s="23">
        <f>data[[#This Row],[heure début apm]]/24+data[[#This Row],[minutes début apm]]/24/60</f>
        <v>0</v>
      </c>
      <c r="Q11" s="23">
        <f>data[[#This Row],[heure fin apm]]/24+data[[#This Row],[minutes fin apm]]/24/60</f>
        <v>0</v>
      </c>
      <c r="R11" s="27">
        <f>MAX(0,SUMPRODUCT((data[durée])*(data[site]=data[[#This Row],[site]])*(data[nom]=data[[#This Row],[nom]])*(data[fin de semaine]=data[[#This Row],[fin de semaine]]))-35/24)</f>
        <v>0.20833333333333326</v>
      </c>
      <c r="S11" s="27" t="str">
        <f>data[[#This Row],[date]]&amp;"|"&amp;data[[#This Row],[site]]&amp;"|"&amp;data[[#This Row],[nom]]</f>
        <v>43134|TEST|Michel</v>
      </c>
      <c r="T11" s="28" t="b">
        <f>COUNTIF(data[clé],data[[#This Row],[clé]])&gt;1</f>
        <v>0</v>
      </c>
      <c r="U11" s="28" t="b">
        <f>COUNTIF(JoursFeries,data[[#This Row],[date]])&gt;0</f>
        <v>0</v>
      </c>
      <c r="V11" s="28">
        <f>WEEKDAY(data[[#This Row],[date]],2)</f>
        <v>6</v>
      </c>
      <c r="W11" s="29">
        <f>data[[#This Row],[date]]-data[[#This Row],[jour]]+7</f>
        <v>43135</v>
      </c>
      <c r="X11" s="28">
        <f>_xlfn.ISOWEEKNUM(data[[#This Row],[date]])</f>
        <v>5</v>
      </c>
      <c r="AG11" s="16"/>
    </row>
    <row r="12" spans="1:33" x14ac:dyDescent="0.35">
      <c r="A12" s="15">
        <v>43135</v>
      </c>
      <c r="B12" s="16" t="s">
        <v>34</v>
      </c>
      <c r="C12" s="16" t="s">
        <v>33</v>
      </c>
      <c r="D12" s="31"/>
      <c r="E12" s="32"/>
      <c r="F12" s="31"/>
      <c r="G12" s="32"/>
      <c r="H12" s="31"/>
      <c r="I12" s="32"/>
      <c r="J12" s="31"/>
      <c r="K12" s="32"/>
      <c r="L12" s="17"/>
      <c r="M12" s="37">
        <f>IF(OR(data[[#This Row],[début apm]]=0,data[[#This Row],[fin apm]]=0),0,MOD(data[[#This Row],[fin apm]]-data[[#This Row],[début apm]],1))+IF(OR(data[[#This Row],[début matin]]=0,data[[#This Row],[fin matin]]=0),0,MOD(data[[#This Row],[fin matin]]-data[[#This Row],[début matin]],1))+IF(AND(data[[#This Row],[fin matin]]=0,data[[#This Row],[début apm]]=0,data[[#This Row],[fin apm]]&lt;&gt;""),MOD(data[[#This Row],[fin apm]]-data[[#This Row],[début matin]],1),0)</f>
        <v>0</v>
      </c>
      <c r="N12" s="23">
        <f>data[[#This Row],[heure début matin]]/24+data[[#This Row],[minutes début matin]]/24/60</f>
        <v>0</v>
      </c>
      <c r="O12" s="23">
        <f>data[[#This Row],[heure fin matin]]/24+data[[#This Row],[minutes fin matin]]/24/60</f>
        <v>0</v>
      </c>
      <c r="P12" s="23">
        <f>data[[#This Row],[heure début apm]]/24+data[[#This Row],[minutes début apm]]/24/60</f>
        <v>0</v>
      </c>
      <c r="Q12" s="23">
        <f>data[[#This Row],[heure fin apm]]/24+data[[#This Row],[minutes fin apm]]/24/60</f>
        <v>0</v>
      </c>
      <c r="R12" s="27">
        <f>MAX(0,SUMPRODUCT((data[durée])*(data[site]=data[[#This Row],[site]])*(data[nom]=data[[#This Row],[nom]])*(data[fin de semaine]=data[[#This Row],[fin de semaine]]))-35/24)</f>
        <v>0.20833333333333326</v>
      </c>
      <c r="S12" s="27" t="str">
        <f>data[[#This Row],[date]]&amp;"|"&amp;data[[#This Row],[site]]&amp;"|"&amp;data[[#This Row],[nom]]</f>
        <v>43135|TEST|Michel</v>
      </c>
      <c r="T12" s="28" t="b">
        <f>COUNTIF(data[clé],data[[#This Row],[clé]])&gt;1</f>
        <v>0</v>
      </c>
      <c r="U12" s="28" t="b">
        <f>COUNTIF(JoursFeries,data[[#This Row],[date]])&gt;0</f>
        <v>0</v>
      </c>
      <c r="V12" s="28">
        <f>WEEKDAY(data[[#This Row],[date]],2)</f>
        <v>7</v>
      </c>
      <c r="W12" s="29">
        <f>data[[#This Row],[date]]-data[[#This Row],[jour]]+7</f>
        <v>43135</v>
      </c>
      <c r="X12" s="28">
        <f>_xlfn.ISOWEEKNUM(data[[#This Row],[date]])</f>
        <v>5</v>
      </c>
      <c r="AG12" s="16"/>
    </row>
    <row r="13" spans="1:33" x14ac:dyDescent="0.35">
      <c r="A13" s="15">
        <v>43102</v>
      </c>
      <c r="B13" s="16" t="s">
        <v>34</v>
      </c>
      <c r="C13" s="16" t="s">
        <v>33</v>
      </c>
      <c r="D13" s="31"/>
      <c r="E13" s="32"/>
      <c r="F13" s="31"/>
      <c r="G13" s="32"/>
      <c r="H13" s="31"/>
      <c r="I13" s="32"/>
      <c r="J13" s="31"/>
      <c r="K13" s="32"/>
      <c r="L13" s="17"/>
      <c r="M13" s="37">
        <f>IF(OR(data[[#This Row],[début apm]]=0,data[[#This Row],[fin apm]]=0),0,MOD(data[[#This Row],[fin apm]]-data[[#This Row],[début apm]],1))+IF(OR(data[[#This Row],[début matin]]=0,data[[#This Row],[fin matin]]=0),0,MOD(data[[#This Row],[fin matin]]-data[[#This Row],[début matin]],1))+IF(AND(data[[#This Row],[fin matin]]=0,data[[#This Row],[début apm]]=0,data[[#This Row],[fin apm]]&lt;&gt;""),MOD(data[[#This Row],[fin apm]]-data[[#This Row],[début matin]],1),0)</f>
        <v>0</v>
      </c>
      <c r="N13" s="23">
        <f>data[[#This Row],[heure début matin]]/24+data[[#This Row],[minutes début matin]]/24/60</f>
        <v>0</v>
      </c>
      <c r="O13" s="23">
        <f>data[[#This Row],[heure fin matin]]/24+data[[#This Row],[minutes fin matin]]/24/60</f>
        <v>0</v>
      </c>
      <c r="P13" s="23">
        <f>data[[#This Row],[heure début apm]]/24+data[[#This Row],[minutes début apm]]/24/60</f>
        <v>0</v>
      </c>
      <c r="Q13" s="23">
        <f>data[[#This Row],[heure fin apm]]/24+data[[#This Row],[minutes fin apm]]/24/60</f>
        <v>0</v>
      </c>
      <c r="R13" s="27">
        <f>MAX(0,SUMPRODUCT((data[durée])*(data[site]=data[[#This Row],[site]])*(data[nom]=data[[#This Row],[nom]])*(data[fin de semaine]=data[[#This Row],[fin de semaine]]))-35/24)</f>
        <v>0</v>
      </c>
      <c r="S13" s="27" t="str">
        <f>data[[#This Row],[date]]&amp;"|"&amp;data[[#This Row],[site]]&amp;"|"&amp;data[[#This Row],[nom]]</f>
        <v>43102|TEST|Michel</v>
      </c>
      <c r="T13" s="28" t="b">
        <f>COUNTIF(data[clé],data[[#This Row],[clé]])&gt;1</f>
        <v>1</v>
      </c>
      <c r="U13" s="28" t="b">
        <f>COUNTIF(JoursFeries,data[[#This Row],[date]])&gt;0</f>
        <v>0</v>
      </c>
      <c r="V13" s="28">
        <f>WEEKDAY(data[[#This Row],[date]],2)</f>
        <v>2</v>
      </c>
      <c r="W13" s="29">
        <f>data[[#This Row],[date]]-data[[#This Row],[jour]]+7</f>
        <v>43107</v>
      </c>
      <c r="X13" s="28">
        <f>_xlfn.ISOWEEKNUM(data[[#This Row],[date]])</f>
        <v>1</v>
      </c>
      <c r="AG13" s="16"/>
    </row>
  </sheetData>
  <conditionalFormatting sqref="A1:M13">
    <cfRule type="expression" dxfId="5" priority="1">
      <formula>$T1</formula>
    </cfRule>
    <cfRule type="expression" dxfId="4" priority="8">
      <formula>OR($V1=7,$V1=6)</formula>
    </cfRule>
    <cfRule type="expression" dxfId="3" priority="9">
      <formula>$U1</formula>
    </cfRule>
  </conditionalFormatting>
  <conditionalFormatting sqref="A14:L1048576 N14:Q1048576">
    <cfRule type="expression" dxfId="2" priority="10">
      <formula>OR(#REF!=7,#REF!=6)</formula>
    </cfRule>
    <cfRule type="expression" dxfId="1" priority="11">
      <formula>$W14</formula>
    </cfRule>
  </conditionalFormatting>
  <dataValidations count="3">
    <dataValidation type="list" allowBlank="1" showInputMessage="1" showErrorMessage="1" sqref="B2:B13">
      <formula1>sites</formula1>
    </dataValidation>
    <dataValidation type="list" allowBlank="1" showInputMessage="1" showErrorMessage="1" sqref="L2:L13">
      <formula1>motifs</formula1>
    </dataValidation>
    <dataValidation type="list" allowBlank="1" showInputMessage="1" showErrorMessage="1" sqref="C2:C13">
      <formula1>noms</formula1>
    </dataValidation>
  </dataValidations>
  <pageMargins left="0.7" right="0.7" top="0.75" bottom="0.75" header="0.3" footer="0.3"/>
  <pageSetup paperSize="9" orientation="portrait"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3:L7"/>
  <sheetViews>
    <sheetView showZeros="0" zoomScaleNormal="100" workbookViewId="0"/>
  </sheetViews>
  <sheetFormatPr baseColWidth="10" defaultColWidth="12.6328125" defaultRowHeight="14.5" x14ac:dyDescent="0.35"/>
  <cols>
    <col min="1" max="1" width="15" bestFit="1" customWidth="1"/>
    <col min="2" max="2" width="8.1796875" bestFit="1" customWidth="1"/>
    <col min="3" max="3" width="9.26953125" bestFit="1" customWidth="1"/>
    <col min="4" max="4" width="6.90625" bestFit="1" customWidth="1"/>
    <col min="5" max="5" width="5.36328125" bestFit="1" customWidth="1"/>
    <col min="6" max="7" width="9.6328125" bestFit="1" customWidth="1"/>
    <col min="8" max="8" width="8.1796875" bestFit="1" customWidth="1"/>
    <col min="9" max="9" width="10.26953125" bestFit="1" customWidth="1"/>
    <col min="10" max="10" width="15.26953125" customWidth="1"/>
    <col min="11" max="11" width="10.08984375" customWidth="1"/>
    <col min="12" max="12" width="5.36328125" customWidth="1"/>
    <col min="13" max="13" width="9.6328125" customWidth="1"/>
  </cols>
  <sheetData>
    <row r="3" spans="1:12" x14ac:dyDescent="0.35">
      <c r="A3" s="14" t="s">
        <v>55</v>
      </c>
      <c r="G3" s="14" t="s">
        <v>64</v>
      </c>
    </row>
    <row r="4" spans="1:12" x14ac:dyDescent="0.35">
      <c r="A4" s="14" t="s">
        <v>18</v>
      </c>
      <c r="B4" s="14" t="s">
        <v>19</v>
      </c>
      <c r="C4" s="14" t="s">
        <v>76</v>
      </c>
      <c r="D4" s="14" t="s">
        <v>17</v>
      </c>
      <c r="E4" t="s">
        <v>75</v>
      </c>
      <c r="G4" s="14" t="s">
        <v>18</v>
      </c>
      <c r="H4" s="14" t="s">
        <v>19</v>
      </c>
      <c r="I4" s="14" t="s">
        <v>79</v>
      </c>
      <c r="J4" s="14" t="s">
        <v>63</v>
      </c>
      <c r="K4" s="14" t="s">
        <v>20</v>
      </c>
      <c r="L4" t="s">
        <v>75</v>
      </c>
    </row>
    <row r="5" spans="1:12" x14ac:dyDescent="0.35">
      <c r="A5" t="s">
        <v>34</v>
      </c>
      <c r="B5" t="s">
        <v>33</v>
      </c>
      <c r="C5" t="s">
        <v>77</v>
      </c>
      <c r="D5" s="35" t="s">
        <v>78</v>
      </c>
      <c r="E5" s="12">
        <v>1.3124999999999998</v>
      </c>
      <c r="G5" t="s">
        <v>34</v>
      </c>
      <c r="H5" t="s">
        <v>33</v>
      </c>
      <c r="I5" t="s">
        <v>77</v>
      </c>
      <c r="J5" s="35" t="s">
        <v>78</v>
      </c>
      <c r="K5">
        <v>1</v>
      </c>
      <c r="L5" s="12">
        <v>0</v>
      </c>
    </row>
    <row r="6" spans="1:12" x14ac:dyDescent="0.35">
      <c r="D6" s="35" t="s">
        <v>80</v>
      </c>
      <c r="E6" s="12">
        <v>0.66666666666666663</v>
      </c>
      <c r="K6">
        <v>4</v>
      </c>
      <c r="L6" s="12">
        <v>0</v>
      </c>
    </row>
    <row r="7" spans="1:12" x14ac:dyDescent="0.35">
      <c r="A7" t="s">
        <v>50</v>
      </c>
      <c r="E7" s="12">
        <v>1.9791666666666665</v>
      </c>
      <c r="J7" s="35" t="s">
        <v>80</v>
      </c>
      <c r="K7">
        <v>5</v>
      </c>
      <c r="L7" s="12">
        <v>0.20833333333333334</v>
      </c>
    </row>
  </sheetData>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règles de gestion</vt:lpstr>
      <vt:lpstr>JF</vt:lpstr>
      <vt:lpstr>paramètres</vt:lpstr>
      <vt:lpstr>BdD</vt:lpstr>
      <vt:lpstr>synthèse</vt:lpstr>
      <vt:lpstr>JoursFeries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2018-01-09T09:05:09Z</dcterms:created>
  <dcterms:modified xsi:type="dcterms:W3CDTF">2018-01-14T00:40:52Z</dcterms:modified>
</cp:coreProperties>
</file>