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public\"/>
    </mc:Choice>
  </mc:AlternateContent>
  <bookViews>
    <workbookView xWindow="0" yWindow="0" windowWidth="19180" windowHeight="7820" tabRatio="777" activeTab="4"/>
  </bookViews>
  <sheets>
    <sheet name="Bdd 0h-0h" sheetId="21" r:id="rId1"/>
    <sheet name="Bdd 6h-6h" sheetId="22" r:id="rId2"/>
    <sheet name="Bdd 18h-18h" sheetId="23" r:id="rId3"/>
    <sheet name="Température" sheetId="10" r:id="rId4"/>
    <sheet name="Précipitations" sheetId="11" r:id="rId5"/>
    <sheet name="Pression" sheetId="12" r:id="rId6"/>
    <sheet name="Vent" sheetId="14" r:id="rId7"/>
    <sheet name="Annexe" sheetId="9" r:id="rId8"/>
  </sheets>
  <definedNames>
    <definedName name="_mois">Annexe!$B$3:$B$14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2" l="1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8" i="12"/>
  <c r="F9" i="14" l="1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8" i="14"/>
  <c r="G4" i="14" l="1"/>
  <c r="G4" i="12"/>
  <c r="K4" i="12" s="1"/>
  <c r="G4" i="11"/>
  <c r="I4" i="11" s="1"/>
  <c r="K4" i="14" l="1"/>
  <c r="I4" i="14"/>
  <c r="A8" i="14" s="1"/>
  <c r="I4" i="12"/>
  <c r="A8" i="12" s="1"/>
  <c r="K4" i="11"/>
  <c r="A8" i="11"/>
  <c r="B8" i="11" l="1"/>
  <c r="D8" i="11"/>
  <c r="C8" i="11"/>
  <c r="B8" i="14"/>
  <c r="D8" i="14"/>
  <c r="C8" i="14"/>
  <c r="A9" i="14"/>
  <c r="A9" i="12"/>
  <c r="A9" i="11"/>
  <c r="G4" i="10"/>
  <c r="B9" i="11" l="1"/>
  <c r="C9" i="11"/>
  <c r="D9" i="11"/>
  <c r="B9" i="14"/>
  <c r="C9" i="14"/>
  <c r="D9" i="14"/>
  <c r="I4" i="10"/>
  <c r="A8" i="10" s="1"/>
  <c r="K4" i="10"/>
  <c r="A10" i="14"/>
  <c r="A10" i="12"/>
  <c r="A10" i="11"/>
  <c r="D10" i="11" l="1"/>
  <c r="B10" i="11"/>
  <c r="C10" i="11"/>
  <c r="B10" i="14"/>
  <c r="C10" i="14"/>
  <c r="D10" i="14"/>
  <c r="C8" i="10"/>
  <c r="D8" i="10"/>
  <c r="B8" i="10"/>
  <c r="A9" i="10"/>
  <c r="A11" i="14"/>
  <c r="A11" i="12"/>
  <c r="A11" i="11"/>
  <c r="C11" i="11" l="1"/>
  <c r="B11" i="11"/>
  <c r="D11" i="11"/>
  <c r="C11" i="14"/>
  <c r="D11" i="14"/>
  <c r="B11" i="14"/>
  <c r="D9" i="10"/>
  <c r="B9" i="10"/>
  <c r="C9" i="10"/>
  <c r="A10" i="10"/>
  <c r="A12" i="14"/>
  <c r="A12" i="12"/>
  <c r="A12" i="11"/>
  <c r="B12" i="11" l="1"/>
  <c r="C12" i="11"/>
  <c r="D12" i="11"/>
  <c r="D12" i="14"/>
  <c r="B12" i="14"/>
  <c r="C12" i="14"/>
  <c r="C10" i="10"/>
  <c r="D10" i="10"/>
  <c r="B10" i="10"/>
  <c r="A11" i="10"/>
  <c r="A13" i="14"/>
  <c r="A13" i="12"/>
  <c r="A13" i="11"/>
  <c r="B13" i="11" l="1"/>
  <c r="C13" i="11"/>
  <c r="D13" i="11"/>
  <c r="B13" i="14"/>
  <c r="C13" i="14"/>
  <c r="D13" i="14"/>
  <c r="B11" i="10"/>
  <c r="C11" i="10"/>
  <c r="D11" i="10"/>
  <c r="A12" i="10"/>
  <c r="A14" i="14"/>
  <c r="A14" i="12"/>
  <c r="A14" i="11"/>
  <c r="D14" i="11" l="1"/>
  <c r="B14" i="11"/>
  <c r="C14" i="11"/>
  <c r="B14" i="14"/>
  <c r="C14" i="14"/>
  <c r="D14" i="14"/>
  <c r="B12" i="10"/>
  <c r="C12" i="10"/>
  <c r="D12" i="10"/>
  <c r="A13" i="10"/>
  <c r="A15" i="14"/>
  <c r="A15" i="12"/>
  <c r="A15" i="11"/>
  <c r="C15" i="11" l="1"/>
  <c r="D15" i="11"/>
  <c r="B15" i="11"/>
  <c r="C15" i="14"/>
  <c r="D15" i="14"/>
  <c r="B15" i="14"/>
  <c r="D13" i="10"/>
  <c r="B13" i="10"/>
  <c r="C13" i="10"/>
  <c r="A14" i="10"/>
  <c r="A16" i="14"/>
  <c r="A16" i="12"/>
  <c r="A16" i="11"/>
  <c r="B16" i="11" l="1"/>
  <c r="C16" i="11"/>
  <c r="D16" i="11"/>
  <c r="D16" i="14"/>
  <c r="B16" i="14"/>
  <c r="C16" i="14"/>
  <c r="C14" i="10"/>
  <c r="D14" i="10"/>
  <c r="B14" i="10"/>
  <c r="A15" i="10"/>
  <c r="A17" i="14"/>
  <c r="A17" i="12"/>
  <c r="A17" i="11"/>
  <c r="B17" i="11" l="1"/>
  <c r="C17" i="11"/>
  <c r="D17" i="11"/>
  <c r="B17" i="14"/>
  <c r="C17" i="14"/>
  <c r="D17" i="14"/>
  <c r="B15" i="10"/>
  <c r="C15" i="10"/>
  <c r="D15" i="10"/>
  <c r="A16" i="10"/>
  <c r="A18" i="14"/>
  <c r="A18" i="12"/>
  <c r="A18" i="11"/>
  <c r="D18" i="11" l="1"/>
  <c r="B18" i="11"/>
  <c r="C18" i="11"/>
  <c r="C18" i="14"/>
  <c r="D18" i="14"/>
  <c r="B18" i="14"/>
  <c r="B16" i="10"/>
  <c r="C16" i="10"/>
  <c r="D16" i="10"/>
  <c r="A17" i="10"/>
  <c r="A19" i="14"/>
  <c r="A19" i="12"/>
  <c r="A19" i="11"/>
  <c r="C19" i="11" l="1"/>
  <c r="D19" i="11"/>
  <c r="B19" i="11"/>
  <c r="D19" i="14"/>
  <c r="C19" i="14"/>
  <c r="B19" i="14"/>
  <c r="D17" i="10"/>
  <c r="B17" i="10"/>
  <c r="C17" i="10"/>
  <c r="A18" i="10"/>
  <c r="A20" i="14"/>
  <c r="A20" i="12"/>
  <c r="A20" i="11"/>
  <c r="B20" i="11" l="1"/>
  <c r="C20" i="11"/>
  <c r="D20" i="11"/>
  <c r="D20" i="14"/>
  <c r="B20" i="14"/>
  <c r="C20" i="14"/>
  <c r="C18" i="10"/>
  <c r="D18" i="10"/>
  <c r="B18" i="10"/>
  <c r="A19" i="10"/>
  <c r="A21" i="14"/>
  <c r="A21" i="12"/>
  <c r="A21" i="11"/>
  <c r="B21" i="11" l="1"/>
  <c r="C21" i="11"/>
  <c r="D21" i="11"/>
  <c r="B21" i="14"/>
  <c r="C21" i="14"/>
  <c r="D21" i="14"/>
  <c r="B19" i="10"/>
  <c r="C19" i="10"/>
  <c r="D19" i="10"/>
  <c r="A20" i="10"/>
  <c r="A22" i="14"/>
  <c r="A22" i="12"/>
  <c r="A22" i="11"/>
  <c r="D22" i="11" l="1"/>
  <c r="B22" i="11"/>
  <c r="C22" i="11"/>
  <c r="B22" i="14"/>
  <c r="C22" i="14"/>
  <c r="D22" i="14"/>
  <c r="B20" i="10"/>
  <c r="C20" i="10"/>
  <c r="D20" i="10"/>
  <c r="A21" i="10"/>
  <c r="A23" i="14"/>
  <c r="A23" i="12"/>
  <c r="A23" i="11"/>
  <c r="C23" i="11" l="1"/>
  <c r="B23" i="11"/>
  <c r="D23" i="11"/>
  <c r="D23" i="14"/>
  <c r="C23" i="14"/>
  <c r="B23" i="14"/>
  <c r="D21" i="10"/>
  <c r="B21" i="10"/>
  <c r="C21" i="10"/>
  <c r="A22" i="10"/>
  <c r="A24" i="14"/>
  <c r="A24" i="12"/>
  <c r="A24" i="11"/>
  <c r="B24" i="11" l="1"/>
  <c r="C24" i="11"/>
  <c r="D24" i="11"/>
  <c r="B24" i="14"/>
  <c r="C24" i="14"/>
  <c r="D24" i="14"/>
  <c r="C22" i="10"/>
  <c r="D22" i="10"/>
  <c r="B22" i="10"/>
  <c r="A23" i="10"/>
  <c r="A25" i="14"/>
  <c r="A25" i="12"/>
  <c r="A25" i="11"/>
  <c r="B25" i="11" l="1"/>
  <c r="C25" i="11"/>
  <c r="D25" i="11"/>
  <c r="B25" i="14"/>
  <c r="C25" i="14"/>
  <c r="D25" i="14"/>
  <c r="B23" i="10"/>
  <c r="C23" i="10"/>
  <c r="D23" i="10"/>
  <c r="A24" i="10"/>
  <c r="A26" i="14"/>
  <c r="A26" i="12"/>
  <c r="A26" i="11"/>
  <c r="D26" i="11" l="1"/>
  <c r="C26" i="11"/>
  <c r="B26" i="11"/>
  <c r="C26" i="14"/>
  <c r="D26" i="14"/>
  <c r="B26" i="14"/>
  <c r="B24" i="10"/>
  <c r="C24" i="10"/>
  <c r="D24" i="10"/>
  <c r="A25" i="10"/>
  <c r="A27" i="14"/>
  <c r="A27" i="12"/>
  <c r="A27" i="11"/>
  <c r="C27" i="11" l="1"/>
  <c r="D27" i="11"/>
  <c r="B27" i="11"/>
  <c r="C27" i="14"/>
  <c r="D27" i="14"/>
  <c r="B27" i="14"/>
  <c r="D25" i="10"/>
  <c r="B25" i="10"/>
  <c r="C25" i="10"/>
  <c r="A26" i="10"/>
  <c r="A28" i="14"/>
  <c r="A28" i="12"/>
  <c r="A28" i="11"/>
  <c r="B28" i="11" l="1"/>
  <c r="C28" i="11"/>
  <c r="D28" i="11"/>
  <c r="B28" i="14"/>
  <c r="C28" i="14"/>
  <c r="D28" i="14"/>
  <c r="C26" i="10"/>
  <c r="D26" i="10"/>
  <c r="B26" i="10"/>
  <c r="A27" i="10"/>
  <c r="A29" i="14"/>
  <c r="A29" i="12"/>
  <c r="A29" i="11"/>
  <c r="B29" i="11" l="1"/>
  <c r="C29" i="11"/>
  <c r="D29" i="11"/>
  <c r="B29" i="14"/>
  <c r="C29" i="14"/>
  <c r="D29" i="14"/>
  <c r="B27" i="10"/>
  <c r="C27" i="10"/>
  <c r="D27" i="10"/>
  <c r="A28" i="10"/>
  <c r="A30" i="14"/>
  <c r="A30" i="12"/>
  <c r="A30" i="11"/>
  <c r="D30" i="11" l="1"/>
  <c r="C30" i="11"/>
  <c r="B30" i="11"/>
  <c r="C30" i="14"/>
  <c r="D30" i="14"/>
  <c r="B30" i="14"/>
  <c r="B28" i="10"/>
  <c r="C28" i="10"/>
  <c r="D28" i="10"/>
  <c r="A29" i="10"/>
  <c r="A31" i="14"/>
  <c r="A31" i="12"/>
  <c r="A31" i="11"/>
  <c r="C31" i="11" l="1"/>
  <c r="D31" i="11"/>
  <c r="B31" i="11"/>
  <c r="C31" i="14"/>
  <c r="D31" i="14"/>
  <c r="B31" i="14"/>
  <c r="D29" i="10"/>
  <c r="B29" i="10"/>
  <c r="C29" i="10"/>
  <c r="A30" i="10"/>
  <c r="A32" i="14"/>
  <c r="A32" i="12"/>
  <c r="A32" i="11"/>
  <c r="B32" i="11" l="1"/>
  <c r="C32" i="11"/>
  <c r="D32" i="11"/>
  <c r="B32" i="14"/>
  <c r="C32" i="14"/>
  <c r="D32" i="14"/>
  <c r="C30" i="10"/>
  <c r="D30" i="10"/>
  <c r="B30" i="10"/>
  <c r="A31" i="10"/>
  <c r="A33" i="14"/>
  <c r="A33" i="12"/>
  <c r="A33" i="11"/>
  <c r="B33" i="11" l="1"/>
  <c r="C33" i="11"/>
  <c r="D33" i="11"/>
  <c r="C33" i="14"/>
  <c r="D33" i="14"/>
  <c r="B33" i="14"/>
  <c r="B31" i="10"/>
  <c r="C31" i="10"/>
  <c r="D31" i="10"/>
  <c r="A32" i="10"/>
  <c r="A34" i="14"/>
  <c r="A34" i="12"/>
  <c r="A34" i="11"/>
  <c r="D34" i="11" l="1"/>
  <c r="B34" i="11"/>
  <c r="C34" i="11"/>
  <c r="D34" i="14"/>
  <c r="B34" i="14"/>
  <c r="C34" i="14"/>
  <c r="B32" i="10"/>
  <c r="C32" i="10"/>
  <c r="D32" i="10"/>
  <c r="A33" i="10"/>
  <c r="A35" i="14"/>
  <c r="A35" i="12"/>
  <c r="A35" i="11"/>
  <c r="C35" i="11" l="1"/>
  <c r="B35" i="11"/>
  <c r="D35" i="11"/>
  <c r="C35" i="14"/>
  <c r="D35" i="14"/>
  <c r="B35" i="14"/>
  <c r="D33" i="10"/>
  <c r="B33" i="10"/>
  <c r="C33" i="10"/>
  <c r="A34" i="10"/>
  <c r="A36" i="14"/>
  <c r="A36" i="12"/>
  <c r="A36" i="11"/>
  <c r="B36" i="11" l="1"/>
  <c r="C36" i="11"/>
  <c r="D36" i="11"/>
  <c r="B36" i="14"/>
  <c r="C36" i="14"/>
  <c r="D36" i="14"/>
  <c r="C34" i="10"/>
  <c r="D34" i="10"/>
  <c r="B34" i="10"/>
  <c r="A35" i="10"/>
  <c r="A37" i="14"/>
  <c r="A37" i="12"/>
  <c r="A37" i="11"/>
  <c r="B37" i="11" l="1"/>
  <c r="C37" i="11"/>
  <c r="D37" i="11"/>
  <c r="B37" i="14"/>
  <c r="C37" i="14"/>
  <c r="D37" i="14"/>
  <c r="B35" i="10"/>
  <c r="C35" i="10"/>
  <c r="D35" i="10"/>
  <c r="A36" i="10"/>
  <c r="A38" i="14"/>
  <c r="A38" i="12"/>
  <c r="A38" i="11"/>
  <c r="D38" i="11" l="1"/>
  <c r="C38" i="11"/>
  <c r="B38" i="11"/>
  <c r="H11" i="11" s="1"/>
  <c r="D38" i="14"/>
  <c r="B38" i="14"/>
  <c r="I16" i="14" s="1"/>
  <c r="C38" i="14"/>
  <c r="B36" i="10"/>
  <c r="C36" i="10"/>
  <c r="D36" i="10"/>
  <c r="A37" i="10"/>
  <c r="I31" i="14"/>
  <c r="I28" i="14"/>
  <c r="I22" i="14"/>
  <c r="L22" i="14" s="1"/>
  <c r="I19" i="14"/>
  <c r="L19" i="14" s="1"/>
  <c r="H21" i="12"/>
  <c r="J21" i="12" s="1"/>
  <c r="H18" i="12"/>
  <c r="J18" i="12" s="1"/>
  <c r="H20" i="11"/>
  <c r="J20" i="11" s="1"/>
  <c r="H17" i="11"/>
  <c r="J17" i="11" s="1"/>
  <c r="H14" i="11"/>
  <c r="J14" i="11" s="1"/>
  <c r="H29" i="11"/>
  <c r="H23" i="11"/>
  <c r="H26" i="11"/>
  <c r="D37" i="10" l="1"/>
  <c r="B37" i="10"/>
  <c r="C37" i="10"/>
  <c r="A38" i="10"/>
  <c r="P24" i="14"/>
  <c r="P37" i="14"/>
  <c r="P25" i="14"/>
  <c r="P29" i="14"/>
  <c r="P36" i="14"/>
  <c r="P23" i="14"/>
  <c r="P38" i="14"/>
  <c r="P34" i="14"/>
  <c r="P31" i="14"/>
  <c r="P33" i="14"/>
  <c r="P35" i="14"/>
  <c r="P26" i="14"/>
  <c r="P32" i="14"/>
  <c r="P28" i="14"/>
  <c r="P27" i="14"/>
  <c r="P30" i="14"/>
  <c r="C38" i="10" l="1"/>
  <c r="G20" i="10" s="1"/>
  <c r="I20" i="10" s="1"/>
  <c r="D38" i="10"/>
  <c r="G8" i="10" s="1"/>
  <c r="B38" i="10"/>
  <c r="G17" i="10"/>
  <c r="I17" i="10" s="1"/>
  <c r="G14" i="10"/>
  <c r="Q30" i="14"/>
  <c r="Q29" i="14"/>
  <c r="Q27" i="14"/>
  <c r="Q35" i="14"/>
  <c r="Q38" i="14"/>
  <c r="Q25" i="14"/>
  <c r="Q34" i="14"/>
  <c r="Q28" i="14"/>
  <c r="Q33" i="14"/>
  <c r="I25" i="14"/>
  <c r="Q23" i="14"/>
  <c r="Q37" i="14"/>
  <c r="Q26" i="14"/>
  <c r="Q32" i="14"/>
  <c r="Q31" i="14"/>
  <c r="Q36" i="14"/>
  <c r="Q24" i="14"/>
  <c r="G11" i="10" l="1"/>
  <c r="L31" i="10"/>
  <c r="G23" i="10"/>
  <c r="L25" i="10"/>
  <c r="L19" i="10"/>
  <c r="L28" i="10"/>
  <c r="L10" i="10"/>
  <c r="L22" i="10"/>
  <c r="G26" i="10"/>
  <c r="L13" i="10"/>
  <c r="L16" i="10"/>
</calcChain>
</file>

<file path=xl/sharedStrings.xml><?xml version="1.0" encoding="utf-8"?>
<sst xmlns="http://schemas.openxmlformats.org/spreadsheetml/2006/main" count="181" uniqueCount="130">
  <si>
    <t>---</t>
  </si>
  <si>
    <t>NW</t>
  </si>
  <si>
    <t>S</t>
  </si>
  <si>
    <t>SSE</t>
  </si>
  <si>
    <t>SSW</t>
  </si>
  <si>
    <t>WSW</t>
  </si>
  <si>
    <t>SW</t>
  </si>
  <si>
    <t>SE</t>
  </si>
  <si>
    <t>WNW</t>
  </si>
  <si>
    <t>NNW</t>
  </si>
  <si>
    <t>W</t>
  </si>
  <si>
    <t>E</t>
  </si>
  <si>
    <t>NE</t>
  </si>
  <si>
    <t>ENE</t>
  </si>
  <si>
    <t>ESE</t>
  </si>
  <si>
    <t>NNE</t>
  </si>
  <si>
    <t>N</t>
  </si>
  <si>
    <t>Tn</t>
  </si>
  <si>
    <t>Tx</t>
  </si>
  <si>
    <t>Tm</t>
  </si>
  <si>
    <t>Température Moyenne minimale du mois</t>
  </si>
  <si>
    <t>Température Moyenne maximale du mois</t>
  </si>
  <si>
    <t>Température Minimale Extrême</t>
  </si>
  <si>
    <t>Température Maximale Extrême</t>
  </si>
  <si>
    <t>Nombre de  jour sans dégel</t>
  </si>
  <si>
    <t>Nombre de nuit tropicale</t>
  </si>
  <si>
    <t>Informations</t>
  </si>
  <si>
    <t>Tn = Température minimale</t>
  </si>
  <si>
    <t>Tm=Température moyenne</t>
  </si>
  <si>
    <t>Tn: de 18h UTC la veille à 18h UTC le jour J</t>
  </si>
  <si>
    <t>Tx: de 6h UTC le jour J à 6h UTC le lendemain</t>
  </si>
  <si>
    <t>Nombre de  jour avec Tn ≤ -10°C</t>
  </si>
  <si>
    <t>Nombre de  jour avec Tn ≤ -5°C</t>
  </si>
  <si>
    <t>Nombre de  jour avec Tn ≤  0°C</t>
  </si>
  <si>
    <t>Nombre de  jour avec Tx ≤  0°C</t>
  </si>
  <si>
    <t>Nombre de  jour avec Tn ≥ 20°C</t>
  </si>
  <si>
    <t>Nombre de  jour avec Tx ≥ 20°C</t>
  </si>
  <si>
    <t>Nombre de  jour avec Tx ≥ 25°C</t>
  </si>
  <si>
    <t>Nombre de  jour avec Tx ≥ 30°C</t>
  </si>
  <si>
    <t>SSO</t>
  </si>
  <si>
    <t>SO</t>
  </si>
  <si>
    <t>OSO</t>
  </si>
  <si>
    <t>O</t>
  </si>
  <si>
    <t>ONO</t>
  </si>
  <si>
    <t>NO</t>
  </si>
  <si>
    <t>NNO</t>
  </si>
  <si>
    <t>Température</t>
  </si>
  <si>
    <t>Moyenne de Temp Out</t>
  </si>
  <si>
    <t>Max de Hi Temp</t>
  </si>
  <si>
    <t>Jour</t>
  </si>
  <si>
    <t>ANNEE</t>
  </si>
  <si>
    <t>MOIS</t>
  </si>
  <si>
    <t>du</t>
  </si>
  <si>
    <t>au</t>
  </si>
  <si>
    <t>Température Moyenne du jour UTC</t>
  </si>
  <si>
    <t>AVRIL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</si>
  <si>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</si>
  <si>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</si>
  <si>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</si>
  <si>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</si>
  <si>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</si>
  <si>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</si>
  <si>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</si>
  <si>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</si>
  <si>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</si>
  <si>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</si>
  <si>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</si>
  <si>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Rose des vents</t>
  </si>
  <si>
    <t>Indication</t>
  </si>
  <si>
    <t>Valeur</t>
  </si>
  <si>
    <t>Tx = Température maximale</t>
  </si>
  <si>
    <t>à 6:00 UTC</t>
  </si>
  <si>
    <t>Précipitations</t>
  </si>
  <si>
    <t>RR 24h</t>
  </si>
  <si>
    <t>RR 1h</t>
  </si>
  <si>
    <t>RR Max</t>
  </si>
  <si>
    <t>Précipitation total du mois</t>
  </si>
  <si>
    <t>Précipitation maxi sur 24h</t>
  </si>
  <si>
    <t>Précipitation maxi sur 1h</t>
  </si>
  <si>
    <t>Intensité maximal de précipitation</t>
  </si>
  <si>
    <t>Nombre de jour avec cumul supérieur à 1mm</t>
  </si>
  <si>
    <t>Nombre de jour avec cumul supérieur à 5mm</t>
  </si>
  <si>
    <t>Nombre de jour avec cumul supérieur à 10mm</t>
  </si>
  <si>
    <t>Précipitations: de 6h UTC le jour J à 6h UTC le lendemain</t>
  </si>
  <si>
    <t>RR 24h = Cumul de précipitation sur 24h</t>
  </si>
  <si>
    <t>RR 1h = Cumul de précipitation maxi sur 1h</t>
  </si>
  <si>
    <t>RR Max = Intensité maximale de précipitation</t>
  </si>
  <si>
    <t>Somme de Rain</t>
  </si>
  <si>
    <t>Pression atmosphérique</t>
  </si>
  <si>
    <t>Press min</t>
  </si>
  <si>
    <t>Press max</t>
  </si>
  <si>
    <t>Press moy</t>
  </si>
  <si>
    <t>Pression minimale</t>
  </si>
  <si>
    <t>Pression maximale</t>
  </si>
  <si>
    <t>Pression moyenne mensuelle</t>
  </si>
  <si>
    <t>Pression atmosphérique: de 00h UTC à 00h UTC le jour J</t>
  </si>
  <si>
    <t>Press moy = Pression moyenne de la journée</t>
  </si>
  <si>
    <t>Press min = Pression minimale extrême</t>
  </si>
  <si>
    <t>Press max = Pression maximale extrême</t>
  </si>
  <si>
    <t>à 0:00 UTC</t>
  </si>
  <si>
    <t xml:space="preserve">Min de Bar  </t>
  </si>
  <si>
    <t xml:space="preserve">Moyenne de Bar  </t>
  </si>
  <si>
    <t xml:space="preserve">Max de Bar  </t>
  </si>
  <si>
    <t>Vent</t>
  </si>
  <si>
    <t>Vmax</t>
  </si>
  <si>
    <t>Rmax</t>
  </si>
  <si>
    <t>Direction moyenne</t>
  </si>
  <si>
    <t>Vitesse moyenne mensuelle</t>
  </si>
  <si>
    <t>Vitesse de vent maximale</t>
  </si>
  <si>
    <t>Rafale de vent maximale</t>
  </si>
  <si>
    <t>Direction</t>
  </si>
  <si>
    <t>Nb de jours</t>
  </si>
  <si>
    <t>%</t>
  </si>
  <si>
    <t>Vent dominant du mois</t>
  </si>
  <si>
    <r>
      <t xml:space="preserve">Nombre de jour vent </t>
    </r>
    <r>
      <rPr>
        <sz val="11"/>
        <color theme="1"/>
        <rFont val="Calibri"/>
        <family val="2"/>
      </rPr>
      <t>≥ 57km/h</t>
    </r>
  </si>
  <si>
    <r>
      <t xml:space="preserve">Nombre de jour vent </t>
    </r>
    <r>
      <rPr>
        <sz val="11"/>
        <color theme="0"/>
        <rFont val="Calibri"/>
        <family val="2"/>
      </rPr>
      <t>≥ 100km/h</t>
    </r>
  </si>
  <si>
    <t>Vent: de 00h UTC à 00h UTC le jour J</t>
  </si>
  <si>
    <t>Vmoy = Vitesse de vent moyenne de la journée</t>
  </si>
  <si>
    <t>Vmax = Vitesse de vent maximale</t>
  </si>
  <si>
    <t>Rmax = Rafale de vent maximale</t>
  </si>
  <si>
    <t>Vmoy</t>
  </si>
  <si>
    <t>Max de Wind Speed</t>
  </si>
  <si>
    <t>Moyenne de Wind Speed</t>
  </si>
  <si>
    <t>Max de Hi Speed</t>
  </si>
  <si>
    <t>à 24:00 UTC</t>
  </si>
  <si>
    <t>Total</t>
  </si>
  <si>
    <t>Max de Pluie 1h</t>
  </si>
  <si>
    <t>Date0</t>
  </si>
  <si>
    <t>Date6</t>
  </si>
  <si>
    <t>Date18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</si>
</sst>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\ mmm"/>
    <numFmt numFmtId="165" formatCode="0.0\°"/>
    <numFmt numFmtId="166" formatCode="0.0"/>
    <numFmt numFmtId="167" formatCode="&quot;le&quot;\ dd\ mmm"/>
    <numFmt numFmtId="169" formatCode="#,##0.0_ ;\-#,##0.0\ "/>
    <numFmt numFmtId="170" formatCode="0.0&quot;mm&quot;"/>
    <numFmt numFmtId="171" formatCode="0.0&quot;mm/h&quot;"/>
    <numFmt numFmtId="172" formatCode="0.0&quot;hpa&quot;"/>
    <numFmt numFmtId="173" formatCode="0.0&quot;km/h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3">
    <xf numFmtId="0" fontId="0" fillId="0" borderId="0" xfId="0"/>
    <xf numFmtId="14" fontId="0" fillId="0" borderId="0" xfId="0" applyNumberFormat="1"/>
    <xf numFmtId="0" fontId="0" fillId="3" borderId="0" xfId="0" applyFill="1" applyAlignment="1">
      <alignment horizontal="center" vertical="center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Alignment="1">
      <alignment horizontal="right"/>
    </xf>
    <xf numFmtId="166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0" borderId="9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0" fillId="0" borderId="0" xfId="0" applyAlignment="1"/>
    <xf numFmtId="0" fontId="0" fillId="0" borderId="9" xfId="0" applyBorder="1" applyAlignment="1"/>
    <xf numFmtId="0" fontId="0" fillId="0" borderId="9" xfId="0" applyBorder="1"/>
    <xf numFmtId="0" fontId="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164" fontId="0" fillId="3" borderId="13" xfId="0" applyNumberFormat="1" applyFill="1" applyBorder="1" applyAlignment="1">
      <alignment horizontal="center" vertical="center"/>
    </xf>
    <xf numFmtId="166" fontId="0" fillId="3" borderId="9" xfId="0" applyNumberFormat="1" applyFill="1" applyBorder="1" applyAlignment="1">
      <alignment horizontal="center" vertical="center"/>
    </xf>
    <xf numFmtId="166" fontId="0" fillId="3" borderId="14" xfId="0" applyNumberForma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3" borderId="0" xfId="0" applyFont="1" applyFill="1"/>
    <xf numFmtId="0" fontId="5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8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0" fillId="12" borderId="0" xfId="0" applyFill="1" applyAlignment="1">
      <alignment horizontal="center" vertical="center"/>
    </xf>
    <xf numFmtId="0" fontId="0" fillId="12" borderId="0" xfId="0" applyFill="1" applyAlignment="1"/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164" fontId="0" fillId="12" borderId="13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10" fillId="12" borderId="0" xfId="0" applyFont="1" applyFill="1"/>
    <xf numFmtId="164" fontId="0" fillId="12" borderId="20" xfId="0" applyNumberFormat="1" applyFill="1" applyBorder="1" applyAlignment="1">
      <alignment horizontal="center" vertical="center"/>
    </xf>
    <xf numFmtId="0" fontId="0" fillId="12" borderId="0" xfId="0" applyFont="1" applyFill="1" applyAlignment="1">
      <alignment horizontal="center" vertical="center"/>
    </xf>
    <xf numFmtId="0" fontId="0" fillId="12" borderId="0" xfId="0" applyFont="1" applyFill="1"/>
    <xf numFmtId="0" fontId="0" fillId="12" borderId="0" xfId="0" applyFont="1" applyFill="1" applyAlignment="1">
      <alignment horizontal="center"/>
    </xf>
    <xf numFmtId="0" fontId="11" fillId="12" borderId="0" xfId="0" applyFont="1" applyFill="1" applyAlignment="1">
      <alignment horizontal="center" vertical="center"/>
    </xf>
    <xf numFmtId="14" fontId="0" fillId="12" borderId="0" xfId="0" applyNumberFormat="1" applyFont="1" applyFill="1" applyAlignment="1">
      <alignment horizontal="center"/>
    </xf>
    <xf numFmtId="0" fontId="0" fillId="17" borderId="0" xfId="0" applyFill="1"/>
    <xf numFmtId="0" fontId="0" fillId="17" borderId="0" xfId="0" applyFill="1" applyAlignment="1">
      <alignment horizontal="center"/>
    </xf>
    <xf numFmtId="0" fontId="0" fillId="18" borderId="1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164" fontId="0" fillId="17" borderId="13" xfId="0" applyNumberFormat="1" applyFill="1" applyBorder="1" applyAlignment="1">
      <alignment horizontal="center" vertical="center"/>
    </xf>
    <xf numFmtId="166" fontId="0" fillId="17" borderId="16" xfId="0" applyNumberFormat="1" applyFill="1" applyBorder="1" applyAlignment="1">
      <alignment horizontal="center" vertical="center"/>
    </xf>
    <xf numFmtId="0" fontId="0" fillId="17" borderId="0" xfId="0" applyFill="1" applyBorder="1" applyAlignment="1">
      <alignment vertical="center"/>
    </xf>
    <xf numFmtId="172" fontId="0" fillId="17" borderId="0" xfId="0" applyNumberFormat="1" applyFill="1" applyBorder="1" applyAlignment="1">
      <alignment vertical="center"/>
    </xf>
    <xf numFmtId="164" fontId="0" fillId="17" borderId="20" xfId="0" applyNumberFormat="1" applyFill="1" applyBorder="1" applyAlignment="1">
      <alignment horizontal="center" vertical="center"/>
    </xf>
    <xf numFmtId="0" fontId="0" fillId="17" borderId="0" xfId="0" applyFont="1" applyFill="1"/>
    <xf numFmtId="0" fontId="5" fillId="17" borderId="0" xfId="0" applyFont="1" applyFill="1"/>
    <xf numFmtId="0" fontId="5" fillId="17" borderId="0" xfId="0" applyFont="1" applyFill="1" applyAlignment="1">
      <alignment horizontal="center" vertical="center"/>
    </xf>
    <xf numFmtId="0" fontId="8" fillId="17" borderId="0" xfId="0" applyNumberFormat="1" applyFont="1" applyFill="1" applyAlignment="1">
      <alignment horizontal="center"/>
    </xf>
    <xf numFmtId="0" fontId="5" fillId="17" borderId="0" xfId="0" applyFont="1" applyFill="1" applyAlignment="1">
      <alignment horizontal="center"/>
    </xf>
    <xf numFmtId="0" fontId="8" fillId="17" borderId="0" xfId="0" applyFont="1" applyFill="1" applyAlignment="1">
      <alignment horizontal="center"/>
    </xf>
    <xf numFmtId="14" fontId="0" fillId="17" borderId="0" xfId="0" applyNumberFormat="1" applyFill="1" applyAlignment="1">
      <alignment horizontal="center"/>
    </xf>
    <xf numFmtId="0" fontId="0" fillId="17" borderId="0" xfId="0" applyFill="1" applyAlignment="1">
      <alignment horizontal="center" vertical="center"/>
    </xf>
    <xf numFmtId="0" fontId="0" fillId="20" borderId="0" xfId="0" applyFill="1"/>
    <xf numFmtId="0" fontId="7" fillId="20" borderId="0" xfId="0" applyFont="1" applyFill="1" applyAlignment="1">
      <alignment vertical="center"/>
    </xf>
    <xf numFmtId="0" fontId="0" fillId="21" borderId="1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21" xfId="0" applyFill="1" applyBorder="1" applyAlignment="1">
      <alignment horizontal="center" vertical="center"/>
    </xf>
    <xf numFmtId="164" fontId="0" fillId="20" borderId="13" xfId="0" applyNumberFormat="1" applyFill="1" applyBorder="1" applyAlignment="1">
      <alignment horizontal="center" vertical="center"/>
    </xf>
    <xf numFmtId="166" fontId="0" fillId="20" borderId="9" xfId="0" applyNumberFormat="1" applyFill="1" applyBorder="1" applyAlignment="1">
      <alignment horizontal="center" vertical="center"/>
    </xf>
    <xf numFmtId="166" fontId="0" fillId="20" borderId="10" xfId="0" applyNumberFormat="1" applyFill="1" applyBorder="1" applyAlignment="1">
      <alignment horizontal="center" vertical="center"/>
    </xf>
    <xf numFmtId="165" fontId="0" fillId="20" borderId="10" xfId="0" applyNumberFormat="1" applyFill="1" applyBorder="1" applyAlignment="1">
      <alignment horizontal="right" vertical="center"/>
    </xf>
    <xf numFmtId="166" fontId="0" fillId="20" borderId="14" xfId="0" applyNumberFormat="1" applyFill="1" applyBorder="1" applyAlignment="1">
      <alignment horizontal="left" vertical="center"/>
    </xf>
    <xf numFmtId="0" fontId="0" fillId="20" borderId="0" xfId="0" applyFill="1" applyBorder="1" applyAlignment="1">
      <alignment horizontal="center" vertical="center"/>
    </xf>
    <xf numFmtId="166" fontId="0" fillId="20" borderId="0" xfId="0" applyNumberFormat="1" applyFill="1" applyBorder="1" applyAlignment="1">
      <alignment horizontal="left" vertical="center"/>
    </xf>
    <xf numFmtId="0" fontId="0" fillId="20" borderId="18" xfId="0" applyFill="1" applyBorder="1"/>
    <xf numFmtId="0" fontId="0" fillId="20" borderId="1" xfId="0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15" xfId="0" applyFill="1" applyBorder="1" applyAlignment="1">
      <alignment horizontal="center" vertical="center"/>
    </xf>
    <xf numFmtId="0" fontId="4" fillId="20" borderId="13" xfId="0" applyFont="1" applyFill="1" applyBorder="1" applyAlignment="1">
      <alignment horizontal="center" vertical="center" wrapText="1"/>
    </xf>
    <xf numFmtId="0" fontId="0" fillId="20" borderId="9" xfId="0" applyFill="1" applyBorder="1" applyAlignment="1">
      <alignment horizontal="center"/>
    </xf>
    <xf numFmtId="9" fontId="0" fillId="20" borderId="16" xfId="1" applyFont="1" applyFill="1" applyBorder="1" applyAlignment="1">
      <alignment horizontal="center" vertical="center"/>
    </xf>
    <xf numFmtId="0" fontId="0" fillId="20" borderId="0" xfId="0" applyFill="1" applyAlignment="1">
      <alignment horizontal="center"/>
    </xf>
    <xf numFmtId="0" fontId="0" fillId="20" borderId="9" xfId="0" applyFill="1" applyBorder="1" applyAlignment="1">
      <alignment horizontal="center"/>
    </xf>
    <xf numFmtId="164" fontId="0" fillId="20" borderId="20" xfId="0" applyNumberFormat="1" applyFill="1" applyBorder="1" applyAlignment="1">
      <alignment horizontal="center" vertical="center"/>
    </xf>
    <xf numFmtId="0" fontId="4" fillId="20" borderId="20" xfId="0" applyFont="1" applyFill="1" applyBorder="1" applyAlignment="1">
      <alignment horizontal="center" vertical="center" wrapText="1"/>
    </xf>
    <xf numFmtId="0" fontId="0" fillId="20" borderId="0" xfId="0" applyFont="1" applyFill="1"/>
    <xf numFmtId="0" fontId="0" fillId="20" borderId="0" xfId="0" applyFont="1" applyFill="1" applyAlignment="1">
      <alignment horizontal="center" vertical="center"/>
    </xf>
    <xf numFmtId="0" fontId="5" fillId="20" borderId="0" xfId="0" applyFont="1" applyFill="1"/>
    <xf numFmtId="0" fontId="5" fillId="20" borderId="0" xfId="0" applyFont="1" applyFill="1" applyAlignment="1">
      <alignment horizontal="center" vertical="center"/>
    </xf>
    <xf numFmtId="0" fontId="8" fillId="20" borderId="0" xfId="0" applyNumberFormat="1" applyFont="1" applyFill="1" applyAlignment="1">
      <alignment horizontal="center"/>
    </xf>
    <xf numFmtId="0" fontId="5" fillId="20" borderId="0" xfId="0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1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6" fillId="0" borderId="22" xfId="0" applyFont="1" applyFill="1" applyBorder="1"/>
    <xf numFmtId="14" fontId="6" fillId="0" borderId="22" xfId="0" applyNumberFormat="1" applyFont="1" applyFill="1" applyBorder="1"/>
    <xf numFmtId="14" fontId="0" fillId="0" borderId="0" xfId="0" applyNumberFormat="1" applyFill="1"/>
    <xf numFmtId="169" fontId="0" fillId="0" borderId="0" xfId="0" applyNumberFormat="1" applyFill="1"/>
    <xf numFmtId="0" fontId="0" fillId="0" borderId="0" xfId="0" applyNumberFormat="1" applyFill="1"/>
    <xf numFmtId="0" fontId="2" fillId="3" borderId="0" xfId="0" applyFont="1" applyFill="1" applyAlignment="1">
      <alignment horizontal="center" vertical="center"/>
    </xf>
    <xf numFmtId="167" fontId="6" fillId="3" borderId="7" xfId="0" applyNumberFormat="1" applyFont="1" applyFill="1" applyBorder="1" applyAlignment="1">
      <alignment horizontal="left" vertical="center" indent="1"/>
    </xf>
    <xf numFmtId="167" fontId="6" fillId="3" borderId="8" xfId="0" applyNumberFormat="1" applyFont="1" applyFill="1" applyBorder="1" applyAlignment="1">
      <alignment horizontal="left" vertical="center" indent="1"/>
    </xf>
    <xf numFmtId="165" fontId="6" fillId="3" borderId="6" xfId="0" applyNumberFormat="1" applyFont="1" applyFill="1" applyBorder="1" applyAlignment="1">
      <alignment horizontal="right" vertical="center"/>
    </xf>
    <xf numFmtId="165" fontId="6" fillId="3" borderId="7" xfId="0" applyNumberFormat="1" applyFont="1" applyFill="1" applyBorder="1" applyAlignment="1">
      <alignment horizontal="right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/>
    </xf>
    <xf numFmtId="165" fontId="6" fillId="3" borderId="7" xfId="0" applyNumberFormat="1" applyFont="1" applyFill="1" applyBorder="1" applyAlignment="1">
      <alignment horizontal="center" vertical="center"/>
    </xf>
    <xf numFmtId="165" fontId="6" fillId="3" borderId="8" xfId="0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/>
    </xf>
    <xf numFmtId="0" fontId="9" fillId="11" borderId="6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170" fontId="6" fillId="12" borderId="6" xfId="0" applyNumberFormat="1" applyFont="1" applyFill="1" applyBorder="1" applyAlignment="1">
      <alignment horizontal="center" vertical="center"/>
    </xf>
    <xf numFmtId="170" fontId="6" fillId="12" borderId="7" xfId="0" applyNumberFormat="1" applyFont="1" applyFill="1" applyBorder="1" applyAlignment="1">
      <alignment horizontal="center" vertical="center"/>
    </xf>
    <xf numFmtId="170" fontId="6" fillId="12" borderId="8" xfId="0" applyNumberFormat="1" applyFont="1" applyFill="1" applyBorder="1" applyAlignment="1">
      <alignment horizontal="center" vertical="center"/>
    </xf>
    <xf numFmtId="170" fontId="0" fillId="12" borderId="6" xfId="0" applyNumberFormat="1" applyFill="1" applyBorder="1" applyAlignment="1">
      <alignment horizontal="right" vertical="center"/>
    </xf>
    <xf numFmtId="170" fontId="0" fillId="12" borderId="7" xfId="0" applyNumberFormat="1" applyFill="1" applyBorder="1" applyAlignment="1">
      <alignment horizontal="right" vertical="center"/>
    </xf>
    <xf numFmtId="167" fontId="6" fillId="12" borderId="7" xfId="0" applyNumberFormat="1" applyFont="1" applyFill="1" applyBorder="1" applyAlignment="1">
      <alignment horizontal="left" vertical="center"/>
    </xf>
    <xf numFmtId="167" fontId="6" fillId="12" borderId="8" xfId="0" applyNumberFormat="1" applyFont="1" applyFill="1" applyBorder="1" applyAlignment="1">
      <alignment horizontal="left" vertical="center"/>
    </xf>
    <xf numFmtId="170" fontId="6" fillId="12" borderId="6" xfId="0" applyNumberFormat="1" applyFont="1" applyFill="1" applyBorder="1" applyAlignment="1">
      <alignment horizontal="right" vertical="center"/>
    </xf>
    <xf numFmtId="170" fontId="6" fillId="12" borderId="7" xfId="0" applyNumberFormat="1" applyFont="1" applyFill="1" applyBorder="1" applyAlignment="1">
      <alignment horizontal="right" vertical="center"/>
    </xf>
    <xf numFmtId="171" fontId="6" fillId="12" borderId="6" xfId="0" applyNumberFormat="1" applyFont="1" applyFill="1" applyBorder="1" applyAlignment="1">
      <alignment horizontal="right" vertical="center"/>
    </xf>
    <xf numFmtId="171" fontId="6" fillId="12" borderId="7" xfId="0" applyNumberFormat="1" applyFont="1" applyFill="1" applyBorder="1" applyAlignment="1">
      <alignment horizontal="right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/>
    </xf>
    <xf numFmtId="0" fontId="10" fillId="12" borderId="11" xfId="0" applyFont="1" applyFill="1" applyBorder="1" applyAlignment="1">
      <alignment horizontal="center"/>
    </xf>
    <xf numFmtId="0" fontId="10" fillId="12" borderId="12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 vertical="center"/>
    </xf>
    <xf numFmtId="0" fontId="6" fillId="14" borderId="18" xfId="0" applyFont="1" applyFill="1" applyBorder="1" applyAlignment="1">
      <alignment horizontal="center" vertical="center"/>
    </xf>
    <xf numFmtId="0" fontId="6" fillId="14" borderId="19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6" fillId="15" borderId="17" xfId="0" applyFont="1" applyFill="1" applyBorder="1" applyAlignment="1">
      <alignment horizontal="center" vertical="center"/>
    </xf>
    <xf numFmtId="0" fontId="6" fillId="15" borderId="18" xfId="0" applyFont="1" applyFill="1" applyBorder="1" applyAlignment="1">
      <alignment horizontal="center" vertical="center"/>
    </xf>
    <xf numFmtId="0" fontId="6" fillId="15" borderId="19" xfId="0" applyFont="1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9" fillId="16" borderId="17" xfId="0" applyFont="1" applyFill="1" applyBorder="1" applyAlignment="1">
      <alignment horizontal="center" vertical="center"/>
    </xf>
    <xf numFmtId="0" fontId="9" fillId="16" borderId="18" xfId="0" applyFont="1" applyFill="1" applyBorder="1" applyAlignment="1">
      <alignment horizontal="center" vertical="center"/>
    </xf>
    <xf numFmtId="0" fontId="9" fillId="16" borderId="19" xfId="0" applyFont="1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/>
    </xf>
    <xf numFmtId="172" fontId="6" fillId="17" borderId="6" xfId="0" applyNumberFormat="1" applyFont="1" applyFill="1" applyBorder="1" applyAlignment="1">
      <alignment horizontal="center" vertical="center"/>
    </xf>
    <xf numFmtId="172" fontId="6" fillId="17" borderId="7" xfId="0" applyNumberFormat="1" applyFont="1" applyFill="1" applyBorder="1" applyAlignment="1">
      <alignment horizontal="center" vertical="center"/>
    </xf>
    <xf numFmtId="172" fontId="6" fillId="17" borderId="8" xfId="0" applyNumberFormat="1" applyFont="1" applyFill="1" applyBorder="1" applyAlignment="1">
      <alignment horizontal="center" vertical="center"/>
    </xf>
    <xf numFmtId="172" fontId="6" fillId="17" borderId="6" xfId="0" applyNumberFormat="1" applyFont="1" applyFill="1" applyBorder="1" applyAlignment="1">
      <alignment horizontal="right" vertical="center"/>
    </xf>
    <xf numFmtId="172" fontId="6" fillId="17" borderId="7" xfId="0" applyNumberFormat="1" applyFont="1" applyFill="1" applyBorder="1" applyAlignment="1">
      <alignment horizontal="right" vertical="center"/>
    </xf>
    <xf numFmtId="167" fontId="6" fillId="17" borderId="7" xfId="0" applyNumberFormat="1" applyFont="1" applyFill="1" applyBorder="1" applyAlignment="1">
      <alignment horizontal="left" vertical="center"/>
    </xf>
    <xf numFmtId="167" fontId="6" fillId="17" borderId="8" xfId="0" applyNumberFormat="1" applyFont="1" applyFill="1" applyBorder="1" applyAlignment="1">
      <alignment horizontal="left" vertical="center"/>
    </xf>
    <xf numFmtId="0" fontId="0" fillId="17" borderId="9" xfId="0" applyFill="1" applyBorder="1" applyAlignment="1">
      <alignment horizontal="center"/>
    </xf>
    <xf numFmtId="173" fontId="6" fillId="20" borderId="6" xfId="0" applyNumberFormat="1" applyFont="1" applyFill="1" applyBorder="1" applyAlignment="1">
      <alignment horizontal="right" vertical="center"/>
    </xf>
    <xf numFmtId="173" fontId="6" fillId="20" borderId="7" xfId="0" applyNumberFormat="1" applyFont="1" applyFill="1" applyBorder="1" applyAlignment="1">
      <alignment horizontal="right" vertical="center"/>
    </xf>
    <xf numFmtId="167" fontId="6" fillId="20" borderId="7" xfId="0" applyNumberFormat="1" applyFont="1" applyFill="1" applyBorder="1" applyAlignment="1">
      <alignment horizontal="left" vertical="center"/>
    </xf>
    <xf numFmtId="167" fontId="6" fillId="20" borderId="8" xfId="0" applyNumberFormat="1" applyFont="1" applyFill="1" applyBorder="1" applyAlignment="1">
      <alignment horizontal="left" vertical="center"/>
    </xf>
    <xf numFmtId="0" fontId="7" fillId="20" borderId="0" xfId="0" applyFont="1" applyFill="1" applyAlignment="1">
      <alignment horizontal="center" vertical="center"/>
    </xf>
    <xf numFmtId="0" fontId="0" fillId="21" borderId="21" xfId="0" applyFill="1" applyBorder="1" applyAlignment="1">
      <alignment horizontal="center" vertical="center"/>
    </xf>
    <xf numFmtId="0" fontId="0" fillId="21" borderId="5" xfId="0" applyFill="1" applyBorder="1" applyAlignment="1">
      <alignment horizontal="center" vertical="center"/>
    </xf>
    <xf numFmtId="0" fontId="0" fillId="20" borderId="0" xfId="0" applyFill="1" applyAlignment="1">
      <alignment horizontal="center"/>
    </xf>
    <xf numFmtId="0" fontId="0" fillId="21" borderId="3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173" fontId="6" fillId="20" borderId="6" xfId="0" applyNumberFormat="1" applyFont="1" applyFill="1" applyBorder="1" applyAlignment="1">
      <alignment horizontal="center" vertical="center"/>
    </xf>
    <xf numFmtId="173" fontId="6" fillId="20" borderId="7" xfId="0" applyNumberFormat="1" applyFont="1" applyFill="1" applyBorder="1" applyAlignment="1">
      <alignment horizontal="center" vertical="center"/>
    </xf>
    <xf numFmtId="173" fontId="6" fillId="20" borderId="8" xfId="0" applyNumberFormat="1" applyFont="1" applyFill="1" applyBorder="1" applyAlignment="1">
      <alignment horizontal="center" vertical="center"/>
    </xf>
    <xf numFmtId="0" fontId="0" fillId="20" borderId="9" xfId="0" applyFill="1" applyBorder="1" applyAlignment="1">
      <alignment horizontal="center"/>
    </xf>
    <xf numFmtId="0" fontId="0" fillId="22" borderId="3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5" xfId="0" applyFill="1" applyBorder="1" applyAlignment="1">
      <alignment horizontal="center" vertical="center"/>
    </xf>
    <xf numFmtId="0" fontId="6" fillId="22" borderId="6" xfId="0" applyFont="1" applyFill="1" applyBorder="1" applyAlignment="1">
      <alignment horizontal="center" vertical="center"/>
    </xf>
    <xf numFmtId="0" fontId="6" fillId="22" borderId="7" xfId="0" applyFont="1" applyFill="1" applyBorder="1" applyAlignment="1">
      <alignment horizontal="center" vertical="center"/>
    </xf>
    <xf numFmtId="0" fontId="6" fillId="22" borderId="8" xfId="0" applyFont="1" applyFill="1" applyBorder="1" applyAlignment="1">
      <alignment horizontal="center" vertical="center"/>
    </xf>
    <xf numFmtId="0" fontId="2" fillId="23" borderId="3" xfId="0" applyFont="1" applyFill="1" applyBorder="1" applyAlignment="1">
      <alignment horizontal="center" vertical="center"/>
    </xf>
    <xf numFmtId="0" fontId="2" fillId="23" borderId="4" xfId="0" applyFont="1" applyFill="1" applyBorder="1" applyAlignment="1">
      <alignment horizontal="center" vertical="center"/>
    </xf>
    <xf numFmtId="0" fontId="2" fillId="23" borderId="5" xfId="0" applyFont="1" applyFill="1" applyBorder="1" applyAlignment="1">
      <alignment horizontal="center" vertical="center"/>
    </xf>
    <xf numFmtId="165" fontId="6" fillId="20" borderId="6" xfId="0" applyNumberFormat="1" applyFont="1" applyFill="1" applyBorder="1" applyAlignment="1">
      <alignment horizontal="center"/>
    </xf>
    <xf numFmtId="165" fontId="6" fillId="20" borderId="7" xfId="0" applyNumberFormat="1" applyFont="1" applyFill="1" applyBorder="1" applyAlignment="1">
      <alignment horizontal="center"/>
    </xf>
    <xf numFmtId="165" fontId="6" fillId="20" borderId="8" xfId="0" applyNumberFormat="1" applyFont="1" applyFill="1" applyBorder="1" applyAlignment="1">
      <alignment horizontal="center"/>
    </xf>
    <xf numFmtId="0" fontId="9" fillId="23" borderId="6" xfId="0" applyFont="1" applyFill="1" applyBorder="1" applyAlignment="1">
      <alignment horizontal="center" vertical="center"/>
    </xf>
    <xf numFmtId="0" fontId="9" fillId="23" borderId="7" xfId="0" applyFont="1" applyFill="1" applyBorder="1" applyAlignment="1">
      <alignment horizontal="center" vertical="center"/>
    </xf>
    <xf numFmtId="0" fontId="9" fillId="2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17" borderId="9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4">
    <dxf>
      <fill>
        <patternFill>
          <bgColor rgb="FF92D050"/>
        </patternFill>
      </fill>
    </dxf>
    <dxf>
      <font>
        <color theme="9" tint="0.79998168889431442"/>
      </font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6" tint="0.79998168889431442"/>
      </font>
      <fill>
        <patternFill>
          <bgColor theme="6" tint="0.79998168889431442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69" formatCode="#,##0.0_ ;\-#,##0.0\ 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21</xdr:row>
      <xdr:rowOff>0</xdr:rowOff>
    </xdr:from>
    <xdr:ext cx="7593938" cy="953466"/>
    <xdr:sp macro="" textlink="">
      <xdr:nvSpPr>
        <xdr:cNvPr id="2" name="ZoneTexte 1"/>
        <xdr:cNvSpPr txBox="1"/>
      </xdr:nvSpPr>
      <xdr:spPr>
        <a:xfrm>
          <a:off x="819150" y="3867150"/>
          <a:ext cx="7593938" cy="9534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Température</a:t>
          </a:r>
          <a:r>
            <a:rPr lang="fr-FR" sz="1100" baseline="0"/>
            <a:t> :</a:t>
          </a:r>
          <a:endParaRPr lang="fr-FR" sz="1100"/>
        </a:p>
        <a:p>
          <a:endParaRPr lang="fr-FR" sz="1100"/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Tn=Température minimale ; heure de relevé: 18h la veille à 18h le jour J (exemple du 31/12 18h au 01/01 18h)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Tx= Température maximale; heure de relevé: 6h le jour J à 6h le lendemain (exemple du 01/01 à 6h au 02/01 6h)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Tm=Température moyenne; heure de relevé: 00h le jour J à 00h le lendemain (comme pour le vent et la pression atmosphérique)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_T0" displayName="_T0" ref="A1:H367" totalsRowShown="0" headerRowDxfId="33" dataDxfId="31" headerRowBorderDxfId="32">
  <autoFilter ref="A1:H367"/>
  <tableColumns count="8">
    <tableColumn id="1" name="Date0" dataDxfId="30"/>
    <tableColumn id="2" name="Moyenne de Temp Out" dataDxfId="29"/>
    <tableColumn id="3" name="Min de Bar  " dataDxfId="28"/>
    <tableColumn id="4" name="Moyenne de Bar  " dataDxfId="27"/>
    <tableColumn id="5" name="Max de Bar  " dataDxfId="26"/>
    <tableColumn id="6" name="Moyenne de Wind Speed" dataDxfId="25"/>
    <tableColumn id="7" name="Max de Wind Speed" dataDxfId="24"/>
    <tableColumn id="8" name="Max de Hi Speed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_T6" displayName="_T6" ref="A1:D367" totalsRowShown="0" headerRowDxfId="22" dataDxfId="20" headerRowBorderDxfId="21">
  <autoFilter ref="A1:D367"/>
  <tableColumns count="4">
    <tableColumn id="1" name="Date6" dataDxfId="19"/>
    <tableColumn id="2" name="Max de Hi Temp" dataDxfId="18"/>
    <tableColumn id="3" name="Somme de Rain" dataDxfId="17"/>
    <tableColumn id="4" name="Max de Pluie 1h" dataDxfId="1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_T18" displayName="_T18" ref="A1:B367" totalsRowShown="0" headerRowDxfId="15" dataDxfId="13" headerRowBorderDxfId="14">
  <autoFilter ref="A1:B367"/>
  <tableColumns count="2">
    <tableColumn id="1" name="Date18" dataDxfId="12"/>
    <tableColumn id="2" name="Total" dataDxfId="1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7"/>
  <sheetViews>
    <sheetView workbookViewId="0">
      <selection activeCell="B1" sqref="B1"/>
    </sheetView>
  </sheetViews>
  <sheetFormatPr baseColWidth="10" defaultRowHeight="14.5" x14ac:dyDescent="0.35"/>
  <cols>
    <col min="2" max="2" width="22.08984375" customWidth="1"/>
    <col min="3" max="3" width="12.81640625" customWidth="1"/>
    <col min="4" max="4" width="17.453125" customWidth="1"/>
    <col min="5" max="5" width="13.1796875" customWidth="1"/>
    <col min="6" max="6" width="23.7265625" customWidth="1"/>
    <col min="7" max="7" width="19.453125" customWidth="1"/>
    <col min="8" max="8" width="16.7265625" customWidth="1"/>
  </cols>
  <sheetData>
    <row r="1" spans="1:8" x14ac:dyDescent="0.35">
      <c r="A1" s="99" t="s">
        <v>127</v>
      </c>
      <c r="B1" s="98" t="s">
        <v>47</v>
      </c>
      <c r="C1" s="98" t="s">
        <v>100</v>
      </c>
      <c r="D1" s="98" t="s">
        <v>101</v>
      </c>
      <c r="E1" s="98" t="s">
        <v>102</v>
      </c>
      <c r="F1" s="98" t="s">
        <v>122</v>
      </c>
      <c r="G1" s="98" t="s">
        <v>121</v>
      </c>
      <c r="H1" s="98" t="s">
        <v>123</v>
      </c>
    </row>
    <row r="2" spans="1:8" x14ac:dyDescent="0.35">
      <c r="A2" s="100">
        <v>42736</v>
      </c>
      <c r="B2" s="101">
        <v>0.5083333333333333</v>
      </c>
      <c r="C2" s="101">
        <v>1021.1</v>
      </c>
      <c r="D2" s="101">
        <v>1023.4354166666664</v>
      </c>
      <c r="E2" s="101">
        <v>1028.0999999999999</v>
      </c>
      <c r="F2" s="101">
        <v>1.8111111111111111</v>
      </c>
      <c r="G2" s="101">
        <v>8</v>
      </c>
      <c r="H2" s="101">
        <v>24.1</v>
      </c>
    </row>
    <row r="3" spans="1:8" x14ac:dyDescent="0.35">
      <c r="A3" s="100">
        <v>42737</v>
      </c>
      <c r="B3" s="101">
        <v>0.19097222222222213</v>
      </c>
      <c r="C3" s="101">
        <v>1021.9</v>
      </c>
      <c r="D3" s="101">
        <v>1024.2680555555553</v>
      </c>
      <c r="E3" s="101">
        <v>1027</v>
      </c>
      <c r="F3" s="101">
        <v>0.34444444444444466</v>
      </c>
      <c r="G3" s="101">
        <v>3.2</v>
      </c>
      <c r="H3" s="101">
        <v>12.9</v>
      </c>
    </row>
    <row r="4" spans="1:8" x14ac:dyDescent="0.35">
      <c r="A4" s="100">
        <v>42738</v>
      </c>
      <c r="B4" s="101">
        <v>-0.18194444444444438</v>
      </c>
      <c r="C4" s="101">
        <v>1026.7</v>
      </c>
      <c r="D4" s="101">
        <v>1028.586111111111</v>
      </c>
      <c r="E4" s="101">
        <v>1030.0999999999999</v>
      </c>
      <c r="F4" s="101">
        <v>3.7444444444444511</v>
      </c>
      <c r="G4" s="101">
        <v>8</v>
      </c>
      <c r="H4" s="101">
        <v>17.7</v>
      </c>
    </row>
    <row r="5" spans="1:8" x14ac:dyDescent="0.35">
      <c r="A5" s="100">
        <v>42739</v>
      </c>
      <c r="B5" s="101">
        <v>-0.88402777777777897</v>
      </c>
      <c r="C5" s="101">
        <v>1027</v>
      </c>
      <c r="D5" s="101">
        <v>1028.1888888888896</v>
      </c>
      <c r="E5" s="101">
        <v>1029.5</v>
      </c>
      <c r="F5" s="101">
        <v>1.7999999999999992</v>
      </c>
      <c r="G5" s="101">
        <v>8</v>
      </c>
      <c r="H5" s="101">
        <v>22.5</v>
      </c>
    </row>
    <row r="6" spans="1:8" x14ac:dyDescent="0.35">
      <c r="A6" s="100">
        <v>42740</v>
      </c>
      <c r="B6" s="101">
        <v>1.1062500000000011</v>
      </c>
      <c r="C6" s="101">
        <v>1028.0999999999999</v>
      </c>
      <c r="D6" s="101">
        <v>1031.5201388888891</v>
      </c>
      <c r="E6" s="101">
        <v>1035.0999999999999</v>
      </c>
      <c r="F6" s="101">
        <v>2.5666666666666682</v>
      </c>
      <c r="G6" s="101">
        <v>8</v>
      </c>
      <c r="H6" s="101">
        <v>16.100000000000001</v>
      </c>
    </row>
    <row r="7" spans="1:8" x14ac:dyDescent="0.35">
      <c r="A7" s="100">
        <v>42741</v>
      </c>
      <c r="B7" s="101">
        <v>-1.939583333333333</v>
      </c>
      <c r="C7" s="101">
        <v>1034.7</v>
      </c>
      <c r="D7" s="101">
        <v>1035.8006944444442</v>
      </c>
      <c r="E7" s="101">
        <v>1037.2</v>
      </c>
      <c r="F7" s="101">
        <v>3.2888888888888896</v>
      </c>
      <c r="G7" s="101">
        <v>8</v>
      </c>
      <c r="H7" s="101">
        <v>20.9</v>
      </c>
    </row>
    <row r="8" spans="1:8" x14ac:dyDescent="0.35">
      <c r="A8" s="100">
        <v>42742</v>
      </c>
      <c r="B8" s="101">
        <v>-1.3868055555555543</v>
      </c>
      <c r="C8" s="101">
        <v>1034.5</v>
      </c>
      <c r="D8" s="101">
        <v>1035.4763888888892</v>
      </c>
      <c r="E8" s="101">
        <v>1036.5</v>
      </c>
      <c r="F8" s="101">
        <v>0.52222222222222237</v>
      </c>
      <c r="G8" s="101">
        <v>3.2</v>
      </c>
      <c r="H8" s="101">
        <v>9.6999999999999993</v>
      </c>
    </row>
    <row r="9" spans="1:8" x14ac:dyDescent="0.35">
      <c r="A9" s="100">
        <v>42743</v>
      </c>
      <c r="B9" s="101">
        <v>2.4805555555555547</v>
      </c>
      <c r="C9" s="101">
        <v>1032.2</v>
      </c>
      <c r="D9" s="101">
        <v>1033.0854166666666</v>
      </c>
      <c r="E9" s="101">
        <v>1034.5</v>
      </c>
      <c r="F9" s="101">
        <v>0.64444444444444438</v>
      </c>
      <c r="G9" s="101">
        <v>4.8</v>
      </c>
      <c r="H9" s="101">
        <v>17.7</v>
      </c>
    </row>
    <row r="10" spans="1:8" x14ac:dyDescent="0.35">
      <c r="A10" s="100">
        <v>42744</v>
      </c>
      <c r="B10" s="101">
        <v>3.7423611111111117</v>
      </c>
      <c r="C10" s="101">
        <v>1018.5</v>
      </c>
      <c r="D10" s="101">
        <v>1027.3381944444448</v>
      </c>
      <c r="E10" s="101">
        <v>1032.5</v>
      </c>
      <c r="F10" s="101">
        <v>2.5333333333333332</v>
      </c>
      <c r="G10" s="101">
        <v>8</v>
      </c>
      <c r="H10" s="101">
        <v>24.1</v>
      </c>
    </row>
    <row r="11" spans="1:8" x14ac:dyDescent="0.35">
      <c r="A11" s="100">
        <v>42745</v>
      </c>
      <c r="B11" s="101">
        <v>4.9180555555555516</v>
      </c>
      <c r="C11" s="101">
        <v>1011.5</v>
      </c>
      <c r="D11" s="101">
        <v>1014.6777777777776</v>
      </c>
      <c r="E11" s="101">
        <v>1018.2</v>
      </c>
      <c r="F11" s="101">
        <v>5.8069444444444418</v>
      </c>
      <c r="G11" s="101">
        <v>12.9</v>
      </c>
      <c r="H11" s="101">
        <v>40.200000000000003</v>
      </c>
    </row>
    <row r="12" spans="1:8" x14ac:dyDescent="0.35">
      <c r="A12" s="100">
        <v>42746</v>
      </c>
      <c r="B12" s="101">
        <v>5.9152777777777761</v>
      </c>
      <c r="C12" s="101">
        <v>1017.5</v>
      </c>
      <c r="D12" s="101">
        <v>1019.181944444444</v>
      </c>
      <c r="E12" s="101">
        <v>1022.2</v>
      </c>
      <c r="F12" s="101">
        <v>6.0833333333333259</v>
      </c>
      <c r="G12" s="101">
        <v>16.100000000000001</v>
      </c>
      <c r="H12" s="101">
        <v>38.6</v>
      </c>
    </row>
    <row r="13" spans="1:8" x14ac:dyDescent="0.35">
      <c r="A13" s="100">
        <v>42747</v>
      </c>
      <c r="B13" s="101">
        <v>6.8513888888888941</v>
      </c>
      <c r="C13" s="101">
        <v>1004.6</v>
      </c>
      <c r="D13" s="101">
        <v>1014.4388888888888</v>
      </c>
      <c r="E13" s="101">
        <v>1022.1</v>
      </c>
      <c r="F13" s="101">
        <v>7.6736111111111143</v>
      </c>
      <c r="G13" s="101">
        <v>20.9</v>
      </c>
      <c r="H13" s="101">
        <v>56.3</v>
      </c>
    </row>
    <row r="14" spans="1:8" x14ac:dyDescent="0.35">
      <c r="A14" s="100">
        <v>42748</v>
      </c>
      <c r="B14" s="101">
        <v>1.6798611111111106</v>
      </c>
      <c r="C14" s="101">
        <v>1010.2</v>
      </c>
      <c r="D14" s="101">
        <v>1014.9159722222217</v>
      </c>
      <c r="E14" s="101">
        <v>1020.1</v>
      </c>
      <c r="F14" s="101">
        <v>10.346527777777785</v>
      </c>
      <c r="G14" s="101">
        <v>19.3</v>
      </c>
      <c r="H14" s="101">
        <v>38.6</v>
      </c>
    </row>
    <row r="15" spans="1:8" x14ac:dyDescent="0.35">
      <c r="A15" s="100">
        <v>42749</v>
      </c>
      <c r="B15" s="101">
        <v>1.3604166666666664</v>
      </c>
      <c r="C15" s="101">
        <v>1019.8</v>
      </c>
      <c r="D15" s="101">
        <v>1022.7111111111111</v>
      </c>
      <c r="E15" s="101">
        <v>1024.7</v>
      </c>
      <c r="F15" s="101">
        <v>6.8493055555555502</v>
      </c>
      <c r="G15" s="101">
        <v>16.100000000000001</v>
      </c>
      <c r="H15" s="101">
        <v>35.4</v>
      </c>
    </row>
    <row r="16" spans="1:8" x14ac:dyDescent="0.35">
      <c r="A16" s="100">
        <v>42750</v>
      </c>
      <c r="B16" s="101">
        <v>1.5951388888888896</v>
      </c>
      <c r="C16" s="101">
        <v>1021.2</v>
      </c>
      <c r="D16" s="101">
        <v>1024.4749999999995</v>
      </c>
      <c r="E16" s="101">
        <v>1026.8</v>
      </c>
      <c r="F16" s="101">
        <v>2.4243055555555557</v>
      </c>
      <c r="G16" s="101">
        <v>11.3</v>
      </c>
      <c r="H16" s="101">
        <v>27.4</v>
      </c>
    </row>
    <row r="17" spans="1:8" x14ac:dyDescent="0.35">
      <c r="A17" s="100">
        <v>42751</v>
      </c>
      <c r="B17" s="101">
        <v>1.3958333333333344</v>
      </c>
      <c r="C17" s="101">
        <v>1020.1</v>
      </c>
      <c r="D17" s="101">
        <v>1023.4055555555547</v>
      </c>
      <c r="E17" s="101">
        <v>1026.5999999999999</v>
      </c>
      <c r="F17" s="101">
        <v>6.6597222222222197</v>
      </c>
      <c r="G17" s="101">
        <v>11.3</v>
      </c>
      <c r="H17" s="101">
        <v>24.1</v>
      </c>
    </row>
    <row r="18" spans="1:8" x14ac:dyDescent="0.35">
      <c r="A18" s="100">
        <v>42752</v>
      </c>
      <c r="B18" s="101">
        <v>-3.3680555555555562</v>
      </c>
      <c r="C18" s="101">
        <v>1026.5999999999999</v>
      </c>
      <c r="D18" s="101">
        <v>1028.4465277777781</v>
      </c>
      <c r="E18" s="101">
        <v>1030</v>
      </c>
      <c r="F18" s="101">
        <v>9.6222222222222218</v>
      </c>
      <c r="G18" s="101">
        <v>16.100000000000001</v>
      </c>
      <c r="H18" s="101">
        <v>33.799999999999997</v>
      </c>
    </row>
    <row r="19" spans="1:8" x14ac:dyDescent="0.35">
      <c r="A19" s="100">
        <v>42753</v>
      </c>
      <c r="B19" s="101">
        <v>-4.7375000000000007</v>
      </c>
      <c r="C19" s="101">
        <v>1027.8</v>
      </c>
      <c r="D19" s="101">
        <v>1028.8215277777783</v>
      </c>
      <c r="E19" s="101">
        <v>1029.8</v>
      </c>
      <c r="F19" s="101">
        <v>7.52569444444444</v>
      </c>
      <c r="G19" s="101">
        <v>11.3</v>
      </c>
      <c r="H19" s="101">
        <v>30.6</v>
      </c>
    </row>
    <row r="20" spans="1:8" x14ac:dyDescent="0.35">
      <c r="A20" s="100">
        <v>42754</v>
      </c>
      <c r="B20" s="101">
        <v>-3.7638888888888888</v>
      </c>
      <c r="C20" s="101">
        <v>1027.3</v>
      </c>
      <c r="D20" s="101">
        <v>1029.1506944444443</v>
      </c>
      <c r="E20" s="101">
        <v>1030.4000000000001</v>
      </c>
      <c r="F20" s="101">
        <v>2.7888888888888923</v>
      </c>
      <c r="G20" s="101">
        <v>8</v>
      </c>
      <c r="H20" s="101">
        <v>17.7</v>
      </c>
    </row>
    <row r="21" spans="1:8" x14ac:dyDescent="0.35">
      <c r="A21" s="100">
        <v>42755</v>
      </c>
      <c r="B21" s="101">
        <v>-1.677083333333333</v>
      </c>
      <c r="C21" s="101">
        <v>1027.3</v>
      </c>
      <c r="D21" s="101">
        <v>1028.098611111111</v>
      </c>
      <c r="E21" s="101">
        <v>1029.3</v>
      </c>
      <c r="F21" s="101">
        <v>0.52291666666666647</v>
      </c>
      <c r="G21" s="101">
        <v>9.6999999999999993</v>
      </c>
      <c r="H21" s="101">
        <v>22.5</v>
      </c>
    </row>
    <row r="22" spans="1:8" x14ac:dyDescent="0.35">
      <c r="A22" s="100">
        <v>42756</v>
      </c>
      <c r="B22" s="101">
        <v>1.270833333333333</v>
      </c>
      <c r="C22" s="101">
        <v>1023.7</v>
      </c>
      <c r="D22" s="101">
        <v>1025.5145833333329</v>
      </c>
      <c r="E22" s="101">
        <v>1027.4000000000001</v>
      </c>
      <c r="F22" s="101">
        <v>0.44444444444444453</v>
      </c>
      <c r="G22" s="101">
        <v>3.2</v>
      </c>
      <c r="H22" s="101">
        <v>11.3</v>
      </c>
    </row>
    <row r="23" spans="1:8" x14ac:dyDescent="0.35">
      <c r="A23" s="100">
        <v>42757</v>
      </c>
      <c r="B23" s="101">
        <v>-5.1388888888889435E-2</v>
      </c>
      <c r="C23" s="101">
        <v>1022.2</v>
      </c>
      <c r="D23" s="101">
        <v>1023.4173611111115</v>
      </c>
      <c r="E23" s="101">
        <v>1024.7</v>
      </c>
      <c r="F23" s="101">
        <v>0.55555555555555514</v>
      </c>
      <c r="G23" s="101">
        <v>6.4</v>
      </c>
      <c r="H23" s="101">
        <v>16.100000000000001</v>
      </c>
    </row>
    <row r="24" spans="1:8" x14ac:dyDescent="0.35">
      <c r="A24" s="100">
        <v>42758</v>
      </c>
      <c r="B24" s="101">
        <v>-0.51874999999999971</v>
      </c>
      <c r="C24" s="101">
        <v>1023.3</v>
      </c>
      <c r="D24" s="101">
        <v>1024.5493055555553</v>
      </c>
      <c r="E24" s="101">
        <v>1026</v>
      </c>
      <c r="F24" s="101">
        <v>1.755555555555556</v>
      </c>
      <c r="G24" s="101">
        <v>8</v>
      </c>
      <c r="H24" s="101">
        <v>17.7</v>
      </c>
    </row>
    <row r="25" spans="1:8" x14ac:dyDescent="0.35">
      <c r="A25" s="100">
        <v>42759</v>
      </c>
      <c r="B25" s="101">
        <v>-2.2347222222222221</v>
      </c>
      <c r="C25" s="101">
        <v>1025.8</v>
      </c>
      <c r="D25" s="101">
        <v>1027.3409722222218</v>
      </c>
      <c r="E25" s="101">
        <v>1028.5999999999999</v>
      </c>
      <c r="F25" s="101">
        <v>2.3812499999999996</v>
      </c>
      <c r="G25" s="101">
        <v>11.3</v>
      </c>
      <c r="H25" s="101">
        <v>25.7</v>
      </c>
    </row>
    <row r="26" spans="1:8" x14ac:dyDescent="0.35">
      <c r="A26" s="100">
        <v>42760</v>
      </c>
      <c r="B26" s="101">
        <v>-3.4479166666666652</v>
      </c>
      <c r="C26" s="101">
        <v>1023.5</v>
      </c>
      <c r="D26" s="101">
        <v>1025.0409722222221</v>
      </c>
      <c r="E26" s="101">
        <v>1027.3</v>
      </c>
      <c r="F26" s="101">
        <v>5.71736111111111</v>
      </c>
      <c r="G26" s="101">
        <v>9.6999999999999993</v>
      </c>
      <c r="H26" s="101">
        <v>24.1</v>
      </c>
    </row>
    <row r="27" spans="1:8" x14ac:dyDescent="0.35">
      <c r="A27" s="100">
        <v>42761</v>
      </c>
      <c r="B27" s="101">
        <v>1.3194444444445761E-2</v>
      </c>
      <c r="C27" s="101">
        <v>1012.6</v>
      </c>
      <c r="D27" s="101">
        <v>1018.1687499999997</v>
      </c>
      <c r="E27" s="101">
        <v>1023.7</v>
      </c>
      <c r="F27" s="101">
        <v>3.00138888888889</v>
      </c>
      <c r="G27" s="101">
        <v>9.6999999999999993</v>
      </c>
      <c r="H27" s="101">
        <v>24.1</v>
      </c>
    </row>
    <row r="28" spans="1:8" x14ac:dyDescent="0.35">
      <c r="A28" s="100">
        <v>42762</v>
      </c>
      <c r="B28" s="101">
        <v>9.6930555555555546</v>
      </c>
      <c r="C28" s="101">
        <v>1009.5</v>
      </c>
      <c r="D28" s="101">
        <v>1010.9749999999998</v>
      </c>
      <c r="E28" s="101">
        <v>1012.6</v>
      </c>
      <c r="F28" s="101">
        <v>9.1722222222222243</v>
      </c>
      <c r="G28" s="101">
        <v>16.100000000000001</v>
      </c>
      <c r="H28" s="101">
        <v>41.8</v>
      </c>
    </row>
    <row r="29" spans="1:8" x14ac:dyDescent="0.35">
      <c r="A29" s="100">
        <v>42763</v>
      </c>
      <c r="B29" s="101">
        <v>7.5506944444444439</v>
      </c>
      <c r="C29" s="101">
        <v>1011.8</v>
      </c>
      <c r="D29" s="101">
        <v>1016.6437500000005</v>
      </c>
      <c r="E29" s="101">
        <v>1021.2</v>
      </c>
      <c r="F29" s="101">
        <v>4.0881944444444462</v>
      </c>
      <c r="G29" s="101">
        <v>16.100000000000001</v>
      </c>
      <c r="H29" s="101">
        <v>38.6</v>
      </c>
    </row>
    <row r="30" spans="1:8" x14ac:dyDescent="0.35">
      <c r="A30" s="100">
        <v>42764</v>
      </c>
      <c r="B30" s="101">
        <v>7.0138888888888902</v>
      </c>
      <c r="C30" s="101">
        <v>1018.1</v>
      </c>
      <c r="D30" s="101">
        <v>1020.5548611111109</v>
      </c>
      <c r="E30" s="101">
        <v>1022.9</v>
      </c>
      <c r="F30" s="101">
        <v>5.2777777777777768</v>
      </c>
      <c r="G30" s="101">
        <v>14.5</v>
      </c>
      <c r="H30" s="101">
        <v>33.799999999999997</v>
      </c>
    </row>
    <row r="31" spans="1:8" x14ac:dyDescent="0.35">
      <c r="A31" s="100">
        <v>42765</v>
      </c>
      <c r="B31" s="101">
        <v>8.2298611111111093</v>
      </c>
      <c r="C31" s="101">
        <v>1015.7</v>
      </c>
      <c r="D31" s="101">
        <v>1016.774305555556</v>
      </c>
      <c r="E31" s="101">
        <v>1018</v>
      </c>
      <c r="F31" s="101">
        <v>5.5104166666666661</v>
      </c>
      <c r="G31" s="101">
        <v>14.5</v>
      </c>
      <c r="H31" s="101">
        <v>45.1</v>
      </c>
    </row>
    <row r="32" spans="1:8" x14ac:dyDescent="0.35">
      <c r="A32" s="100">
        <v>42766</v>
      </c>
      <c r="B32" s="101">
        <v>10.174305555555559</v>
      </c>
      <c r="C32" s="101">
        <v>1014.3</v>
      </c>
      <c r="D32" s="101">
        <v>1015.1409722222218</v>
      </c>
      <c r="E32" s="101">
        <v>1016.2</v>
      </c>
      <c r="F32" s="101">
        <v>0</v>
      </c>
      <c r="G32" s="101">
        <v>0</v>
      </c>
      <c r="H32" s="101">
        <v>0</v>
      </c>
    </row>
    <row r="33" spans="1:8" x14ac:dyDescent="0.35">
      <c r="A33" s="100">
        <v>42767</v>
      </c>
      <c r="B33" s="101">
        <v>10.546527777777776</v>
      </c>
      <c r="C33" s="101">
        <v>1010.6</v>
      </c>
      <c r="D33" s="101">
        <v>1012.8354166666666</v>
      </c>
      <c r="E33" s="101">
        <v>1014.4</v>
      </c>
      <c r="F33" s="101">
        <v>1.2451388888888888</v>
      </c>
      <c r="G33" s="101">
        <v>9.6999999999999993</v>
      </c>
      <c r="H33" s="101">
        <v>27.4</v>
      </c>
    </row>
    <row r="34" spans="1:8" x14ac:dyDescent="0.35">
      <c r="A34" s="100">
        <v>42768</v>
      </c>
      <c r="B34" s="101">
        <v>10.497916666666674</v>
      </c>
      <c r="C34" s="101">
        <v>1002.4</v>
      </c>
      <c r="D34" s="101">
        <v>1005.9347222222218</v>
      </c>
      <c r="E34" s="101">
        <v>1010.5</v>
      </c>
      <c r="F34" s="101">
        <v>5.8763888888888891</v>
      </c>
      <c r="G34" s="101">
        <v>12.9</v>
      </c>
      <c r="H34" s="101">
        <v>46.7</v>
      </c>
    </row>
    <row r="35" spans="1:8" x14ac:dyDescent="0.35">
      <c r="A35" s="100">
        <v>42769</v>
      </c>
      <c r="B35" s="101">
        <v>6.4284722222222239</v>
      </c>
      <c r="C35" s="101">
        <v>1001.7</v>
      </c>
      <c r="D35" s="101">
        <v>1005.6499999999999</v>
      </c>
      <c r="E35" s="101">
        <v>1008.2</v>
      </c>
      <c r="F35" s="101">
        <v>5.2152777777777741</v>
      </c>
      <c r="G35" s="101">
        <v>12.9</v>
      </c>
      <c r="H35" s="101">
        <v>38.6</v>
      </c>
    </row>
    <row r="36" spans="1:8" x14ac:dyDescent="0.35">
      <c r="A36" s="100">
        <v>42770</v>
      </c>
      <c r="B36" s="101">
        <v>7.106250000000002</v>
      </c>
      <c r="C36" s="101">
        <v>992</v>
      </c>
      <c r="D36" s="101">
        <v>1001.4951388888896</v>
      </c>
      <c r="E36" s="101">
        <v>1006.9</v>
      </c>
      <c r="F36" s="101">
        <v>13.290277777777789</v>
      </c>
      <c r="G36" s="101">
        <v>29</v>
      </c>
      <c r="H36" s="101">
        <v>69.2</v>
      </c>
    </row>
    <row r="37" spans="1:8" x14ac:dyDescent="0.35">
      <c r="A37" s="100">
        <v>42771</v>
      </c>
      <c r="B37" s="101">
        <v>6.5034722222222259</v>
      </c>
      <c r="C37" s="101">
        <v>997.5</v>
      </c>
      <c r="D37" s="101">
        <v>1001.6833333333338</v>
      </c>
      <c r="E37" s="101">
        <v>1012.9</v>
      </c>
      <c r="F37" s="101">
        <v>9.6305555555555546</v>
      </c>
      <c r="G37" s="101">
        <v>19.3</v>
      </c>
      <c r="H37" s="101">
        <v>51.5</v>
      </c>
    </row>
    <row r="38" spans="1:8" x14ac:dyDescent="0.35">
      <c r="A38" s="100">
        <v>42772</v>
      </c>
      <c r="B38" s="101">
        <v>4.6145833333333348</v>
      </c>
      <c r="C38" s="101">
        <v>1013</v>
      </c>
      <c r="D38" s="101">
        <v>1019.4784722222228</v>
      </c>
      <c r="E38" s="101">
        <v>1021.5</v>
      </c>
      <c r="F38" s="101">
        <v>6.1798611111111059</v>
      </c>
      <c r="G38" s="101">
        <v>16.100000000000001</v>
      </c>
      <c r="H38" s="101">
        <v>37</v>
      </c>
    </row>
    <row r="39" spans="1:8" x14ac:dyDescent="0.35">
      <c r="A39" s="100">
        <v>42773</v>
      </c>
      <c r="B39" s="101">
        <v>6.7284722222222211</v>
      </c>
      <c r="C39" s="101">
        <v>1015.3</v>
      </c>
      <c r="D39" s="101">
        <v>1017.4729166666671</v>
      </c>
      <c r="E39" s="101">
        <v>1018.5</v>
      </c>
      <c r="F39" s="101">
        <v>5.165972222222222</v>
      </c>
      <c r="G39" s="101">
        <v>12.9</v>
      </c>
      <c r="H39" s="101">
        <v>35.4</v>
      </c>
    </row>
    <row r="40" spans="1:8" x14ac:dyDescent="0.35">
      <c r="A40" s="100">
        <v>42774</v>
      </c>
      <c r="B40" s="101">
        <v>4.0312500000000027</v>
      </c>
      <c r="C40" s="101">
        <v>1018.2</v>
      </c>
      <c r="D40" s="101">
        <v>1022.6472222222217</v>
      </c>
      <c r="E40" s="101">
        <v>1025.5999999999999</v>
      </c>
      <c r="F40" s="101">
        <v>2.9777777777777787</v>
      </c>
      <c r="G40" s="101">
        <v>8</v>
      </c>
      <c r="H40" s="101">
        <v>20.9</v>
      </c>
    </row>
    <row r="41" spans="1:8" x14ac:dyDescent="0.35">
      <c r="A41" s="100">
        <v>42775</v>
      </c>
      <c r="B41" s="101">
        <v>2.2847222222222228</v>
      </c>
      <c r="C41" s="101">
        <v>1017.3</v>
      </c>
      <c r="D41" s="101">
        <v>1021.6590277777777</v>
      </c>
      <c r="E41" s="101">
        <v>1025.4000000000001</v>
      </c>
      <c r="F41" s="101">
        <v>2.1777777777777776</v>
      </c>
      <c r="G41" s="101">
        <v>6.4</v>
      </c>
      <c r="H41" s="101">
        <v>12.9</v>
      </c>
    </row>
    <row r="42" spans="1:8" x14ac:dyDescent="0.35">
      <c r="A42" s="100">
        <v>42776</v>
      </c>
      <c r="B42" s="101">
        <v>0.9756944444444442</v>
      </c>
      <c r="C42" s="101">
        <v>1015.7</v>
      </c>
      <c r="D42" s="101">
        <v>1016.7256944444448</v>
      </c>
      <c r="E42" s="101">
        <v>1018.3</v>
      </c>
      <c r="F42" s="101">
        <v>2.3222222222222255</v>
      </c>
      <c r="G42" s="101">
        <v>6.4</v>
      </c>
      <c r="H42" s="101">
        <v>14.5</v>
      </c>
    </row>
    <row r="43" spans="1:8" x14ac:dyDescent="0.35">
      <c r="A43" s="100">
        <v>42777</v>
      </c>
      <c r="B43" s="101">
        <v>0.6499999999999998</v>
      </c>
      <c r="C43" s="101">
        <v>1016</v>
      </c>
      <c r="D43" s="101">
        <v>1017.9500000000003</v>
      </c>
      <c r="E43" s="101">
        <v>1019.6</v>
      </c>
      <c r="F43" s="101">
        <v>1.8666666666666645</v>
      </c>
      <c r="G43" s="101">
        <v>4.8</v>
      </c>
      <c r="H43" s="101">
        <v>11.3</v>
      </c>
    </row>
    <row r="44" spans="1:8" x14ac:dyDescent="0.35">
      <c r="A44" s="100">
        <v>42778</v>
      </c>
      <c r="B44" s="101">
        <v>6.4868055555555593</v>
      </c>
      <c r="C44" s="101">
        <v>1013</v>
      </c>
      <c r="D44" s="101">
        <v>1014.4243055555564</v>
      </c>
      <c r="E44" s="101">
        <v>1016</v>
      </c>
      <c r="F44" s="101">
        <v>2.9222222222222212</v>
      </c>
      <c r="G44" s="101">
        <v>8</v>
      </c>
      <c r="H44" s="101">
        <v>22.5</v>
      </c>
    </row>
    <row r="45" spans="1:8" x14ac:dyDescent="0.35">
      <c r="A45" s="100">
        <v>42779</v>
      </c>
      <c r="B45" s="101">
        <v>11.811805555555551</v>
      </c>
      <c r="C45" s="101">
        <v>1011</v>
      </c>
      <c r="D45" s="101">
        <v>1013.040972222223</v>
      </c>
      <c r="E45" s="101">
        <v>1016.5</v>
      </c>
      <c r="F45" s="101">
        <v>3.2777777777777781</v>
      </c>
      <c r="G45" s="101">
        <v>8</v>
      </c>
      <c r="H45" s="101">
        <v>22.5</v>
      </c>
    </row>
    <row r="46" spans="1:8" x14ac:dyDescent="0.35">
      <c r="A46" s="100">
        <v>42780</v>
      </c>
      <c r="B46" s="101">
        <v>10.868055555555555</v>
      </c>
      <c r="C46" s="101">
        <v>1016.5</v>
      </c>
      <c r="D46" s="101">
        <v>1022.2513888888892</v>
      </c>
      <c r="E46" s="101">
        <v>1028</v>
      </c>
      <c r="F46" s="101">
        <v>4.8597222222222225</v>
      </c>
      <c r="G46" s="101">
        <v>14.5</v>
      </c>
      <c r="H46" s="101">
        <v>37</v>
      </c>
    </row>
    <row r="47" spans="1:8" x14ac:dyDescent="0.35">
      <c r="A47" s="100">
        <v>42781</v>
      </c>
      <c r="B47" s="101">
        <v>11.400694444444444</v>
      </c>
      <c r="C47" s="101">
        <v>1028</v>
      </c>
      <c r="D47" s="101">
        <v>1030.7361111111106</v>
      </c>
      <c r="E47" s="101">
        <v>1032.5999999999999</v>
      </c>
      <c r="F47" s="101">
        <v>1.8368055555555567</v>
      </c>
      <c r="G47" s="101">
        <v>12.9</v>
      </c>
      <c r="H47" s="101">
        <v>30.6</v>
      </c>
    </row>
    <row r="48" spans="1:8" x14ac:dyDescent="0.35">
      <c r="A48" s="100">
        <v>42782</v>
      </c>
      <c r="B48" s="101">
        <v>8.4347222222222218</v>
      </c>
      <c r="C48" s="101">
        <v>1029.5999999999999</v>
      </c>
      <c r="D48" s="101">
        <v>1031.1472222222226</v>
      </c>
      <c r="E48" s="101">
        <v>1032.5</v>
      </c>
      <c r="F48" s="101">
        <v>0.54444444444444429</v>
      </c>
      <c r="G48" s="101">
        <v>4.8</v>
      </c>
      <c r="H48" s="101">
        <v>11.3</v>
      </c>
    </row>
    <row r="49" spans="1:8" x14ac:dyDescent="0.35">
      <c r="A49" s="100">
        <v>42783</v>
      </c>
      <c r="B49" s="101">
        <v>6.9159722222222193</v>
      </c>
      <c r="C49" s="101">
        <v>1025.8</v>
      </c>
      <c r="D49" s="101">
        <v>1027.935416666666</v>
      </c>
      <c r="E49" s="101">
        <v>1029.9000000000001</v>
      </c>
      <c r="F49" s="101">
        <v>0.96666666666666623</v>
      </c>
      <c r="G49" s="101">
        <v>6.4</v>
      </c>
      <c r="H49" s="101">
        <v>14.5</v>
      </c>
    </row>
    <row r="50" spans="1:8" x14ac:dyDescent="0.35">
      <c r="A50" s="100">
        <v>42784</v>
      </c>
      <c r="B50" s="101">
        <v>5.9083333333333288</v>
      </c>
      <c r="C50" s="101">
        <v>1021.4</v>
      </c>
      <c r="D50" s="101">
        <v>1023.3402777777776</v>
      </c>
      <c r="E50" s="101">
        <v>1025.8</v>
      </c>
      <c r="F50" s="101">
        <v>1.966666666666669</v>
      </c>
      <c r="G50" s="101">
        <v>8</v>
      </c>
      <c r="H50" s="101">
        <v>16.100000000000001</v>
      </c>
    </row>
    <row r="51" spans="1:8" x14ac:dyDescent="0.35">
      <c r="A51" s="100">
        <v>42785</v>
      </c>
      <c r="B51" s="101">
        <v>5.4888888888888889</v>
      </c>
      <c r="C51" s="101">
        <v>1023.6</v>
      </c>
      <c r="D51" s="101">
        <v>1026.0013888888886</v>
      </c>
      <c r="E51" s="101">
        <v>1027.7</v>
      </c>
      <c r="F51" s="101">
        <v>1.2777777777777777</v>
      </c>
      <c r="G51" s="101">
        <v>8</v>
      </c>
      <c r="H51" s="101">
        <v>19.3</v>
      </c>
    </row>
    <row r="52" spans="1:8" x14ac:dyDescent="0.35">
      <c r="A52" s="100">
        <v>42786</v>
      </c>
      <c r="B52" s="101">
        <v>4.6909722222222188</v>
      </c>
      <c r="C52" s="101">
        <v>1026.3</v>
      </c>
      <c r="D52" s="101">
        <v>1027.0527777777779</v>
      </c>
      <c r="E52" s="101">
        <v>1028.2</v>
      </c>
      <c r="F52" s="101">
        <v>2.3361111111111104</v>
      </c>
      <c r="G52" s="101">
        <v>9.6999999999999993</v>
      </c>
      <c r="H52" s="101">
        <v>27.4</v>
      </c>
    </row>
    <row r="53" spans="1:8" x14ac:dyDescent="0.35">
      <c r="A53" s="100">
        <v>42787</v>
      </c>
      <c r="B53" s="101">
        <v>9.375</v>
      </c>
      <c r="C53" s="101">
        <v>1023.1</v>
      </c>
      <c r="D53" s="101">
        <v>1024.6722222222224</v>
      </c>
      <c r="E53" s="101">
        <v>1026.7</v>
      </c>
      <c r="F53" s="101">
        <v>0.42222222222222233</v>
      </c>
      <c r="G53" s="101">
        <v>4.8</v>
      </c>
      <c r="H53" s="101">
        <v>17.7</v>
      </c>
    </row>
    <row r="54" spans="1:8" x14ac:dyDescent="0.35">
      <c r="A54" s="100">
        <v>42788</v>
      </c>
      <c r="B54" s="101">
        <v>7.8263888888888893</v>
      </c>
      <c r="C54" s="101">
        <v>1017.4</v>
      </c>
      <c r="D54" s="101">
        <v>1021.1215277777782</v>
      </c>
      <c r="E54" s="101">
        <v>1023</v>
      </c>
      <c r="F54" s="101">
        <v>1.8666666666666667</v>
      </c>
      <c r="G54" s="101">
        <v>6.4</v>
      </c>
      <c r="H54" s="101">
        <v>20.9</v>
      </c>
    </row>
    <row r="55" spans="1:8" x14ac:dyDescent="0.35">
      <c r="A55" s="100">
        <v>42789</v>
      </c>
      <c r="B55" s="101">
        <v>8.4840277777777793</v>
      </c>
      <c r="C55" s="101">
        <v>1010.1</v>
      </c>
      <c r="D55" s="101">
        <v>1012.9124999999998</v>
      </c>
      <c r="E55" s="101">
        <v>1017.2</v>
      </c>
      <c r="F55" s="101">
        <v>7.5555555555555589</v>
      </c>
      <c r="G55" s="101">
        <v>16.100000000000001</v>
      </c>
      <c r="H55" s="101">
        <v>43.5</v>
      </c>
    </row>
    <row r="56" spans="1:8" x14ac:dyDescent="0.35">
      <c r="A56" s="100">
        <v>42790</v>
      </c>
      <c r="B56" s="101">
        <v>5.2513888888888891</v>
      </c>
      <c r="C56" s="101">
        <v>1014</v>
      </c>
      <c r="D56" s="101">
        <v>1018.4451388888883</v>
      </c>
      <c r="E56" s="101">
        <v>1023.1</v>
      </c>
      <c r="F56" s="101">
        <v>4.1333333333333355</v>
      </c>
      <c r="G56" s="101">
        <v>11.3</v>
      </c>
      <c r="H56" s="101">
        <v>25.7</v>
      </c>
    </row>
    <row r="57" spans="1:8" x14ac:dyDescent="0.35">
      <c r="A57" s="100">
        <v>42791</v>
      </c>
      <c r="B57" s="101">
        <v>4.4312500000000004</v>
      </c>
      <c r="C57" s="101">
        <v>1019.3</v>
      </c>
      <c r="D57" s="101">
        <v>1021.6076388888885</v>
      </c>
      <c r="E57" s="101">
        <v>1024</v>
      </c>
      <c r="F57" s="101">
        <v>0.91111111111111065</v>
      </c>
      <c r="G57" s="101">
        <v>4.8</v>
      </c>
      <c r="H57" s="101">
        <v>14.5</v>
      </c>
    </row>
    <row r="58" spans="1:8" x14ac:dyDescent="0.35">
      <c r="A58" s="100">
        <v>42792</v>
      </c>
      <c r="B58" s="101">
        <v>8.5791666666666533</v>
      </c>
      <c r="C58" s="101">
        <v>1014.6</v>
      </c>
      <c r="D58" s="101">
        <v>1018.0416666666666</v>
      </c>
      <c r="E58" s="101">
        <v>1020</v>
      </c>
      <c r="F58" s="101">
        <v>4.4590277777777736</v>
      </c>
      <c r="G58" s="101">
        <v>11.3</v>
      </c>
      <c r="H58" s="101">
        <v>30.6</v>
      </c>
    </row>
    <row r="59" spans="1:8" x14ac:dyDescent="0.35">
      <c r="A59" s="100">
        <v>42793</v>
      </c>
      <c r="B59" s="101">
        <v>9.2034722222222207</v>
      </c>
      <c r="C59" s="101">
        <v>1002</v>
      </c>
      <c r="D59" s="101">
        <v>1006.4381944444447</v>
      </c>
      <c r="E59" s="101">
        <v>1014.4</v>
      </c>
      <c r="F59" s="101">
        <v>8.7923611111111128</v>
      </c>
      <c r="G59" s="101">
        <v>20.9</v>
      </c>
      <c r="H59" s="101">
        <v>57.9</v>
      </c>
    </row>
    <row r="60" spans="1:8" x14ac:dyDescent="0.35">
      <c r="A60" s="100">
        <v>42794</v>
      </c>
      <c r="B60" s="101">
        <v>4.9104166666666664</v>
      </c>
      <c r="C60" s="101">
        <v>997</v>
      </c>
      <c r="D60" s="101">
        <v>1002.7437500000002</v>
      </c>
      <c r="E60" s="101">
        <v>1011.2</v>
      </c>
      <c r="F60" s="101">
        <v>12.740277777777781</v>
      </c>
      <c r="G60" s="101">
        <v>19.3</v>
      </c>
      <c r="H60" s="101">
        <v>53.1</v>
      </c>
    </row>
    <row r="61" spans="1:8" x14ac:dyDescent="0.35">
      <c r="A61" s="100">
        <v>42795</v>
      </c>
      <c r="B61" s="101">
        <v>7.4951388888888903</v>
      </c>
      <c r="C61" s="101">
        <v>1011</v>
      </c>
      <c r="D61" s="101">
        <v>1012.2131944444445</v>
      </c>
      <c r="E61" s="101">
        <v>1014.3</v>
      </c>
      <c r="F61" s="101">
        <v>7.2298611111111102</v>
      </c>
      <c r="G61" s="101">
        <v>17.7</v>
      </c>
      <c r="H61" s="101">
        <v>53.1</v>
      </c>
    </row>
    <row r="62" spans="1:8" x14ac:dyDescent="0.35">
      <c r="A62" s="100">
        <v>42796</v>
      </c>
      <c r="B62" s="101">
        <v>8.40347222222222</v>
      </c>
      <c r="C62" s="101">
        <v>1013.5</v>
      </c>
      <c r="D62" s="101">
        <v>1016.9368055555559</v>
      </c>
      <c r="E62" s="101">
        <v>1020.3</v>
      </c>
      <c r="F62" s="101">
        <v>0</v>
      </c>
      <c r="G62" s="101">
        <v>0</v>
      </c>
      <c r="H62" s="101">
        <v>0</v>
      </c>
    </row>
    <row r="63" spans="1:8" x14ac:dyDescent="0.35">
      <c r="A63" s="100">
        <v>42797</v>
      </c>
      <c r="B63" s="101">
        <v>12.646527777777781</v>
      </c>
      <c r="C63" s="101">
        <v>993.8</v>
      </c>
      <c r="D63" s="101">
        <v>1001.8944444444446</v>
      </c>
      <c r="E63" s="101">
        <v>1013.4</v>
      </c>
      <c r="F63" s="101">
        <v>3.2277777777777774</v>
      </c>
      <c r="G63" s="101">
        <v>14.5</v>
      </c>
      <c r="H63" s="101">
        <v>35.4</v>
      </c>
    </row>
    <row r="64" spans="1:8" x14ac:dyDescent="0.35">
      <c r="A64" s="100">
        <v>42798</v>
      </c>
      <c r="B64" s="101">
        <v>6.7215277777777818</v>
      </c>
      <c r="C64" s="101">
        <v>991.8</v>
      </c>
      <c r="D64" s="101">
        <v>996.38055555555547</v>
      </c>
      <c r="E64" s="101">
        <v>1006.3</v>
      </c>
      <c r="F64" s="101">
        <v>1.6527777777777775</v>
      </c>
      <c r="G64" s="101">
        <v>12.9</v>
      </c>
      <c r="H64" s="101">
        <v>40.200000000000003</v>
      </c>
    </row>
    <row r="65" spans="1:8" x14ac:dyDescent="0.35">
      <c r="A65" s="100">
        <v>42799</v>
      </c>
      <c r="B65" s="101">
        <v>6.4895833333333366</v>
      </c>
      <c r="C65" s="101">
        <v>1003.7</v>
      </c>
      <c r="D65" s="101">
        <v>1007.4840277777779</v>
      </c>
      <c r="E65" s="101">
        <v>1012.3</v>
      </c>
      <c r="F65" s="101">
        <v>12.872222222222224</v>
      </c>
      <c r="G65" s="101">
        <v>20.9</v>
      </c>
      <c r="H65" s="101">
        <v>54.7</v>
      </c>
    </row>
    <row r="66" spans="1:8" x14ac:dyDescent="0.35">
      <c r="A66" s="100">
        <v>42800</v>
      </c>
      <c r="B66" s="101">
        <v>7.348611111111107</v>
      </c>
      <c r="C66" s="101">
        <v>1003.2</v>
      </c>
      <c r="D66" s="101">
        <v>1010.7590277777781</v>
      </c>
      <c r="E66" s="101">
        <v>1019.7</v>
      </c>
      <c r="F66" s="101">
        <v>11.128472222222236</v>
      </c>
      <c r="G66" s="101">
        <v>27.4</v>
      </c>
      <c r="H66" s="101">
        <v>77.2</v>
      </c>
    </row>
    <row r="67" spans="1:8" x14ac:dyDescent="0.35">
      <c r="A67" s="100">
        <v>42801</v>
      </c>
      <c r="B67" s="101">
        <v>6.0277777777777812</v>
      </c>
      <c r="C67" s="101">
        <v>1019.7</v>
      </c>
      <c r="D67" s="101">
        <v>1021.630555555555</v>
      </c>
      <c r="E67" s="101">
        <v>1023.3</v>
      </c>
      <c r="F67" s="101">
        <v>4.9715277777777764</v>
      </c>
      <c r="G67" s="101">
        <v>12.9</v>
      </c>
      <c r="H67" s="101">
        <v>49.9</v>
      </c>
    </row>
    <row r="68" spans="1:8" x14ac:dyDescent="0.35">
      <c r="A68" s="100">
        <v>42802</v>
      </c>
      <c r="B68" s="101">
        <v>9.4229166666666728</v>
      </c>
      <c r="C68" s="101">
        <v>1022</v>
      </c>
      <c r="D68" s="101">
        <v>1024.4506944444443</v>
      </c>
      <c r="E68" s="101">
        <v>1026.5999999999999</v>
      </c>
      <c r="F68" s="101">
        <v>6.0298611111111065</v>
      </c>
      <c r="G68" s="101">
        <v>12.9</v>
      </c>
      <c r="H68" s="101">
        <v>33.799999999999997</v>
      </c>
    </row>
    <row r="69" spans="1:8" x14ac:dyDescent="0.35">
      <c r="A69" s="100">
        <v>42803</v>
      </c>
      <c r="B69" s="101">
        <v>9.9013888888888779</v>
      </c>
      <c r="C69" s="101">
        <v>1025.7</v>
      </c>
      <c r="D69" s="101">
        <v>1026.6291666666662</v>
      </c>
      <c r="E69" s="101">
        <v>1027.7</v>
      </c>
      <c r="F69" s="101">
        <v>0</v>
      </c>
      <c r="G69" s="101">
        <v>0</v>
      </c>
      <c r="H69" s="101">
        <v>0</v>
      </c>
    </row>
    <row r="70" spans="1:8" x14ac:dyDescent="0.35">
      <c r="A70" s="100">
        <v>42804</v>
      </c>
      <c r="B70" s="101">
        <v>11.906250000000002</v>
      </c>
      <c r="C70" s="101">
        <v>1020.6</v>
      </c>
      <c r="D70" s="101">
        <v>1023.713194444445</v>
      </c>
      <c r="E70" s="101">
        <v>1026.8</v>
      </c>
      <c r="F70" s="101">
        <v>0</v>
      </c>
      <c r="G70" s="101">
        <v>0</v>
      </c>
      <c r="H70" s="101">
        <v>0</v>
      </c>
    </row>
    <row r="71" spans="1:8" x14ac:dyDescent="0.35">
      <c r="A71" s="100">
        <v>42805</v>
      </c>
      <c r="B71" s="101">
        <v>13.09861111111111</v>
      </c>
      <c r="C71" s="101">
        <v>1013.2</v>
      </c>
      <c r="D71" s="101">
        <v>1016.129861111111</v>
      </c>
      <c r="E71" s="101">
        <v>1020.7</v>
      </c>
      <c r="F71" s="101">
        <v>0.81111111111111089</v>
      </c>
      <c r="G71" s="101">
        <v>6.4</v>
      </c>
      <c r="H71" s="101">
        <v>11.3</v>
      </c>
    </row>
    <row r="72" spans="1:8" x14ac:dyDescent="0.35">
      <c r="A72" s="100">
        <v>42806</v>
      </c>
      <c r="B72" s="101">
        <v>12.19166666666667</v>
      </c>
      <c r="C72" s="101">
        <v>1011.4</v>
      </c>
      <c r="D72" s="101">
        <v>1013.2416666666666</v>
      </c>
      <c r="E72" s="101">
        <v>1017.4</v>
      </c>
      <c r="F72" s="101">
        <v>5.1993055555555596</v>
      </c>
      <c r="G72" s="101">
        <v>12.9</v>
      </c>
      <c r="H72" s="101">
        <v>33.799999999999997</v>
      </c>
    </row>
    <row r="73" spans="1:8" x14ac:dyDescent="0.35">
      <c r="A73" s="100">
        <v>42807</v>
      </c>
      <c r="B73" s="101">
        <v>10.715277777777779</v>
      </c>
      <c r="C73" s="101">
        <v>1017.5</v>
      </c>
      <c r="D73" s="101">
        <v>1025.0930555555553</v>
      </c>
      <c r="E73" s="101">
        <v>1031.9000000000001</v>
      </c>
      <c r="F73" s="101">
        <v>2.7777777777777781</v>
      </c>
      <c r="G73" s="101">
        <v>8</v>
      </c>
      <c r="H73" s="101">
        <v>20.9</v>
      </c>
    </row>
    <row r="74" spans="1:8" x14ac:dyDescent="0.35">
      <c r="A74" s="100">
        <v>42808</v>
      </c>
      <c r="B74" s="101">
        <v>9.3312499999999989</v>
      </c>
      <c r="C74" s="101">
        <v>1031.8</v>
      </c>
      <c r="D74" s="101">
        <v>1032.7812500000005</v>
      </c>
      <c r="E74" s="101">
        <v>1034.2</v>
      </c>
      <c r="F74" s="101">
        <v>1.6888888888888896</v>
      </c>
      <c r="G74" s="101">
        <v>6.4</v>
      </c>
      <c r="H74" s="101">
        <v>14.5</v>
      </c>
    </row>
    <row r="75" spans="1:8" x14ac:dyDescent="0.35">
      <c r="A75" s="100">
        <v>42809</v>
      </c>
      <c r="B75" s="101">
        <v>8.9937500000000021</v>
      </c>
      <c r="C75" s="101">
        <v>1026.5999999999999</v>
      </c>
      <c r="D75" s="101">
        <v>1029.8388888888892</v>
      </c>
      <c r="E75" s="101">
        <v>1032.5999999999999</v>
      </c>
      <c r="F75" s="101">
        <v>3.3062500000000004</v>
      </c>
      <c r="G75" s="101">
        <v>9.6999999999999993</v>
      </c>
      <c r="H75" s="101">
        <v>22.5</v>
      </c>
    </row>
    <row r="76" spans="1:8" x14ac:dyDescent="0.35">
      <c r="A76" s="100">
        <v>42810</v>
      </c>
      <c r="B76" s="101">
        <v>12.397222222222219</v>
      </c>
      <c r="C76" s="101">
        <v>1019.4</v>
      </c>
      <c r="D76" s="101">
        <v>1022.1881944444451</v>
      </c>
      <c r="E76" s="101">
        <v>1026.5</v>
      </c>
      <c r="F76" s="101">
        <v>1.2666666666666657</v>
      </c>
      <c r="G76" s="101">
        <v>6.4</v>
      </c>
      <c r="H76" s="101">
        <v>16.100000000000001</v>
      </c>
    </row>
    <row r="77" spans="1:8" x14ac:dyDescent="0.35">
      <c r="A77" s="100">
        <v>42811</v>
      </c>
      <c r="B77" s="101">
        <v>10.718749999999991</v>
      </c>
      <c r="C77" s="101">
        <v>1019.1</v>
      </c>
      <c r="D77" s="101">
        <v>1020.3430555555561</v>
      </c>
      <c r="E77" s="101">
        <v>1021.7</v>
      </c>
      <c r="F77" s="101">
        <v>3.3472222222222219</v>
      </c>
      <c r="G77" s="101">
        <v>9.6999999999999993</v>
      </c>
      <c r="H77" s="101">
        <v>24.1</v>
      </c>
    </row>
    <row r="78" spans="1:8" x14ac:dyDescent="0.35">
      <c r="A78" s="100">
        <v>42812</v>
      </c>
      <c r="B78" s="101">
        <v>8.9083333333333439</v>
      </c>
      <c r="C78" s="101">
        <v>1021.1</v>
      </c>
      <c r="D78" s="101">
        <v>1021.9611111111111</v>
      </c>
      <c r="E78" s="101">
        <v>1023</v>
      </c>
      <c r="F78" s="101">
        <v>5.7624999999999993</v>
      </c>
      <c r="G78" s="101">
        <v>9.6999999999999993</v>
      </c>
      <c r="H78" s="101">
        <v>30.6</v>
      </c>
    </row>
    <row r="79" spans="1:8" x14ac:dyDescent="0.35">
      <c r="A79" s="100">
        <v>42813</v>
      </c>
      <c r="B79" s="101">
        <v>10.079861111111116</v>
      </c>
      <c r="C79" s="101">
        <v>1017.4</v>
      </c>
      <c r="D79" s="101">
        <v>1019.3236111111112</v>
      </c>
      <c r="E79" s="101">
        <v>1021.6</v>
      </c>
      <c r="F79" s="101">
        <v>0.74444444444444446</v>
      </c>
      <c r="G79" s="101">
        <v>6.4</v>
      </c>
      <c r="H79" s="101">
        <v>20.9</v>
      </c>
    </row>
    <row r="80" spans="1:8" x14ac:dyDescent="0.35">
      <c r="A80" s="100">
        <v>42814</v>
      </c>
      <c r="B80" s="101">
        <v>9.7187499999999947</v>
      </c>
      <c r="C80" s="101">
        <v>1014.3</v>
      </c>
      <c r="D80" s="101">
        <v>1015.4458333333338</v>
      </c>
      <c r="E80" s="101">
        <v>1017.3</v>
      </c>
      <c r="F80" s="101">
        <v>0</v>
      </c>
      <c r="G80" s="101">
        <v>0</v>
      </c>
      <c r="H80" s="101">
        <v>0</v>
      </c>
    </row>
    <row r="81" spans="1:8" x14ac:dyDescent="0.35">
      <c r="A81" s="100">
        <v>42815</v>
      </c>
      <c r="B81" s="101">
        <v>6.7416666666666698</v>
      </c>
      <c r="C81" s="101">
        <v>1013</v>
      </c>
      <c r="D81" s="101">
        <v>1014.5402777777773</v>
      </c>
      <c r="E81" s="101">
        <v>1016.2</v>
      </c>
      <c r="F81" s="101">
        <v>0</v>
      </c>
      <c r="G81" s="101">
        <v>0</v>
      </c>
      <c r="H81" s="101">
        <v>0</v>
      </c>
    </row>
    <row r="82" spans="1:8" x14ac:dyDescent="0.35">
      <c r="A82" s="100">
        <v>42816</v>
      </c>
      <c r="B82" s="101">
        <v>6.8423611111111118</v>
      </c>
      <c r="C82" s="101">
        <v>1007</v>
      </c>
      <c r="D82" s="101">
        <v>1010.2666666666664</v>
      </c>
      <c r="E82" s="101">
        <v>1015.5</v>
      </c>
      <c r="F82" s="101">
        <v>2.5784722222222229</v>
      </c>
      <c r="G82" s="101">
        <v>9.6999999999999993</v>
      </c>
      <c r="H82" s="101">
        <v>24.1</v>
      </c>
    </row>
    <row r="83" spans="1:8" x14ac:dyDescent="0.35">
      <c r="A83" s="100">
        <v>42817</v>
      </c>
      <c r="B83" s="101">
        <v>5.0131944444444443</v>
      </c>
      <c r="C83" s="101">
        <v>1005.9</v>
      </c>
      <c r="D83" s="101">
        <v>1009.9534722222223</v>
      </c>
      <c r="E83" s="101">
        <v>1016.8</v>
      </c>
      <c r="F83" s="101">
        <v>1.4118055555555546</v>
      </c>
      <c r="G83" s="101">
        <v>9.6999999999999993</v>
      </c>
      <c r="H83" s="101">
        <v>24.1</v>
      </c>
    </row>
    <row r="84" spans="1:8" x14ac:dyDescent="0.35">
      <c r="A84" s="100">
        <v>42818</v>
      </c>
      <c r="B84" s="101">
        <v>6.9159722222222202</v>
      </c>
      <c r="C84" s="101">
        <v>1016.5</v>
      </c>
      <c r="D84" s="101">
        <v>1019.2083333333327</v>
      </c>
      <c r="E84" s="101">
        <v>1020.9</v>
      </c>
      <c r="F84" s="101">
        <v>2.9340277777777777</v>
      </c>
      <c r="G84" s="101">
        <v>9.6999999999999993</v>
      </c>
      <c r="H84" s="101">
        <v>27.4</v>
      </c>
    </row>
    <row r="85" spans="1:8" x14ac:dyDescent="0.35">
      <c r="A85" s="100">
        <v>42819</v>
      </c>
      <c r="B85" s="101">
        <v>10.422916666666667</v>
      </c>
      <c r="C85" s="101">
        <v>1013.1</v>
      </c>
      <c r="D85" s="101">
        <v>1015.7500000000006</v>
      </c>
      <c r="E85" s="101">
        <v>1019.8</v>
      </c>
      <c r="F85" s="101">
        <v>0</v>
      </c>
      <c r="G85" s="101">
        <v>0</v>
      </c>
      <c r="H85" s="101">
        <v>0</v>
      </c>
    </row>
    <row r="86" spans="1:8" x14ac:dyDescent="0.35">
      <c r="A86" s="100">
        <v>42820</v>
      </c>
      <c r="B86" s="101">
        <v>11.735416666666666</v>
      </c>
      <c r="C86" s="101">
        <v>1015.9</v>
      </c>
      <c r="D86" s="101">
        <v>1017.5645833333333</v>
      </c>
      <c r="E86" s="101">
        <v>1018.8</v>
      </c>
      <c r="F86" s="101">
        <v>1.7333333333333321</v>
      </c>
      <c r="G86" s="101">
        <v>6.4</v>
      </c>
      <c r="H86" s="101">
        <v>16.100000000000001</v>
      </c>
    </row>
    <row r="87" spans="1:8" x14ac:dyDescent="0.35">
      <c r="A87" s="100">
        <v>42821</v>
      </c>
      <c r="B87" s="101">
        <v>12.606944444444448</v>
      </c>
      <c r="C87" s="101">
        <v>1016.4</v>
      </c>
      <c r="D87" s="101">
        <v>1017.7701388888891</v>
      </c>
      <c r="E87" s="101">
        <v>1021.3</v>
      </c>
      <c r="F87" s="101">
        <v>2.3666666666666663</v>
      </c>
      <c r="G87" s="101">
        <v>8</v>
      </c>
      <c r="H87" s="101">
        <v>25.7</v>
      </c>
    </row>
    <row r="88" spans="1:8" x14ac:dyDescent="0.35">
      <c r="A88" s="100">
        <v>42822</v>
      </c>
      <c r="B88" s="101">
        <v>12.813888888888886</v>
      </c>
      <c r="C88" s="101">
        <v>1021.3</v>
      </c>
      <c r="D88" s="101">
        <v>1024.3624999999995</v>
      </c>
      <c r="E88" s="101">
        <v>1027.5</v>
      </c>
      <c r="F88" s="101">
        <v>2.2000000000000011</v>
      </c>
      <c r="G88" s="101">
        <v>8</v>
      </c>
      <c r="H88" s="101">
        <v>20.9</v>
      </c>
    </row>
    <row r="89" spans="1:8" x14ac:dyDescent="0.35">
      <c r="A89" s="100">
        <v>42823</v>
      </c>
      <c r="B89" s="101">
        <v>12.992361111111116</v>
      </c>
      <c r="C89" s="101">
        <v>1024</v>
      </c>
      <c r="D89" s="101">
        <v>1026.2222222222229</v>
      </c>
      <c r="E89" s="101">
        <v>1028.0999999999999</v>
      </c>
      <c r="F89" s="101">
        <v>1.6666666666666652</v>
      </c>
      <c r="G89" s="101">
        <v>6.4</v>
      </c>
      <c r="H89" s="101">
        <v>16.100000000000001</v>
      </c>
    </row>
    <row r="90" spans="1:8" x14ac:dyDescent="0.35">
      <c r="A90" s="100">
        <v>42824</v>
      </c>
      <c r="B90" s="101">
        <v>16.00555555555556</v>
      </c>
      <c r="C90" s="101">
        <v>1016.6</v>
      </c>
      <c r="D90" s="101">
        <v>1020.7993055555552</v>
      </c>
      <c r="E90" s="101">
        <v>1024.9000000000001</v>
      </c>
      <c r="F90" s="101">
        <v>2.7312499999999984</v>
      </c>
      <c r="G90" s="101">
        <v>12.9</v>
      </c>
      <c r="H90" s="101">
        <v>30.6</v>
      </c>
    </row>
    <row r="91" spans="1:8" x14ac:dyDescent="0.35">
      <c r="A91" s="100">
        <v>42825</v>
      </c>
      <c r="B91" s="101">
        <v>13.830555555555559</v>
      </c>
      <c r="C91" s="101">
        <v>1013.9</v>
      </c>
      <c r="D91" s="101">
        <v>1015.493055555556</v>
      </c>
      <c r="E91" s="101">
        <v>1017.6</v>
      </c>
      <c r="F91" s="101">
        <v>5.5965277777777835</v>
      </c>
      <c r="G91" s="101">
        <v>12.9</v>
      </c>
      <c r="H91" s="101">
        <v>38.6</v>
      </c>
    </row>
    <row r="92" spans="1:8" x14ac:dyDescent="0.35">
      <c r="A92" s="100">
        <v>42826</v>
      </c>
      <c r="B92" s="101">
        <v>9.7479166666666579</v>
      </c>
      <c r="C92" s="101">
        <v>1013</v>
      </c>
      <c r="D92" s="101">
        <v>1014.206944444445</v>
      </c>
      <c r="E92" s="101">
        <v>1016.4</v>
      </c>
      <c r="F92" s="101">
        <v>3.5013888888888913</v>
      </c>
      <c r="G92" s="101">
        <v>9.6999999999999993</v>
      </c>
      <c r="H92" s="101">
        <v>27.4</v>
      </c>
    </row>
    <row r="93" spans="1:8" x14ac:dyDescent="0.35">
      <c r="A93" s="100">
        <v>42827</v>
      </c>
      <c r="B93" s="101">
        <v>9.8569444444444425</v>
      </c>
      <c r="C93" s="101">
        <v>1016.1</v>
      </c>
      <c r="D93" s="101">
        <v>1020.1902777777772</v>
      </c>
      <c r="E93" s="101">
        <v>1024.5</v>
      </c>
      <c r="F93" s="101">
        <v>2.1673611111111115</v>
      </c>
      <c r="G93" s="101">
        <v>9.6999999999999993</v>
      </c>
      <c r="H93" s="101">
        <v>17.7</v>
      </c>
    </row>
    <row r="94" spans="1:8" x14ac:dyDescent="0.35">
      <c r="A94" s="100">
        <v>42828</v>
      </c>
      <c r="B94" s="101">
        <v>11.84166666666667</v>
      </c>
      <c r="C94" s="101">
        <v>1023.5</v>
      </c>
      <c r="D94" s="101">
        <v>1024.3499999999999</v>
      </c>
      <c r="E94" s="101">
        <v>1025.3</v>
      </c>
      <c r="F94" s="101">
        <v>1.9555555555555584</v>
      </c>
      <c r="G94" s="101">
        <v>8</v>
      </c>
      <c r="H94" s="101">
        <v>20.9</v>
      </c>
    </row>
    <row r="95" spans="1:8" x14ac:dyDescent="0.35">
      <c r="A95" s="100">
        <v>42829</v>
      </c>
      <c r="B95" s="101">
        <v>12.011111111111113</v>
      </c>
      <c r="C95" s="101">
        <v>1022</v>
      </c>
      <c r="D95" s="101">
        <v>1023.3951388888895</v>
      </c>
      <c r="E95" s="101">
        <v>1024.3</v>
      </c>
      <c r="F95" s="101">
        <v>2.4277777777777776</v>
      </c>
      <c r="G95" s="101">
        <v>9.6999999999999993</v>
      </c>
      <c r="H95" s="101">
        <v>22.5</v>
      </c>
    </row>
    <row r="96" spans="1:8" x14ac:dyDescent="0.35">
      <c r="A96" s="100">
        <v>42830</v>
      </c>
      <c r="B96" s="101">
        <v>9.6395833333333325</v>
      </c>
      <c r="C96" s="101">
        <v>1023.1</v>
      </c>
      <c r="D96" s="101">
        <v>1024.7423611111124</v>
      </c>
      <c r="E96" s="101">
        <v>1026.2</v>
      </c>
      <c r="F96" s="101">
        <v>3.1305555555555551</v>
      </c>
      <c r="G96" s="101">
        <v>11.3</v>
      </c>
      <c r="H96" s="101">
        <v>30.6</v>
      </c>
    </row>
    <row r="97" spans="1:8" x14ac:dyDescent="0.35">
      <c r="A97" s="100">
        <v>42831</v>
      </c>
      <c r="B97" s="101">
        <v>7.8458333333333332</v>
      </c>
      <c r="C97" s="101">
        <v>1024.5</v>
      </c>
      <c r="D97" s="101">
        <v>1025.6145833333337</v>
      </c>
      <c r="E97" s="101">
        <v>1026.4000000000001</v>
      </c>
      <c r="F97" s="101">
        <v>5.7541666666666655</v>
      </c>
      <c r="G97" s="101">
        <v>12.9</v>
      </c>
      <c r="H97" s="101">
        <v>29</v>
      </c>
    </row>
    <row r="98" spans="1:8" x14ac:dyDescent="0.35">
      <c r="A98" s="100">
        <v>42832</v>
      </c>
      <c r="B98" s="101">
        <v>10.59513888888889</v>
      </c>
      <c r="C98" s="101">
        <v>1022.2</v>
      </c>
      <c r="D98" s="101">
        <v>1023.8159722222224</v>
      </c>
      <c r="E98" s="101">
        <v>1025.5</v>
      </c>
      <c r="F98" s="101">
        <v>3.8916666666666675</v>
      </c>
      <c r="G98" s="101">
        <v>9.6999999999999993</v>
      </c>
      <c r="H98" s="101">
        <v>20.9</v>
      </c>
    </row>
    <row r="99" spans="1:8" x14ac:dyDescent="0.35">
      <c r="A99" s="100">
        <v>42833</v>
      </c>
      <c r="B99" s="101">
        <v>15.042361111111108</v>
      </c>
      <c r="C99" s="101">
        <v>1019.2</v>
      </c>
      <c r="D99" s="101">
        <v>1020.7805555555559</v>
      </c>
      <c r="E99" s="101">
        <v>1022.6</v>
      </c>
      <c r="F99" s="101">
        <v>3.1555555555555568</v>
      </c>
      <c r="G99" s="101">
        <v>8</v>
      </c>
      <c r="H99" s="101">
        <v>19.3</v>
      </c>
    </row>
    <row r="100" spans="1:8" x14ac:dyDescent="0.35">
      <c r="A100" s="100">
        <v>42834</v>
      </c>
      <c r="B100" s="101">
        <v>16.886111111111099</v>
      </c>
      <c r="C100" s="101">
        <v>1019.3</v>
      </c>
      <c r="D100" s="101">
        <v>1020.6902777777782</v>
      </c>
      <c r="E100" s="101">
        <v>1022.1</v>
      </c>
      <c r="F100" s="101">
        <v>1.9555555555555577</v>
      </c>
      <c r="G100" s="101">
        <v>8</v>
      </c>
      <c r="H100" s="101">
        <v>22.5</v>
      </c>
    </row>
    <row r="101" spans="1:8" x14ac:dyDescent="0.35">
      <c r="A101" s="100">
        <v>42835</v>
      </c>
      <c r="B101" s="101">
        <v>15.027083333333341</v>
      </c>
      <c r="C101" s="101">
        <v>1020.7</v>
      </c>
      <c r="D101" s="101">
        <v>1021.9625000000007</v>
      </c>
      <c r="E101" s="101">
        <v>1023.7</v>
      </c>
      <c r="F101" s="101">
        <v>3.0541666666666667</v>
      </c>
      <c r="G101" s="101">
        <v>11.3</v>
      </c>
      <c r="H101" s="101">
        <v>22.5</v>
      </c>
    </row>
    <row r="102" spans="1:8" x14ac:dyDescent="0.35">
      <c r="A102" s="100">
        <v>42836</v>
      </c>
      <c r="B102" s="101">
        <v>11.145833333333329</v>
      </c>
      <c r="C102" s="101">
        <v>1022.7</v>
      </c>
      <c r="D102" s="101">
        <v>1023.9868055555546</v>
      </c>
      <c r="E102" s="101">
        <v>1025.0999999999999</v>
      </c>
      <c r="F102" s="101">
        <v>2.2444444444444458</v>
      </c>
      <c r="G102" s="101">
        <v>8</v>
      </c>
      <c r="H102" s="101">
        <v>25.7</v>
      </c>
    </row>
    <row r="103" spans="1:8" x14ac:dyDescent="0.35">
      <c r="A103" s="100">
        <v>42837</v>
      </c>
      <c r="B103" s="101">
        <v>11.515972222222224</v>
      </c>
      <c r="C103" s="101">
        <v>1018.7</v>
      </c>
      <c r="D103" s="101">
        <v>1021.0770833333328</v>
      </c>
      <c r="E103" s="101">
        <v>1023.9</v>
      </c>
      <c r="F103" s="101">
        <v>1.666666666666667</v>
      </c>
      <c r="G103" s="101">
        <v>8</v>
      </c>
      <c r="H103" s="101">
        <v>17.7</v>
      </c>
    </row>
    <row r="104" spans="1:8" x14ac:dyDescent="0.35">
      <c r="A104" s="100">
        <v>42838</v>
      </c>
      <c r="B104" s="101">
        <v>12.509722222222221</v>
      </c>
      <c r="C104" s="101">
        <v>1015.7</v>
      </c>
      <c r="D104" s="101">
        <v>1017.6062499999999</v>
      </c>
      <c r="E104" s="101">
        <v>1019.3</v>
      </c>
      <c r="F104" s="101">
        <v>1.8000000000000012</v>
      </c>
      <c r="G104" s="101">
        <v>6.4</v>
      </c>
      <c r="H104" s="101">
        <v>17.7</v>
      </c>
    </row>
    <row r="105" spans="1:8" x14ac:dyDescent="0.35">
      <c r="A105" s="100">
        <v>42839</v>
      </c>
      <c r="B105" s="101">
        <v>12.399305555555552</v>
      </c>
      <c r="C105" s="101">
        <v>1015.7</v>
      </c>
      <c r="D105" s="101">
        <v>1016.96875</v>
      </c>
      <c r="E105" s="101">
        <v>1019</v>
      </c>
      <c r="F105" s="101">
        <v>2.756944444444446</v>
      </c>
      <c r="G105" s="101">
        <v>9.6999999999999993</v>
      </c>
      <c r="H105" s="101">
        <v>22.5</v>
      </c>
    </row>
    <row r="106" spans="1:8" x14ac:dyDescent="0.35">
      <c r="A106" s="100">
        <v>42840</v>
      </c>
      <c r="B106" s="101">
        <v>9.6305555555555564</v>
      </c>
      <c r="C106" s="101">
        <v>1018.8</v>
      </c>
      <c r="D106" s="101">
        <v>1021.5173611111107</v>
      </c>
      <c r="E106" s="101">
        <v>1024.5999999999999</v>
      </c>
      <c r="F106" s="101">
        <v>3.0222222222222248</v>
      </c>
      <c r="G106" s="101">
        <v>8</v>
      </c>
      <c r="H106" s="101">
        <v>17.7</v>
      </c>
    </row>
    <row r="107" spans="1:8" x14ac:dyDescent="0.35">
      <c r="A107" s="100">
        <v>42841</v>
      </c>
      <c r="B107" s="101">
        <v>9.9041666666666668</v>
      </c>
      <c r="C107" s="101">
        <v>1023</v>
      </c>
      <c r="D107" s="101">
        <v>1024.1520833333334</v>
      </c>
      <c r="E107" s="101">
        <v>1025.3</v>
      </c>
      <c r="F107" s="101">
        <v>3.8027777777777754</v>
      </c>
      <c r="G107" s="101">
        <v>9.6999999999999993</v>
      </c>
      <c r="H107" s="101">
        <v>20.9</v>
      </c>
    </row>
    <row r="108" spans="1:8" x14ac:dyDescent="0.35">
      <c r="A108" s="100">
        <v>42842</v>
      </c>
      <c r="B108" s="101">
        <v>8.9270833333333286</v>
      </c>
      <c r="C108" s="101">
        <v>1020.5</v>
      </c>
      <c r="D108" s="101">
        <v>1021.5756944444452</v>
      </c>
      <c r="E108" s="101">
        <v>1023.2</v>
      </c>
      <c r="F108" s="101">
        <v>2.3673611111111148</v>
      </c>
      <c r="G108" s="101">
        <v>9.6999999999999993</v>
      </c>
      <c r="H108" s="101">
        <v>19.3</v>
      </c>
    </row>
    <row r="109" spans="1:8" x14ac:dyDescent="0.35">
      <c r="A109" s="100">
        <v>42843</v>
      </c>
      <c r="B109" s="101">
        <v>7.6152777777777771</v>
      </c>
      <c r="C109" s="101">
        <v>1021.5</v>
      </c>
      <c r="D109" s="101">
        <v>1024.3125000000009</v>
      </c>
      <c r="E109" s="101">
        <v>1027.5</v>
      </c>
      <c r="F109" s="101">
        <v>7.1201388888888841</v>
      </c>
      <c r="G109" s="101">
        <v>14.5</v>
      </c>
      <c r="H109" s="101">
        <v>37</v>
      </c>
    </row>
    <row r="110" spans="1:8" x14ac:dyDescent="0.35">
      <c r="A110" s="100">
        <v>42844</v>
      </c>
      <c r="B110" s="101">
        <v>5.6875000000000027</v>
      </c>
      <c r="C110" s="101">
        <v>1027.5</v>
      </c>
      <c r="D110" s="101">
        <v>1029.2597222222216</v>
      </c>
      <c r="E110" s="101">
        <v>1031</v>
      </c>
      <c r="F110" s="101">
        <v>7.1763888888888863</v>
      </c>
      <c r="G110" s="101">
        <v>16.100000000000001</v>
      </c>
      <c r="H110" s="101">
        <v>32.200000000000003</v>
      </c>
    </row>
    <row r="111" spans="1:8" x14ac:dyDescent="0.35">
      <c r="A111" s="100">
        <v>42845</v>
      </c>
      <c r="B111" s="101">
        <v>5.5715277777777779</v>
      </c>
      <c r="C111" s="101">
        <v>1030.7</v>
      </c>
      <c r="D111" s="101">
        <v>1031.6541666666665</v>
      </c>
      <c r="E111" s="101">
        <v>1033.2</v>
      </c>
      <c r="F111" s="101">
        <v>5.361805555555561</v>
      </c>
      <c r="G111" s="101">
        <v>12.9</v>
      </c>
      <c r="H111" s="101">
        <v>25.7</v>
      </c>
    </row>
    <row r="112" spans="1:8" x14ac:dyDescent="0.35">
      <c r="A112" s="100">
        <v>42846</v>
      </c>
      <c r="B112" s="101">
        <v>9.5520833333333321</v>
      </c>
      <c r="C112" s="101">
        <v>1027</v>
      </c>
      <c r="D112" s="101">
        <v>1029.5006944444444</v>
      </c>
      <c r="E112" s="101">
        <v>1031.3</v>
      </c>
      <c r="F112" s="101">
        <v>4.604861111111112</v>
      </c>
      <c r="G112" s="101">
        <v>11.3</v>
      </c>
      <c r="H112" s="101">
        <v>24.1</v>
      </c>
    </row>
    <row r="113" spans="1:8" x14ac:dyDescent="0.35">
      <c r="A113" s="100">
        <v>42847</v>
      </c>
      <c r="B113" s="101">
        <v>11.584722222222226</v>
      </c>
      <c r="C113" s="101">
        <v>1021.6</v>
      </c>
      <c r="D113" s="101">
        <v>1024.1180555555552</v>
      </c>
      <c r="E113" s="101">
        <v>1026.9000000000001</v>
      </c>
      <c r="F113" s="101">
        <v>2.9895833333333344</v>
      </c>
      <c r="G113" s="101">
        <v>9.6999999999999993</v>
      </c>
      <c r="H113" s="101">
        <v>20.9</v>
      </c>
    </row>
    <row r="114" spans="1:8" x14ac:dyDescent="0.35">
      <c r="A114" s="100">
        <v>42848</v>
      </c>
      <c r="B114" s="101">
        <v>10.58472222222222</v>
      </c>
      <c r="C114" s="101">
        <v>1018.5</v>
      </c>
      <c r="D114" s="101">
        <v>1020.8736111111108</v>
      </c>
      <c r="E114" s="101">
        <v>1022.7</v>
      </c>
      <c r="F114" s="101">
        <v>6.4409722222222259</v>
      </c>
      <c r="G114" s="101">
        <v>12.9</v>
      </c>
      <c r="H114" s="101">
        <v>30.6</v>
      </c>
    </row>
    <row r="115" spans="1:8" x14ac:dyDescent="0.35">
      <c r="A115" s="100">
        <v>42849</v>
      </c>
      <c r="B115" s="101">
        <v>12.856944444444448</v>
      </c>
      <c r="C115" s="101">
        <v>1010.9</v>
      </c>
      <c r="D115" s="101">
        <v>1013.7687500000005</v>
      </c>
      <c r="E115" s="101">
        <v>1018.4</v>
      </c>
      <c r="F115" s="101">
        <v>2.3784722222222232</v>
      </c>
      <c r="G115" s="101">
        <v>9.6999999999999993</v>
      </c>
      <c r="H115" s="101">
        <v>17.7</v>
      </c>
    </row>
    <row r="116" spans="1:8" x14ac:dyDescent="0.35">
      <c r="A116" s="100">
        <v>42850</v>
      </c>
      <c r="B116" s="101">
        <v>7.0423611111111128</v>
      </c>
      <c r="C116" s="101">
        <v>1007</v>
      </c>
      <c r="D116" s="101">
        <v>1008.9812500000007</v>
      </c>
      <c r="E116" s="101">
        <v>1010.8</v>
      </c>
      <c r="F116" s="101">
        <v>1.7222222222222223</v>
      </c>
      <c r="G116" s="101">
        <v>8</v>
      </c>
      <c r="H116" s="101">
        <v>19.3</v>
      </c>
    </row>
    <row r="117" spans="1:8" x14ac:dyDescent="0.35">
      <c r="A117" s="100">
        <v>42851</v>
      </c>
      <c r="B117" s="101">
        <v>3.3173611111111119</v>
      </c>
      <c r="C117" s="101">
        <v>1010</v>
      </c>
      <c r="D117" s="101">
        <v>1013.6909722222214</v>
      </c>
      <c r="E117" s="101">
        <v>1017.6</v>
      </c>
      <c r="F117" s="101">
        <v>2.6340277777777779</v>
      </c>
      <c r="G117" s="101">
        <v>9.6999999999999993</v>
      </c>
      <c r="H117" s="101">
        <v>20.9</v>
      </c>
    </row>
    <row r="118" spans="1:8" x14ac:dyDescent="0.35">
      <c r="A118" s="100">
        <v>42852</v>
      </c>
      <c r="B118" s="101">
        <v>4.0479166666666666</v>
      </c>
      <c r="C118" s="101">
        <v>1017</v>
      </c>
      <c r="D118" s="101">
        <v>1018.1493055555543</v>
      </c>
      <c r="E118" s="101">
        <v>1019.5</v>
      </c>
      <c r="F118" s="101">
        <v>2.3465277777777818</v>
      </c>
      <c r="G118" s="101">
        <v>14.5</v>
      </c>
      <c r="H118" s="101">
        <v>25.7</v>
      </c>
    </row>
    <row r="119" spans="1:8" x14ac:dyDescent="0.35">
      <c r="A119" s="100">
        <v>42853</v>
      </c>
      <c r="B119" s="101">
        <v>7.0104166666666679</v>
      </c>
      <c r="C119" s="101">
        <v>1018.3</v>
      </c>
      <c r="D119" s="101">
        <v>1018.8624999999997</v>
      </c>
      <c r="E119" s="101">
        <v>1019.6</v>
      </c>
      <c r="F119" s="101">
        <v>2.3000000000000025</v>
      </c>
      <c r="G119" s="101">
        <v>8</v>
      </c>
      <c r="H119" s="101">
        <v>20.9</v>
      </c>
    </row>
    <row r="120" spans="1:8" x14ac:dyDescent="0.35">
      <c r="A120" s="100">
        <v>42854</v>
      </c>
      <c r="B120" s="101">
        <v>10.290972222222216</v>
      </c>
      <c r="C120" s="101">
        <v>1008.1</v>
      </c>
      <c r="D120" s="101">
        <v>1013.1798611111112</v>
      </c>
      <c r="E120" s="101">
        <v>1018.4</v>
      </c>
      <c r="F120" s="101">
        <v>4.0527777777777771</v>
      </c>
      <c r="G120" s="101">
        <v>11.3</v>
      </c>
      <c r="H120" s="101">
        <v>27.4</v>
      </c>
    </row>
    <row r="121" spans="1:8" x14ac:dyDescent="0.35">
      <c r="A121" s="100">
        <v>42855</v>
      </c>
      <c r="B121" s="101">
        <v>10.922222222222219</v>
      </c>
      <c r="C121" s="101">
        <v>998.7</v>
      </c>
      <c r="D121" s="101">
        <v>1004.2277777777775</v>
      </c>
      <c r="E121" s="101">
        <v>1008</v>
      </c>
      <c r="F121" s="101">
        <v>7.7555555555555564</v>
      </c>
      <c r="G121" s="101">
        <v>17.7</v>
      </c>
      <c r="H121" s="101">
        <v>54.7</v>
      </c>
    </row>
    <row r="122" spans="1:8" x14ac:dyDescent="0.35">
      <c r="A122" s="100">
        <v>42856</v>
      </c>
      <c r="B122" s="101">
        <v>8.1819444444444436</v>
      </c>
      <c r="C122" s="101">
        <v>1008</v>
      </c>
      <c r="D122" s="101">
        <v>1013.9625000000002</v>
      </c>
      <c r="E122" s="101">
        <v>1016.6</v>
      </c>
      <c r="F122" s="101">
        <v>8.1805555555555536</v>
      </c>
      <c r="G122" s="101">
        <v>14.5</v>
      </c>
      <c r="H122" s="101">
        <v>40.200000000000003</v>
      </c>
    </row>
    <row r="123" spans="1:8" x14ac:dyDescent="0.35">
      <c r="A123" s="100">
        <v>42857</v>
      </c>
      <c r="B123" s="101">
        <v>9.1145833333333321</v>
      </c>
      <c r="C123" s="101">
        <v>1012.3</v>
      </c>
      <c r="D123" s="101">
        <v>1016.0409722222222</v>
      </c>
      <c r="E123" s="101">
        <v>1019.4</v>
      </c>
      <c r="F123" s="101">
        <v>4.7881944444444446</v>
      </c>
      <c r="G123" s="101">
        <v>11.3</v>
      </c>
      <c r="H123" s="101">
        <v>37</v>
      </c>
    </row>
    <row r="124" spans="1:8" x14ac:dyDescent="0.35">
      <c r="A124" s="100">
        <v>42858</v>
      </c>
      <c r="B124" s="101">
        <v>9.0895833333333353</v>
      </c>
      <c r="C124" s="101">
        <v>1015.7</v>
      </c>
      <c r="D124" s="101">
        <v>1017.3979166666666</v>
      </c>
      <c r="E124" s="101">
        <v>1019.2</v>
      </c>
      <c r="F124" s="101">
        <v>1.5340277777777769</v>
      </c>
      <c r="G124" s="101">
        <v>11.3</v>
      </c>
      <c r="H124" s="101">
        <v>25.7</v>
      </c>
    </row>
    <row r="125" spans="1:8" x14ac:dyDescent="0.35">
      <c r="A125" s="100">
        <v>42859</v>
      </c>
      <c r="B125" s="101">
        <v>10.740972222222224</v>
      </c>
      <c r="C125" s="101">
        <v>1014.4</v>
      </c>
      <c r="D125" s="101">
        <v>1015.1729166666667</v>
      </c>
      <c r="E125" s="101">
        <v>1016.7</v>
      </c>
      <c r="F125" s="101">
        <v>3.0250000000000017</v>
      </c>
      <c r="G125" s="101">
        <v>9.6999999999999993</v>
      </c>
      <c r="H125" s="101">
        <v>19.3</v>
      </c>
    </row>
    <row r="126" spans="1:8" x14ac:dyDescent="0.35">
      <c r="A126" s="100">
        <v>42860</v>
      </c>
      <c r="B126" s="101">
        <v>14.204861111111111</v>
      </c>
      <c r="C126" s="101">
        <v>1005.6</v>
      </c>
      <c r="D126" s="101">
        <v>1010.975694444444</v>
      </c>
      <c r="E126" s="101">
        <v>1016</v>
      </c>
      <c r="F126" s="101">
        <v>4.4874999999999998</v>
      </c>
      <c r="G126" s="101">
        <v>9.6999999999999993</v>
      </c>
      <c r="H126" s="101">
        <v>25.7</v>
      </c>
    </row>
    <row r="127" spans="1:8" x14ac:dyDescent="0.35">
      <c r="A127" s="100">
        <v>42861</v>
      </c>
      <c r="B127" s="101">
        <v>12.155555555555551</v>
      </c>
      <c r="C127" s="101">
        <v>1004.7</v>
      </c>
      <c r="D127" s="101">
        <v>1010.9013888888886</v>
      </c>
      <c r="E127" s="101">
        <v>1017.5</v>
      </c>
      <c r="F127" s="101">
        <v>9.4576388888888943</v>
      </c>
      <c r="G127" s="101">
        <v>14.5</v>
      </c>
      <c r="H127" s="101">
        <v>37</v>
      </c>
    </row>
    <row r="128" spans="1:8" x14ac:dyDescent="0.35">
      <c r="A128" s="100">
        <v>42862</v>
      </c>
      <c r="B128" s="101">
        <v>11.768749999999995</v>
      </c>
      <c r="C128" s="101">
        <v>1017.4</v>
      </c>
      <c r="D128" s="101">
        <v>1020.1326388888886</v>
      </c>
      <c r="E128" s="101">
        <v>1021.4</v>
      </c>
      <c r="F128" s="101">
        <v>5.8520833333333337</v>
      </c>
      <c r="G128" s="101">
        <v>12.9</v>
      </c>
      <c r="H128" s="101">
        <v>30.6</v>
      </c>
    </row>
    <row r="129" spans="1:8" x14ac:dyDescent="0.35">
      <c r="A129" s="100">
        <v>42863</v>
      </c>
      <c r="B129" s="101">
        <v>9.9805555555555596</v>
      </c>
      <c r="C129" s="101">
        <v>1019.7</v>
      </c>
      <c r="D129" s="101">
        <v>1021.0201388888891</v>
      </c>
      <c r="E129" s="101">
        <v>1022.3</v>
      </c>
      <c r="F129" s="101">
        <v>3.1777777777777758</v>
      </c>
      <c r="G129" s="101">
        <v>8</v>
      </c>
      <c r="H129" s="101">
        <v>16.100000000000001</v>
      </c>
    </row>
    <row r="130" spans="1:8" x14ac:dyDescent="0.35">
      <c r="A130" s="100">
        <v>42864</v>
      </c>
      <c r="B130" s="101">
        <v>10.169444444444444</v>
      </c>
      <c r="C130" s="101">
        <v>1008.4</v>
      </c>
      <c r="D130" s="101">
        <v>1014.4069444444447</v>
      </c>
      <c r="E130" s="101">
        <v>1019.6</v>
      </c>
      <c r="F130" s="101">
        <v>7.7805555555555577</v>
      </c>
      <c r="G130" s="101">
        <v>14.5</v>
      </c>
      <c r="H130" s="101">
        <v>33.799999999999997</v>
      </c>
    </row>
    <row r="131" spans="1:8" x14ac:dyDescent="0.35">
      <c r="A131" s="100">
        <v>42865</v>
      </c>
      <c r="B131" s="101">
        <v>14.525694444444444</v>
      </c>
      <c r="C131" s="101">
        <v>999.2</v>
      </c>
      <c r="D131" s="101">
        <v>1003.3701388888886</v>
      </c>
      <c r="E131" s="101">
        <v>1008.2</v>
      </c>
      <c r="F131" s="101">
        <v>3.8819444444444451</v>
      </c>
      <c r="G131" s="101">
        <v>11.3</v>
      </c>
      <c r="H131" s="101">
        <v>25.7</v>
      </c>
    </row>
    <row r="132" spans="1:8" x14ac:dyDescent="0.35">
      <c r="A132" s="100">
        <v>42866</v>
      </c>
      <c r="B132" s="101">
        <v>13.290972222222219</v>
      </c>
      <c r="C132" s="101">
        <v>995.1</v>
      </c>
      <c r="D132" s="101">
        <v>996.52361111111088</v>
      </c>
      <c r="E132" s="101">
        <v>999.7</v>
      </c>
      <c r="F132" s="101">
        <v>4.6048611111111057</v>
      </c>
      <c r="G132" s="101">
        <v>12.9</v>
      </c>
      <c r="H132" s="101">
        <v>35.4</v>
      </c>
    </row>
    <row r="133" spans="1:8" x14ac:dyDescent="0.35">
      <c r="A133" s="100">
        <v>42867</v>
      </c>
      <c r="B133" s="101">
        <v>15.38541666666667</v>
      </c>
      <c r="C133" s="101">
        <v>999.6</v>
      </c>
      <c r="D133" s="101">
        <v>1002.5840277777778</v>
      </c>
      <c r="E133" s="101">
        <v>1007.9</v>
      </c>
      <c r="F133" s="101">
        <v>4.9756944444444446</v>
      </c>
      <c r="G133" s="101">
        <v>11.3</v>
      </c>
      <c r="H133" s="101">
        <v>30.6</v>
      </c>
    </row>
    <row r="134" spans="1:8" x14ac:dyDescent="0.35">
      <c r="A134" s="100">
        <v>42868</v>
      </c>
      <c r="B134" s="101">
        <v>13.980555555555561</v>
      </c>
      <c r="C134" s="101">
        <v>1007.8</v>
      </c>
      <c r="D134" s="101">
        <v>1013.3361111111111</v>
      </c>
      <c r="E134" s="101">
        <v>1018.9</v>
      </c>
      <c r="F134" s="101">
        <v>1.677777777777776</v>
      </c>
      <c r="G134" s="101">
        <v>6.4</v>
      </c>
      <c r="H134" s="101">
        <v>20.9</v>
      </c>
    </row>
    <row r="135" spans="1:8" x14ac:dyDescent="0.35">
      <c r="A135" s="100">
        <v>42869</v>
      </c>
      <c r="B135" s="101">
        <v>15.190277777777798</v>
      </c>
      <c r="C135" s="101">
        <v>1019</v>
      </c>
      <c r="D135" s="101">
        <v>1023.2986111111111</v>
      </c>
      <c r="E135" s="101">
        <v>1027.0999999999999</v>
      </c>
      <c r="F135" s="101">
        <v>2.6222222222222213</v>
      </c>
      <c r="G135" s="101">
        <v>8</v>
      </c>
      <c r="H135" s="101">
        <v>25.7</v>
      </c>
    </row>
    <row r="136" spans="1:8" x14ac:dyDescent="0.35">
      <c r="A136" s="100">
        <v>42870</v>
      </c>
      <c r="B136" s="101">
        <v>17.144444444444439</v>
      </c>
      <c r="C136" s="101">
        <v>1026.0999999999999</v>
      </c>
      <c r="D136" s="101">
        <v>1027.4590277777786</v>
      </c>
      <c r="E136" s="101">
        <v>1028.7</v>
      </c>
      <c r="F136" s="101">
        <v>1.7666666666666664</v>
      </c>
      <c r="G136" s="101">
        <v>6.4</v>
      </c>
      <c r="H136" s="101">
        <v>16.100000000000001</v>
      </c>
    </row>
    <row r="137" spans="1:8" x14ac:dyDescent="0.35">
      <c r="A137" s="100">
        <v>42871</v>
      </c>
      <c r="B137" s="101">
        <v>19.719444444444438</v>
      </c>
      <c r="C137" s="101">
        <v>1021.7</v>
      </c>
      <c r="D137" s="101">
        <v>1024.1638888888886</v>
      </c>
      <c r="E137" s="101">
        <v>1026.5999999999999</v>
      </c>
      <c r="F137" s="101">
        <v>1.533333333333333</v>
      </c>
      <c r="G137" s="101">
        <v>4.8</v>
      </c>
      <c r="H137" s="101">
        <v>14.5</v>
      </c>
    </row>
    <row r="138" spans="1:8" x14ac:dyDescent="0.35">
      <c r="A138" s="100">
        <v>42872</v>
      </c>
      <c r="B138" s="101">
        <v>20.093055555555551</v>
      </c>
      <c r="C138" s="101">
        <v>1012.4</v>
      </c>
      <c r="D138" s="101">
        <v>1016.153472222222</v>
      </c>
      <c r="E138" s="101">
        <v>1021.6</v>
      </c>
      <c r="F138" s="101">
        <v>4.1826388888888886</v>
      </c>
      <c r="G138" s="101">
        <v>11.3</v>
      </c>
      <c r="H138" s="101">
        <v>29</v>
      </c>
    </row>
    <row r="139" spans="1:8" x14ac:dyDescent="0.35">
      <c r="A139" s="100">
        <v>42873</v>
      </c>
      <c r="B139" s="101">
        <v>14.145833333333332</v>
      </c>
      <c r="C139" s="101">
        <v>1008</v>
      </c>
      <c r="D139" s="101">
        <v>1012.0722222222225</v>
      </c>
      <c r="E139" s="101">
        <v>1015.4</v>
      </c>
      <c r="F139" s="101">
        <v>4.0104166666666616</v>
      </c>
      <c r="G139" s="101">
        <v>16.100000000000001</v>
      </c>
      <c r="H139" s="101">
        <v>41.8</v>
      </c>
    </row>
    <row r="140" spans="1:8" x14ac:dyDescent="0.35">
      <c r="A140" s="100">
        <v>42874</v>
      </c>
      <c r="B140" s="101">
        <v>9.9465277777777743</v>
      </c>
      <c r="C140" s="101">
        <v>1014.7</v>
      </c>
      <c r="D140" s="101">
        <v>1017.077777777778</v>
      </c>
      <c r="E140" s="101">
        <v>1019.8</v>
      </c>
      <c r="F140" s="101">
        <v>5.6715277777777713</v>
      </c>
      <c r="G140" s="101">
        <v>14.5</v>
      </c>
      <c r="H140" s="101">
        <v>33.799999999999997</v>
      </c>
    </row>
    <row r="141" spans="1:8" x14ac:dyDescent="0.35">
      <c r="A141" s="100">
        <v>42875</v>
      </c>
      <c r="B141" s="101">
        <v>11.50347222222222</v>
      </c>
      <c r="C141" s="101">
        <v>1019.8</v>
      </c>
      <c r="D141" s="101">
        <v>1023.0277777777782</v>
      </c>
      <c r="E141" s="101">
        <v>1025.8</v>
      </c>
      <c r="F141" s="101">
        <v>3.8333333333333357</v>
      </c>
      <c r="G141" s="101">
        <v>8</v>
      </c>
      <c r="H141" s="101">
        <v>24.1</v>
      </c>
    </row>
    <row r="142" spans="1:8" x14ac:dyDescent="0.35">
      <c r="A142" s="100">
        <v>42876</v>
      </c>
      <c r="B142" s="101">
        <v>14.375</v>
      </c>
      <c r="C142" s="101">
        <v>1015.9</v>
      </c>
      <c r="D142" s="101">
        <v>1021.4333333333331</v>
      </c>
      <c r="E142" s="101">
        <v>1025.4000000000001</v>
      </c>
      <c r="F142" s="101">
        <v>4.2069444444444422</v>
      </c>
      <c r="G142" s="101">
        <v>9.6999999999999993</v>
      </c>
      <c r="H142" s="101">
        <v>25.7</v>
      </c>
    </row>
    <row r="143" spans="1:8" x14ac:dyDescent="0.35">
      <c r="A143" s="100">
        <v>42877</v>
      </c>
      <c r="B143" s="101">
        <v>17.313194444444438</v>
      </c>
      <c r="C143" s="101">
        <v>1014.2</v>
      </c>
      <c r="D143" s="101">
        <v>1016.070833333333</v>
      </c>
      <c r="E143" s="101">
        <v>1018.7</v>
      </c>
      <c r="F143" s="101">
        <v>2.101388888888887</v>
      </c>
      <c r="G143" s="101">
        <v>9.6999999999999993</v>
      </c>
      <c r="H143" s="101">
        <v>27.4</v>
      </c>
    </row>
    <row r="144" spans="1:8" x14ac:dyDescent="0.35">
      <c r="A144" s="100">
        <v>42878</v>
      </c>
      <c r="B144" s="101">
        <v>16.793055555555558</v>
      </c>
      <c r="C144" s="101">
        <v>1018.5</v>
      </c>
      <c r="D144" s="101">
        <v>1021.6104166666664</v>
      </c>
      <c r="E144" s="101">
        <v>1023.6</v>
      </c>
      <c r="F144" s="101">
        <v>2.8777777777777787</v>
      </c>
      <c r="G144" s="101">
        <v>8</v>
      </c>
      <c r="H144" s="101">
        <v>19.3</v>
      </c>
    </row>
    <row r="145" spans="1:8" x14ac:dyDescent="0.35">
      <c r="A145" s="100">
        <v>42879</v>
      </c>
      <c r="B145" s="101">
        <v>18.203472222222217</v>
      </c>
      <c r="C145" s="101">
        <v>1019.9</v>
      </c>
      <c r="D145" s="101">
        <v>1022.1916666666667</v>
      </c>
      <c r="E145" s="101">
        <v>1023.8</v>
      </c>
      <c r="F145" s="101">
        <v>4.6861111111111118</v>
      </c>
      <c r="G145" s="101">
        <v>11.3</v>
      </c>
      <c r="H145" s="101">
        <v>25.7</v>
      </c>
    </row>
    <row r="146" spans="1:8" x14ac:dyDescent="0.35">
      <c r="A146" s="100">
        <v>42880</v>
      </c>
      <c r="B146" s="101">
        <v>20.611805555555563</v>
      </c>
      <c r="C146" s="101">
        <v>1014.1</v>
      </c>
      <c r="D146" s="101">
        <v>1016.5909722222218</v>
      </c>
      <c r="E146" s="101">
        <v>1019.7</v>
      </c>
      <c r="F146" s="101">
        <v>6.4611111111111148</v>
      </c>
      <c r="G146" s="101">
        <v>12.9</v>
      </c>
      <c r="H146" s="101">
        <v>25.7</v>
      </c>
    </row>
    <row r="147" spans="1:8" x14ac:dyDescent="0.35">
      <c r="A147" s="100">
        <v>42881</v>
      </c>
      <c r="B147" s="101">
        <v>23.050694444444449</v>
      </c>
      <c r="C147" s="101">
        <v>1010.7</v>
      </c>
      <c r="D147" s="101">
        <v>1012.4506944444444</v>
      </c>
      <c r="E147" s="101">
        <v>1014.1</v>
      </c>
      <c r="F147" s="101">
        <v>2.0569444444444422</v>
      </c>
      <c r="G147" s="101">
        <v>9.6999999999999993</v>
      </c>
      <c r="H147" s="101">
        <v>27.4</v>
      </c>
    </row>
    <row r="148" spans="1:8" x14ac:dyDescent="0.35">
      <c r="A148" s="100">
        <v>42882</v>
      </c>
      <c r="B148" s="101">
        <v>24.001388888888883</v>
      </c>
      <c r="C148" s="101">
        <v>1013.5</v>
      </c>
      <c r="D148" s="101">
        <v>1014.4930555555555</v>
      </c>
      <c r="E148" s="101">
        <v>1015.3</v>
      </c>
      <c r="F148" s="101">
        <v>2.6034722222222215</v>
      </c>
      <c r="G148" s="101">
        <v>11.3</v>
      </c>
      <c r="H148" s="101">
        <v>30.6</v>
      </c>
    </row>
    <row r="149" spans="1:8" x14ac:dyDescent="0.35">
      <c r="A149" s="100">
        <v>42883</v>
      </c>
      <c r="B149" s="101">
        <v>24.577777777777769</v>
      </c>
      <c r="C149" s="101">
        <v>1012.7</v>
      </c>
      <c r="D149" s="101">
        <v>1014.0451388888889</v>
      </c>
      <c r="E149" s="101">
        <v>1015.3</v>
      </c>
      <c r="F149" s="101">
        <v>2.7458333333333322</v>
      </c>
      <c r="G149" s="101">
        <v>9.6999999999999993</v>
      </c>
      <c r="H149" s="101">
        <v>27.4</v>
      </c>
    </row>
    <row r="150" spans="1:8" x14ac:dyDescent="0.35">
      <c r="A150" s="100">
        <v>42884</v>
      </c>
      <c r="B150" s="101">
        <v>21.018750000000004</v>
      </c>
      <c r="C150" s="101">
        <v>1011.6</v>
      </c>
      <c r="D150" s="101">
        <v>1013.234722222222</v>
      </c>
      <c r="E150" s="101">
        <v>1015.2</v>
      </c>
      <c r="F150" s="101">
        <v>2.8680555555555567</v>
      </c>
      <c r="G150" s="101">
        <v>9.6999999999999993</v>
      </c>
      <c r="H150" s="101">
        <v>24.1</v>
      </c>
    </row>
    <row r="151" spans="1:8" x14ac:dyDescent="0.35">
      <c r="A151" s="100">
        <v>42885</v>
      </c>
      <c r="B151" s="101">
        <v>18.115277777777795</v>
      </c>
      <c r="C151" s="101">
        <v>1014.5</v>
      </c>
      <c r="D151" s="101">
        <v>1016.9361111111115</v>
      </c>
      <c r="E151" s="101">
        <v>1019.5</v>
      </c>
      <c r="F151" s="101">
        <v>1.2666666666666655</v>
      </c>
      <c r="G151" s="101">
        <v>4.8</v>
      </c>
      <c r="H151" s="101">
        <v>12.9</v>
      </c>
    </row>
    <row r="152" spans="1:8" x14ac:dyDescent="0.35">
      <c r="A152" s="100">
        <v>42886</v>
      </c>
      <c r="B152" s="101">
        <v>18.217361111111128</v>
      </c>
      <c r="C152" s="101">
        <v>1018.2</v>
      </c>
      <c r="D152" s="101">
        <v>1019.299305555555</v>
      </c>
      <c r="E152" s="101">
        <v>1020.1</v>
      </c>
      <c r="F152" s="101">
        <v>1.6999999999999997</v>
      </c>
      <c r="G152" s="101">
        <v>8</v>
      </c>
      <c r="H152" s="101">
        <v>19.3</v>
      </c>
    </row>
    <row r="153" spans="1:8" x14ac:dyDescent="0.35">
      <c r="A153" s="100">
        <v>42887</v>
      </c>
      <c r="B153" s="101">
        <v>20.045833333333334</v>
      </c>
      <c r="C153" s="101">
        <v>1016.4</v>
      </c>
      <c r="D153" s="101">
        <v>1017.9159722222217</v>
      </c>
      <c r="E153" s="101">
        <v>1019.2</v>
      </c>
      <c r="F153" s="101">
        <v>1.3555555555555538</v>
      </c>
      <c r="G153" s="101">
        <v>4.8</v>
      </c>
      <c r="H153" s="101">
        <v>16.100000000000001</v>
      </c>
    </row>
    <row r="154" spans="1:8" x14ac:dyDescent="0.35">
      <c r="A154" s="100">
        <v>42888</v>
      </c>
      <c r="B154" s="101">
        <v>21.193750000000001</v>
      </c>
      <c r="C154" s="101">
        <v>1014.1</v>
      </c>
      <c r="D154" s="101">
        <v>1015.3777777777782</v>
      </c>
      <c r="E154" s="101">
        <v>1016.5</v>
      </c>
      <c r="F154" s="101">
        <v>2.0666666666666682</v>
      </c>
      <c r="G154" s="101">
        <v>6.4</v>
      </c>
      <c r="H154" s="101">
        <v>20.9</v>
      </c>
    </row>
    <row r="155" spans="1:8" x14ac:dyDescent="0.35">
      <c r="A155" s="100">
        <v>42889</v>
      </c>
      <c r="B155" s="101">
        <v>16.663888888888881</v>
      </c>
      <c r="C155" s="101">
        <v>1013.3</v>
      </c>
      <c r="D155" s="101">
        <v>1014.7645833333333</v>
      </c>
      <c r="E155" s="101">
        <v>1017.9</v>
      </c>
      <c r="F155" s="101">
        <v>2.7479166666666677</v>
      </c>
      <c r="G155" s="101">
        <v>9.6999999999999993</v>
      </c>
      <c r="H155" s="101">
        <v>25.7</v>
      </c>
    </row>
    <row r="156" spans="1:8" x14ac:dyDescent="0.35">
      <c r="A156" s="100">
        <v>42890</v>
      </c>
      <c r="B156" s="101">
        <v>15.339583333333328</v>
      </c>
      <c r="C156" s="101">
        <v>1016.4</v>
      </c>
      <c r="D156" s="101">
        <v>1018.0722222222216</v>
      </c>
      <c r="E156" s="101">
        <v>1019.7</v>
      </c>
      <c r="F156" s="101">
        <v>1.7444444444444422</v>
      </c>
      <c r="G156" s="101">
        <v>8</v>
      </c>
      <c r="H156" s="101">
        <v>16.100000000000001</v>
      </c>
    </row>
    <row r="157" spans="1:8" x14ac:dyDescent="0.35">
      <c r="A157" s="100">
        <v>42891</v>
      </c>
      <c r="B157" s="101">
        <v>16.406249999999986</v>
      </c>
      <c r="C157" s="101">
        <v>1006</v>
      </c>
      <c r="D157" s="101">
        <v>1013.1465277777778</v>
      </c>
      <c r="E157" s="101">
        <v>1016.8</v>
      </c>
      <c r="F157" s="101">
        <v>3.5506944444444435</v>
      </c>
      <c r="G157" s="101">
        <v>12.9</v>
      </c>
      <c r="H157" s="101">
        <v>35.4</v>
      </c>
    </row>
    <row r="158" spans="1:8" x14ac:dyDescent="0.35">
      <c r="A158" s="100">
        <v>42892</v>
      </c>
      <c r="B158" s="101">
        <v>13.65763888888889</v>
      </c>
      <c r="C158" s="101">
        <v>1004.4</v>
      </c>
      <c r="D158" s="101">
        <v>1011.7194444444441</v>
      </c>
      <c r="E158" s="101">
        <v>1018.2</v>
      </c>
      <c r="F158" s="101">
        <v>11.361805555555561</v>
      </c>
      <c r="G158" s="101">
        <v>17.7</v>
      </c>
      <c r="H158" s="101">
        <v>41.8</v>
      </c>
    </row>
    <row r="159" spans="1:8" x14ac:dyDescent="0.35">
      <c r="A159" s="100">
        <v>42893</v>
      </c>
      <c r="B159" s="101">
        <v>14.23333333333334</v>
      </c>
      <c r="C159" s="101">
        <v>1018.3</v>
      </c>
      <c r="D159" s="101">
        <v>1020.5895833333337</v>
      </c>
      <c r="E159" s="101">
        <v>1022</v>
      </c>
      <c r="F159" s="101">
        <v>5.4638888888888886</v>
      </c>
      <c r="G159" s="101">
        <v>9.6999999999999993</v>
      </c>
      <c r="H159" s="101">
        <v>27.4</v>
      </c>
    </row>
    <row r="160" spans="1:8" x14ac:dyDescent="0.35">
      <c r="A160" s="100">
        <v>42894</v>
      </c>
      <c r="B160" s="101">
        <v>20.245833333333334</v>
      </c>
      <c r="C160" s="101">
        <v>1010</v>
      </c>
      <c r="D160" s="101">
        <v>1014.6340277777773</v>
      </c>
      <c r="E160" s="101">
        <v>1019.3</v>
      </c>
      <c r="F160" s="101">
        <v>3.1055555555555561</v>
      </c>
      <c r="G160" s="101">
        <v>22.5</v>
      </c>
      <c r="H160" s="101">
        <v>53.1</v>
      </c>
    </row>
    <row r="161" spans="1:8" x14ac:dyDescent="0.35">
      <c r="A161" s="100">
        <v>42895</v>
      </c>
      <c r="B161" s="101">
        <v>18.424305555555559</v>
      </c>
      <c r="C161" s="101">
        <v>1011.2</v>
      </c>
      <c r="D161" s="101">
        <v>1015.1486111111119</v>
      </c>
      <c r="E161" s="101">
        <v>1018.6</v>
      </c>
      <c r="F161" s="101">
        <v>4.2847222222222205</v>
      </c>
      <c r="G161" s="101">
        <v>17.7</v>
      </c>
      <c r="H161" s="101">
        <v>41.8</v>
      </c>
    </row>
    <row r="162" spans="1:8" x14ac:dyDescent="0.35">
      <c r="A162" s="100">
        <v>42896</v>
      </c>
      <c r="B162" s="101">
        <v>20.695833333333329</v>
      </c>
      <c r="C162" s="101">
        <v>1017.3</v>
      </c>
      <c r="D162" s="101">
        <v>1018.4833333333331</v>
      </c>
      <c r="E162" s="101">
        <v>1019.6</v>
      </c>
      <c r="F162" s="101">
        <v>1.9888888888888892</v>
      </c>
      <c r="G162" s="101">
        <v>6.4</v>
      </c>
      <c r="H162" s="101">
        <v>14.5</v>
      </c>
    </row>
    <row r="163" spans="1:8" x14ac:dyDescent="0.35">
      <c r="A163" s="100">
        <v>42897</v>
      </c>
      <c r="B163" s="101">
        <v>23.708333333333339</v>
      </c>
      <c r="C163" s="101">
        <v>1014.5</v>
      </c>
      <c r="D163" s="101">
        <v>1015.9652777777778</v>
      </c>
      <c r="E163" s="101">
        <v>1017.2</v>
      </c>
      <c r="F163" s="101">
        <v>2.3111111111111136</v>
      </c>
      <c r="G163" s="101">
        <v>6.4</v>
      </c>
      <c r="H163" s="101">
        <v>17.7</v>
      </c>
    </row>
    <row r="164" spans="1:8" x14ac:dyDescent="0.35">
      <c r="A164" s="100">
        <v>42898</v>
      </c>
      <c r="B164" s="101">
        <v>19.742361111111123</v>
      </c>
      <c r="C164" s="101">
        <v>1016.7</v>
      </c>
      <c r="D164" s="101">
        <v>1017.8062500000002</v>
      </c>
      <c r="E164" s="101">
        <v>1019.4</v>
      </c>
      <c r="F164" s="101">
        <v>2.3111111111111113</v>
      </c>
      <c r="G164" s="101">
        <v>6.4</v>
      </c>
      <c r="H164" s="101">
        <v>16.100000000000001</v>
      </c>
    </row>
    <row r="165" spans="1:8" x14ac:dyDescent="0.35">
      <c r="A165" s="100">
        <v>42899</v>
      </c>
      <c r="B165" s="101">
        <v>21.118055555555564</v>
      </c>
      <c r="C165" s="101">
        <v>1012.7</v>
      </c>
      <c r="D165" s="101">
        <v>1014.7340277777777</v>
      </c>
      <c r="E165" s="101">
        <v>1016.8</v>
      </c>
      <c r="F165" s="101">
        <v>3.3562500000000011</v>
      </c>
      <c r="G165" s="101">
        <v>9.6999999999999993</v>
      </c>
      <c r="H165" s="101">
        <v>22.5</v>
      </c>
    </row>
    <row r="166" spans="1:8" x14ac:dyDescent="0.35">
      <c r="A166" s="100">
        <v>42900</v>
      </c>
      <c r="B166" s="101">
        <v>23.100000000000009</v>
      </c>
      <c r="C166" s="101">
        <v>1012.2</v>
      </c>
      <c r="D166" s="101">
        <v>1013.2263888888899</v>
      </c>
      <c r="E166" s="101">
        <v>1014.3</v>
      </c>
      <c r="F166" s="101">
        <v>1.7784722222222205</v>
      </c>
      <c r="G166" s="101">
        <v>11.3</v>
      </c>
      <c r="H166" s="101">
        <v>29</v>
      </c>
    </row>
    <row r="167" spans="1:8" x14ac:dyDescent="0.35">
      <c r="A167" s="100">
        <v>42901</v>
      </c>
      <c r="B167" s="101">
        <v>23.534027777777784</v>
      </c>
      <c r="C167" s="101">
        <v>1014</v>
      </c>
      <c r="D167" s="101">
        <v>1016.5430555555563</v>
      </c>
      <c r="E167" s="101">
        <v>1020.8</v>
      </c>
      <c r="F167" s="101">
        <v>4.1361111111111093</v>
      </c>
      <c r="G167" s="101">
        <v>11.3</v>
      </c>
      <c r="H167" s="101">
        <v>27.4</v>
      </c>
    </row>
    <row r="168" spans="1:8" x14ac:dyDescent="0.35">
      <c r="A168" s="100">
        <v>42902</v>
      </c>
      <c r="B168" s="101">
        <v>19.094444444444441</v>
      </c>
      <c r="C168" s="101">
        <v>1020.7</v>
      </c>
      <c r="D168" s="101">
        <v>1023.0847222222225</v>
      </c>
      <c r="E168" s="101">
        <v>1024.7</v>
      </c>
      <c r="F168" s="101">
        <v>2.7444444444444449</v>
      </c>
      <c r="G168" s="101">
        <v>8</v>
      </c>
      <c r="H168" s="101">
        <v>20.9</v>
      </c>
    </row>
    <row r="169" spans="1:8" x14ac:dyDescent="0.35">
      <c r="A169" s="100">
        <v>42903</v>
      </c>
      <c r="B169" s="101">
        <v>19.65625</v>
      </c>
      <c r="C169" s="101">
        <v>1020.6</v>
      </c>
      <c r="D169" s="101">
        <v>1023.0986111111112</v>
      </c>
      <c r="E169" s="101">
        <v>1024.9000000000001</v>
      </c>
      <c r="F169" s="101">
        <v>6.0965277777777764</v>
      </c>
      <c r="G169" s="101">
        <v>12.9</v>
      </c>
      <c r="H169" s="101">
        <v>29</v>
      </c>
    </row>
    <row r="170" spans="1:8" x14ac:dyDescent="0.35">
      <c r="A170" s="100">
        <v>42904</v>
      </c>
      <c r="B170" s="101">
        <v>22.581944444444449</v>
      </c>
      <c r="C170" s="101">
        <v>1015.7</v>
      </c>
      <c r="D170" s="101">
        <v>1017.5305555555556</v>
      </c>
      <c r="E170" s="101">
        <v>1020.6</v>
      </c>
      <c r="F170" s="101">
        <v>5.986805555555561</v>
      </c>
      <c r="G170" s="101">
        <v>11.3</v>
      </c>
      <c r="H170" s="101">
        <v>25.7</v>
      </c>
    </row>
    <row r="171" spans="1:8" x14ac:dyDescent="0.35">
      <c r="A171" s="100">
        <v>42905</v>
      </c>
      <c r="B171" s="101">
        <v>26.428472222222222</v>
      </c>
      <c r="C171" s="101">
        <v>1013.4</v>
      </c>
      <c r="D171" s="101">
        <v>1014.7819444444444</v>
      </c>
      <c r="E171" s="101">
        <v>1016.1</v>
      </c>
      <c r="F171" s="101">
        <v>3.3229166666666683</v>
      </c>
      <c r="G171" s="101">
        <v>9.6999999999999993</v>
      </c>
      <c r="H171" s="101">
        <v>27.4</v>
      </c>
    </row>
    <row r="172" spans="1:8" x14ac:dyDescent="0.35">
      <c r="A172" s="100">
        <v>42906</v>
      </c>
      <c r="B172" s="101">
        <v>27.376388888888879</v>
      </c>
      <c r="C172" s="101">
        <v>1012.4</v>
      </c>
      <c r="D172" s="101">
        <v>1014.021527777778</v>
      </c>
      <c r="E172" s="101">
        <v>1015</v>
      </c>
      <c r="F172" s="101">
        <v>3.2138888888888872</v>
      </c>
      <c r="G172" s="101">
        <v>9.6999999999999993</v>
      </c>
      <c r="H172" s="101">
        <v>27.4</v>
      </c>
    </row>
    <row r="173" spans="1:8" x14ac:dyDescent="0.35">
      <c r="A173" s="100">
        <v>42907</v>
      </c>
      <c r="B173" s="101">
        <v>27.366666666666685</v>
      </c>
      <c r="C173" s="101">
        <v>1012</v>
      </c>
      <c r="D173" s="101">
        <v>1013.2826388888892</v>
      </c>
      <c r="E173" s="101">
        <v>1014.2</v>
      </c>
      <c r="F173" s="101">
        <v>1.3111111111111096</v>
      </c>
      <c r="G173" s="101">
        <v>4.8</v>
      </c>
      <c r="H173" s="101">
        <v>14.5</v>
      </c>
    </row>
    <row r="174" spans="1:8" x14ac:dyDescent="0.35">
      <c r="A174" s="100">
        <v>42908</v>
      </c>
      <c r="B174" s="101">
        <v>27.697916666666679</v>
      </c>
      <c r="C174" s="101">
        <v>1013.1</v>
      </c>
      <c r="D174" s="101">
        <v>1014.0701388888888</v>
      </c>
      <c r="E174" s="101">
        <v>1016.1</v>
      </c>
      <c r="F174" s="101">
        <v>2.8111111111111153</v>
      </c>
      <c r="G174" s="101">
        <v>8</v>
      </c>
      <c r="H174" s="101">
        <v>22.5</v>
      </c>
    </row>
    <row r="175" spans="1:8" x14ac:dyDescent="0.35">
      <c r="A175" s="100">
        <v>42909</v>
      </c>
      <c r="B175" s="101">
        <v>21.117361111111105</v>
      </c>
      <c r="C175" s="101">
        <v>1016.1</v>
      </c>
      <c r="D175" s="101">
        <v>1018.7180555555559</v>
      </c>
      <c r="E175" s="101">
        <v>1020.7</v>
      </c>
      <c r="F175" s="101">
        <v>5.1930555555555493</v>
      </c>
      <c r="G175" s="101">
        <v>11.3</v>
      </c>
      <c r="H175" s="101">
        <v>27.4</v>
      </c>
    </row>
    <row r="176" spans="1:8" x14ac:dyDescent="0.35">
      <c r="A176" s="100">
        <v>42910</v>
      </c>
      <c r="B176" s="101">
        <v>19.552083333333339</v>
      </c>
      <c r="C176" s="101">
        <v>1017.1</v>
      </c>
      <c r="D176" s="101">
        <v>1019.234027777778</v>
      </c>
      <c r="E176" s="101">
        <v>1020.9</v>
      </c>
      <c r="F176" s="101">
        <v>4.4888888888888889</v>
      </c>
      <c r="G176" s="101">
        <v>8</v>
      </c>
      <c r="H176" s="101">
        <v>19.3</v>
      </c>
    </row>
    <row r="177" spans="1:8" x14ac:dyDescent="0.35">
      <c r="A177" s="100">
        <v>42911</v>
      </c>
      <c r="B177" s="101">
        <v>20.240972222222219</v>
      </c>
      <c r="C177" s="101">
        <v>1013.8</v>
      </c>
      <c r="D177" s="101">
        <v>1016.786111111111</v>
      </c>
      <c r="E177" s="101">
        <v>1018.7</v>
      </c>
      <c r="F177" s="101">
        <v>3.2333333333333329</v>
      </c>
      <c r="G177" s="101">
        <v>8</v>
      </c>
      <c r="H177" s="101">
        <v>17.7</v>
      </c>
    </row>
    <row r="178" spans="1:8" x14ac:dyDescent="0.35">
      <c r="A178" s="100">
        <v>42912</v>
      </c>
      <c r="B178" s="101">
        <v>19.389583333333341</v>
      </c>
      <c r="C178" s="101">
        <v>1008.3</v>
      </c>
      <c r="D178" s="101">
        <v>1009.8701388888886</v>
      </c>
      <c r="E178" s="101">
        <v>1013.7</v>
      </c>
      <c r="F178" s="101">
        <v>1.7666666666666659</v>
      </c>
      <c r="G178" s="101">
        <v>8</v>
      </c>
      <c r="H178" s="101">
        <v>17.7</v>
      </c>
    </row>
    <row r="179" spans="1:8" x14ac:dyDescent="0.35">
      <c r="A179" s="100">
        <v>42913</v>
      </c>
      <c r="B179" s="101">
        <v>19.859027777777779</v>
      </c>
      <c r="C179" s="101">
        <v>1001.9</v>
      </c>
      <c r="D179" s="101">
        <v>1005.5243055555555</v>
      </c>
      <c r="E179" s="101">
        <v>1008.8</v>
      </c>
      <c r="F179" s="101">
        <v>4.728472222222222</v>
      </c>
      <c r="G179" s="101">
        <v>12.9</v>
      </c>
      <c r="H179" s="101">
        <v>35.4</v>
      </c>
    </row>
    <row r="180" spans="1:8" x14ac:dyDescent="0.35">
      <c r="A180" s="100">
        <v>42914</v>
      </c>
      <c r="B180" s="101">
        <v>16.808333333333337</v>
      </c>
      <c r="C180" s="101">
        <v>998.7</v>
      </c>
      <c r="D180" s="101">
        <v>1000.4583333333337</v>
      </c>
      <c r="E180" s="101">
        <v>1002.8</v>
      </c>
      <c r="F180" s="101">
        <v>7.1979166666666634</v>
      </c>
      <c r="G180" s="101">
        <v>16.100000000000001</v>
      </c>
      <c r="H180" s="101">
        <v>40.200000000000003</v>
      </c>
    </row>
    <row r="181" spans="1:8" x14ac:dyDescent="0.35">
      <c r="A181" s="100">
        <v>42915</v>
      </c>
      <c r="B181" s="101">
        <v>14.731944444444435</v>
      </c>
      <c r="C181" s="101">
        <v>998.2</v>
      </c>
      <c r="D181" s="101">
        <v>1002.3076388888886</v>
      </c>
      <c r="E181" s="101">
        <v>1005.5</v>
      </c>
      <c r="F181" s="101">
        <v>8.8340277777777771</v>
      </c>
      <c r="G181" s="101">
        <v>16.100000000000001</v>
      </c>
      <c r="H181" s="101">
        <v>46.7</v>
      </c>
    </row>
    <row r="182" spans="1:8" x14ac:dyDescent="0.35">
      <c r="A182" s="100">
        <v>42916</v>
      </c>
      <c r="B182" s="101">
        <v>13.74652777777777</v>
      </c>
      <c r="C182" s="101">
        <v>1003.8</v>
      </c>
      <c r="D182" s="101">
        <v>1008.0166666666664</v>
      </c>
      <c r="E182" s="101">
        <v>1014</v>
      </c>
      <c r="F182" s="101">
        <v>9.2881944444444517</v>
      </c>
      <c r="G182" s="101">
        <v>12.9</v>
      </c>
      <c r="H182" s="101">
        <v>40.200000000000003</v>
      </c>
    </row>
    <row r="183" spans="1:8" x14ac:dyDescent="0.35">
      <c r="A183" s="100">
        <v>42917</v>
      </c>
      <c r="B183" s="101">
        <v>14.331944444444446</v>
      </c>
      <c r="C183" s="101">
        <v>1014.1</v>
      </c>
      <c r="D183" s="101">
        <v>1018.743055555555</v>
      </c>
      <c r="E183" s="101">
        <v>1023</v>
      </c>
      <c r="F183" s="101">
        <v>5.1444444444444457</v>
      </c>
      <c r="G183" s="101">
        <v>8</v>
      </c>
      <c r="H183" s="101">
        <v>24.1</v>
      </c>
    </row>
    <row r="184" spans="1:8" x14ac:dyDescent="0.35">
      <c r="A184" s="100">
        <v>42918</v>
      </c>
      <c r="B184" s="101">
        <v>16.216666666666658</v>
      </c>
      <c r="C184" s="101">
        <v>1023</v>
      </c>
      <c r="D184" s="101">
        <v>1024.3791666666659</v>
      </c>
      <c r="E184" s="101">
        <v>1025.0999999999999</v>
      </c>
      <c r="F184" s="101">
        <v>3.9784722222222269</v>
      </c>
      <c r="G184" s="101">
        <v>9.6999999999999993</v>
      </c>
      <c r="H184" s="101">
        <v>24.1</v>
      </c>
    </row>
    <row r="185" spans="1:8" x14ac:dyDescent="0.35">
      <c r="A185" s="100">
        <v>42919</v>
      </c>
      <c r="B185" s="101">
        <v>19.074305555555551</v>
      </c>
      <c r="C185" s="101">
        <v>1021.5</v>
      </c>
      <c r="D185" s="101">
        <v>1023.3374999999991</v>
      </c>
      <c r="E185" s="101">
        <v>1024.9000000000001</v>
      </c>
      <c r="F185" s="101">
        <v>2.4777777777777796</v>
      </c>
      <c r="G185" s="101">
        <v>8</v>
      </c>
      <c r="H185" s="101">
        <v>22.5</v>
      </c>
    </row>
    <row r="186" spans="1:8" x14ac:dyDescent="0.35">
      <c r="A186" s="100">
        <v>42920</v>
      </c>
      <c r="B186" s="101">
        <v>21.865972222222226</v>
      </c>
      <c r="C186" s="101">
        <v>1015.1</v>
      </c>
      <c r="D186" s="101">
        <v>1018.1229166666672</v>
      </c>
      <c r="E186" s="101">
        <v>1021.5</v>
      </c>
      <c r="F186" s="101">
        <v>2.6333333333333355</v>
      </c>
      <c r="G186" s="101">
        <v>8</v>
      </c>
      <c r="H186" s="101">
        <v>17.7</v>
      </c>
    </row>
    <row r="187" spans="1:8" x14ac:dyDescent="0.35">
      <c r="A187" s="100">
        <v>42921</v>
      </c>
      <c r="B187" s="101">
        <v>25.82500000000001</v>
      </c>
      <c r="C187" s="101">
        <v>1012.5</v>
      </c>
      <c r="D187" s="101">
        <v>1013.6763888888893</v>
      </c>
      <c r="E187" s="101">
        <v>1015</v>
      </c>
      <c r="F187" s="101">
        <v>1.5333333333333314</v>
      </c>
      <c r="G187" s="101">
        <v>4.8</v>
      </c>
      <c r="H187" s="101">
        <v>17.7</v>
      </c>
    </row>
    <row r="188" spans="1:8" x14ac:dyDescent="0.35">
      <c r="A188" s="100">
        <v>42922</v>
      </c>
      <c r="B188" s="101">
        <v>24.967361111111117</v>
      </c>
      <c r="C188" s="101">
        <v>1013.6</v>
      </c>
      <c r="D188" s="101">
        <v>1014.7152777777776</v>
      </c>
      <c r="E188" s="101">
        <v>1016.6</v>
      </c>
      <c r="F188" s="101">
        <v>2.8444444444444472</v>
      </c>
      <c r="G188" s="101">
        <v>8</v>
      </c>
      <c r="H188" s="101">
        <v>22.5</v>
      </c>
    </row>
    <row r="189" spans="1:8" x14ac:dyDescent="0.35">
      <c r="A189" s="100">
        <v>42923</v>
      </c>
      <c r="B189" s="101">
        <v>27.214583333333316</v>
      </c>
      <c r="C189" s="101">
        <v>1014.6</v>
      </c>
      <c r="D189" s="101">
        <v>1016.1159722222221</v>
      </c>
      <c r="E189" s="101">
        <v>1017.4</v>
      </c>
      <c r="F189" s="101">
        <v>2.4555555555555575</v>
      </c>
      <c r="G189" s="101">
        <v>8</v>
      </c>
      <c r="H189" s="101">
        <v>24.1</v>
      </c>
    </row>
    <row r="190" spans="1:8" x14ac:dyDescent="0.35">
      <c r="A190" s="100">
        <v>42924</v>
      </c>
      <c r="B190" s="101">
        <v>23.386805555555569</v>
      </c>
      <c r="C190" s="101">
        <v>1011.6</v>
      </c>
      <c r="D190" s="101">
        <v>1014.1277777777777</v>
      </c>
      <c r="E190" s="101">
        <v>1016.2</v>
      </c>
      <c r="F190" s="101">
        <v>2.5118055555555587</v>
      </c>
      <c r="G190" s="101">
        <v>19.3</v>
      </c>
      <c r="H190" s="101">
        <v>49.9</v>
      </c>
    </row>
    <row r="191" spans="1:8" x14ac:dyDescent="0.35">
      <c r="A191" s="100">
        <v>42925</v>
      </c>
      <c r="B191" s="101">
        <v>20.972916666666677</v>
      </c>
      <c r="C191" s="101">
        <v>1008.5</v>
      </c>
      <c r="D191" s="101">
        <v>1009.8180555555552</v>
      </c>
      <c r="E191" s="101">
        <v>1012.1</v>
      </c>
      <c r="F191" s="101">
        <v>3.4708333333333345</v>
      </c>
      <c r="G191" s="101">
        <v>14.5</v>
      </c>
      <c r="H191" s="101">
        <v>33.799999999999997</v>
      </c>
    </row>
    <row r="192" spans="1:8" x14ac:dyDescent="0.35">
      <c r="A192" s="100">
        <v>42926</v>
      </c>
      <c r="B192" s="101">
        <v>19.0763888888889</v>
      </c>
      <c r="C192" s="101">
        <v>1010.4</v>
      </c>
      <c r="D192" s="101">
        <v>1012.5166666666664</v>
      </c>
      <c r="E192" s="101">
        <v>1015.1</v>
      </c>
      <c r="F192" s="101">
        <v>5.1409722222222189</v>
      </c>
      <c r="G192" s="101">
        <v>11.3</v>
      </c>
      <c r="H192" s="101">
        <v>29</v>
      </c>
    </row>
    <row r="193" spans="1:8" x14ac:dyDescent="0.35">
      <c r="A193" s="100">
        <v>42927</v>
      </c>
      <c r="B193" s="101">
        <v>18.912499999999994</v>
      </c>
      <c r="C193" s="101">
        <v>1014</v>
      </c>
      <c r="D193" s="101">
        <v>1014.8326388888891</v>
      </c>
      <c r="E193" s="101">
        <v>1015.7</v>
      </c>
      <c r="F193" s="101">
        <v>4.5034722222222205</v>
      </c>
      <c r="G193" s="101">
        <v>9.6999999999999993</v>
      </c>
      <c r="H193" s="101">
        <v>27.4</v>
      </c>
    </row>
    <row r="194" spans="1:8" x14ac:dyDescent="0.35">
      <c r="A194" s="100">
        <v>42928</v>
      </c>
      <c r="B194" s="101">
        <v>19.048611111111125</v>
      </c>
      <c r="C194" s="101">
        <v>1013.4</v>
      </c>
      <c r="D194" s="101">
        <v>1016.9229166666677</v>
      </c>
      <c r="E194" s="101">
        <v>1020.7</v>
      </c>
      <c r="F194" s="101">
        <v>7.0854166666666698</v>
      </c>
      <c r="G194" s="101">
        <v>12.9</v>
      </c>
      <c r="H194" s="101">
        <v>35.4</v>
      </c>
    </row>
    <row r="195" spans="1:8" x14ac:dyDescent="0.35">
      <c r="A195" s="100">
        <v>42929</v>
      </c>
      <c r="B195" s="101">
        <v>18.640972222222217</v>
      </c>
      <c r="C195" s="101">
        <v>1018.9</v>
      </c>
      <c r="D195" s="101">
        <v>1019.7993055555554</v>
      </c>
      <c r="E195" s="101">
        <v>1020.4</v>
      </c>
      <c r="F195" s="101">
        <v>3.178472222222223</v>
      </c>
      <c r="G195" s="101">
        <v>9.6999999999999993</v>
      </c>
      <c r="H195" s="101">
        <v>27.4</v>
      </c>
    </row>
    <row r="196" spans="1:8" x14ac:dyDescent="0.35">
      <c r="A196" s="100">
        <v>42930</v>
      </c>
      <c r="B196" s="101">
        <v>18.934027777777779</v>
      </c>
      <c r="C196" s="101">
        <v>1019.7</v>
      </c>
      <c r="D196" s="101">
        <v>1020.7159722222223</v>
      </c>
      <c r="E196" s="101">
        <v>1021.7</v>
      </c>
      <c r="F196" s="101">
        <v>4.224305555555552</v>
      </c>
      <c r="G196" s="101">
        <v>9.6999999999999993</v>
      </c>
      <c r="H196" s="101">
        <v>22.5</v>
      </c>
    </row>
    <row r="197" spans="1:8" x14ac:dyDescent="0.35">
      <c r="A197" s="100">
        <v>42931</v>
      </c>
      <c r="B197" s="101">
        <v>19.006944444444439</v>
      </c>
      <c r="C197" s="101">
        <v>1021.4</v>
      </c>
      <c r="D197" s="101">
        <v>1022.4645833333329</v>
      </c>
      <c r="E197" s="101">
        <v>1023.4</v>
      </c>
      <c r="F197" s="101">
        <v>1.7222222222222217</v>
      </c>
      <c r="G197" s="101">
        <v>6.4</v>
      </c>
      <c r="H197" s="101">
        <v>16.100000000000001</v>
      </c>
    </row>
    <row r="198" spans="1:8" x14ac:dyDescent="0.35">
      <c r="A198" s="100">
        <v>42932</v>
      </c>
      <c r="B198" s="101">
        <v>21.768749999999994</v>
      </c>
      <c r="C198" s="101">
        <v>1019.5</v>
      </c>
      <c r="D198" s="101">
        <v>1021.879861111111</v>
      </c>
      <c r="E198" s="101">
        <v>1023.8</v>
      </c>
      <c r="F198" s="101">
        <v>2.8777777777777791</v>
      </c>
      <c r="G198" s="101">
        <v>8</v>
      </c>
      <c r="H198" s="101">
        <v>19.3</v>
      </c>
    </row>
    <row r="199" spans="1:8" x14ac:dyDescent="0.35">
      <c r="A199" s="100">
        <v>42933</v>
      </c>
      <c r="B199" s="101">
        <v>24.580555555555563</v>
      </c>
      <c r="C199" s="101">
        <v>1013.7</v>
      </c>
      <c r="D199" s="101">
        <v>1016.4645833333329</v>
      </c>
      <c r="E199" s="101">
        <v>1019.4</v>
      </c>
      <c r="F199" s="101">
        <v>2.6222222222222249</v>
      </c>
      <c r="G199" s="101">
        <v>6.4</v>
      </c>
      <c r="H199" s="101">
        <v>16.100000000000001</v>
      </c>
    </row>
    <row r="200" spans="1:8" x14ac:dyDescent="0.35">
      <c r="A200" s="100">
        <v>42934</v>
      </c>
      <c r="B200" s="101">
        <v>26.116666666666667</v>
      </c>
      <c r="C200" s="101">
        <v>1008.1</v>
      </c>
      <c r="D200" s="101">
        <v>1010.4444444444447</v>
      </c>
      <c r="E200" s="101">
        <v>1013.7</v>
      </c>
      <c r="F200" s="101">
        <v>3.0861111111111126</v>
      </c>
      <c r="G200" s="101">
        <v>19.3</v>
      </c>
      <c r="H200" s="101">
        <v>46.7</v>
      </c>
    </row>
    <row r="201" spans="1:8" x14ac:dyDescent="0.35">
      <c r="A201" s="100">
        <v>42935</v>
      </c>
      <c r="B201" s="101">
        <v>23.250000000000014</v>
      </c>
      <c r="C201" s="101">
        <v>1007.8</v>
      </c>
      <c r="D201" s="101">
        <v>1009.8499999999998</v>
      </c>
      <c r="E201" s="101">
        <v>1012.1</v>
      </c>
      <c r="F201" s="101">
        <v>4.4111111111111105</v>
      </c>
      <c r="G201" s="101">
        <v>17.7</v>
      </c>
      <c r="H201" s="101">
        <v>41.8</v>
      </c>
    </row>
    <row r="202" spans="1:8" x14ac:dyDescent="0.35">
      <c r="A202" s="100">
        <v>42936</v>
      </c>
      <c r="B202" s="101">
        <v>18.888194444444434</v>
      </c>
      <c r="C202" s="101">
        <v>1011.5</v>
      </c>
      <c r="D202" s="101">
        <v>1013.6631944444453</v>
      </c>
      <c r="E202" s="101">
        <v>1014.8</v>
      </c>
      <c r="F202" s="101">
        <v>4.6701388888888866</v>
      </c>
      <c r="G202" s="101">
        <v>9.6999999999999993</v>
      </c>
      <c r="H202" s="101">
        <v>27.4</v>
      </c>
    </row>
    <row r="203" spans="1:8" x14ac:dyDescent="0.35">
      <c r="A203" s="100">
        <v>42937</v>
      </c>
      <c r="B203" s="101">
        <v>16.996527777777775</v>
      </c>
      <c r="C203" s="101">
        <v>1010.8</v>
      </c>
      <c r="D203" s="101">
        <v>1012.6437499999997</v>
      </c>
      <c r="E203" s="101">
        <v>1014.6</v>
      </c>
      <c r="F203" s="101">
        <v>1.8999999999999986</v>
      </c>
      <c r="G203" s="101">
        <v>4.8</v>
      </c>
      <c r="H203" s="101">
        <v>17.7</v>
      </c>
    </row>
    <row r="204" spans="1:8" x14ac:dyDescent="0.35">
      <c r="A204" s="100">
        <v>42938</v>
      </c>
      <c r="B204" s="101">
        <v>17.708333333333346</v>
      </c>
      <c r="C204" s="101">
        <v>1012.1</v>
      </c>
      <c r="D204" s="101">
        <v>1013.7520833333326</v>
      </c>
      <c r="E204" s="101">
        <v>1017.6</v>
      </c>
      <c r="F204" s="101">
        <v>6.218749999999992</v>
      </c>
      <c r="G204" s="101">
        <v>14.5</v>
      </c>
      <c r="H204" s="101">
        <v>30.6</v>
      </c>
    </row>
    <row r="205" spans="1:8" x14ac:dyDescent="0.35">
      <c r="A205" s="100">
        <v>42939</v>
      </c>
      <c r="B205" s="101">
        <v>17.091666666666669</v>
      </c>
      <c r="C205" s="101">
        <v>1014.3</v>
      </c>
      <c r="D205" s="101">
        <v>1017.4506944444436</v>
      </c>
      <c r="E205" s="101">
        <v>1019.3</v>
      </c>
      <c r="F205" s="101">
        <v>6.6388888888888893</v>
      </c>
      <c r="G205" s="101">
        <v>11.3</v>
      </c>
      <c r="H205" s="101">
        <v>37</v>
      </c>
    </row>
    <row r="206" spans="1:8" x14ac:dyDescent="0.35">
      <c r="A206" s="100">
        <v>42940</v>
      </c>
      <c r="B206" s="101">
        <v>16.690972222222214</v>
      </c>
      <c r="C206" s="101">
        <v>1012.6</v>
      </c>
      <c r="D206" s="101">
        <v>1015.6576388888893</v>
      </c>
      <c r="E206" s="101">
        <v>1018.1</v>
      </c>
      <c r="F206" s="101">
        <v>6.3902777777777775</v>
      </c>
      <c r="G206" s="101">
        <v>11.3</v>
      </c>
      <c r="H206" s="101">
        <v>29</v>
      </c>
    </row>
    <row r="207" spans="1:8" x14ac:dyDescent="0.35">
      <c r="A207" s="100">
        <v>42941</v>
      </c>
      <c r="B207" s="101">
        <v>17.344444444444445</v>
      </c>
      <c r="C207" s="101">
        <v>1014.9</v>
      </c>
      <c r="D207" s="101">
        <v>1016.1138888888885</v>
      </c>
      <c r="E207" s="101">
        <v>1017.9</v>
      </c>
      <c r="F207" s="101">
        <v>5.6854166666666686</v>
      </c>
      <c r="G207" s="101">
        <v>9.6999999999999993</v>
      </c>
      <c r="H207" s="101">
        <v>27.4</v>
      </c>
    </row>
    <row r="208" spans="1:8" x14ac:dyDescent="0.35">
      <c r="A208" s="100">
        <v>42942</v>
      </c>
      <c r="B208" s="101">
        <v>17.359027777777797</v>
      </c>
      <c r="C208" s="101">
        <v>1013.7</v>
      </c>
      <c r="D208" s="101">
        <v>1014.6465277777775</v>
      </c>
      <c r="E208" s="101">
        <v>1015.7</v>
      </c>
      <c r="F208" s="101">
        <v>5.2368055555555486</v>
      </c>
      <c r="G208" s="101">
        <v>9.6999999999999993</v>
      </c>
      <c r="H208" s="101">
        <v>27.4</v>
      </c>
    </row>
    <row r="209" spans="1:8" x14ac:dyDescent="0.35">
      <c r="A209" s="100">
        <v>42943</v>
      </c>
      <c r="B209" s="101">
        <v>18.759027777777781</v>
      </c>
      <c r="C209" s="101">
        <v>1011.4</v>
      </c>
      <c r="D209" s="101">
        <v>1012.6687499999995</v>
      </c>
      <c r="E209" s="101">
        <v>1014.5</v>
      </c>
      <c r="F209" s="101">
        <v>6.5187499999999998</v>
      </c>
      <c r="G209" s="101">
        <v>12.9</v>
      </c>
      <c r="H209" s="101">
        <v>37</v>
      </c>
    </row>
    <row r="210" spans="1:8" x14ac:dyDescent="0.35">
      <c r="A210" s="100">
        <v>42944</v>
      </c>
      <c r="B210" s="101">
        <v>18.107638888888893</v>
      </c>
      <c r="C210" s="101">
        <v>1014.5</v>
      </c>
      <c r="D210" s="101">
        <v>1016.3604166666669</v>
      </c>
      <c r="E210" s="101">
        <v>1017.4</v>
      </c>
      <c r="F210" s="101">
        <v>3.4555555555555575</v>
      </c>
      <c r="G210" s="101">
        <v>8</v>
      </c>
      <c r="H210" s="101">
        <v>22.5</v>
      </c>
    </row>
    <row r="211" spans="1:8" x14ac:dyDescent="0.35">
      <c r="A211" s="100">
        <v>42945</v>
      </c>
      <c r="B211" s="101">
        <v>20.913194444444443</v>
      </c>
      <c r="C211" s="101">
        <v>1011.8</v>
      </c>
      <c r="D211" s="101">
        <v>1014.2840277777782</v>
      </c>
      <c r="E211" s="101">
        <v>1016.6</v>
      </c>
      <c r="F211" s="101">
        <v>2.6340277777777796</v>
      </c>
      <c r="G211" s="101">
        <v>9.6999999999999993</v>
      </c>
      <c r="H211" s="101">
        <v>27.4</v>
      </c>
    </row>
    <row r="212" spans="1:8" x14ac:dyDescent="0.35">
      <c r="A212" s="100">
        <v>42946</v>
      </c>
      <c r="B212" s="101">
        <v>20.868055555555557</v>
      </c>
      <c r="C212" s="101">
        <v>1011.7</v>
      </c>
      <c r="D212" s="101">
        <v>1012.6597222222218</v>
      </c>
      <c r="E212" s="101">
        <v>1014.5</v>
      </c>
      <c r="F212" s="101">
        <v>4.871527777777775</v>
      </c>
      <c r="G212" s="101">
        <v>11.3</v>
      </c>
      <c r="H212" s="101">
        <v>30.6</v>
      </c>
    </row>
    <row r="213" spans="1:8" x14ac:dyDescent="0.35">
      <c r="A213" s="100">
        <v>42947</v>
      </c>
      <c r="B213" s="101">
        <v>20.149999999999999</v>
      </c>
      <c r="C213" s="101">
        <v>1010.1</v>
      </c>
      <c r="D213" s="101">
        <v>1011.9354166666674</v>
      </c>
      <c r="E213" s="101">
        <v>1014.1</v>
      </c>
      <c r="F213" s="101">
        <v>2.4562500000000012</v>
      </c>
      <c r="G213" s="101">
        <v>9.6999999999999993</v>
      </c>
      <c r="H213" s="101">
        <v>17.7</v>
      </c>
    </row>
    <row r="214" spans="1:8" x14ac:dyDescent="0.35">
      <c r="A214" s="100">
        <v>42948</v>
      </c>
      <c r="B214" s="101">
        <v>20.27430555555555</v>
      </c>
      <c r="C214" s="101">
        <v>1010.3</v>
      </c>
      <c r="D214" s="101">
        <v>1014.3715277777774</v>
      </c>
      <c r="E214" s="101">
        <v>1017.9</v>
      </c>
      <c r="F214" s="101">
        <v>1.9465277777777774</v>
      </c>
      <c r="G214" s="101">
        <v>9.6999999999999993</v>
      </c>
      <c r="H214" s="101">
        <v>33.799999999999997</v>
      </c>
    </row>
    <row r="215" spans="1:8" x14ac:dyDescent="0.35">
      <c r="A215" s="100">
        <v>42949</v>
      </c>
      <c r="B215" s="101">
        <v>23.378472222222229</v>
      </c>
      <c r="C215" s="101">
        <v>1014.3</v>
      </c>
      <c r="D215" s="101">
        <v>1016.4743055555552</v>
      </c>
      <c r="E215" s="101">
        <v>1018.3</v>
      </c>
      <c r="F215" s="101">
        <v>2.0333333333333368</v>
      </c>
      <c r="G215" s="101">
        <v>8</v>
      </c>
      <c r="H215" s="101">
        <v>20.9</v>
      </c>
    </row>
    <row r="216" spans="1:8" x14ac:dyDescent="0.35">
      <c r="A216" s="100">
        <v>42950</v>
      </c>
      <c r="B216" s="101">
        <v>21.856944444444437</v>
      </c>
      <c r="C216" s="101">
        <v>1014.7</v>
      </c>
      <c r="D216" s="101">
        <v>1015.8145833333336</v>
      </c>
      <c r="E216" s="101">
        <v>1016.8</v>
      </c>
      <c r="F216" s="101">
        <v>4.3291666666666684</v>
      </c>
      <c r="G216" s="101">
        <v>9.6999999999999993</v>
      </c>
      <c r="H216" s="101">
        <v>30.6</v>
      </c>
    </row>
    <row r="217" spans="1:8" x14ac:dyDescent="0.35">
      <c r="A217" s="100">
        <v>42951</v>
      </c>
      <c r="B217" s="101">
        <v>20.784722222222225</v>
      </c>
      <c r="C217" s="101">
        <v>1014.9</v>
      </c>
      <c r="D217" s="101">
        <v>1016.0993055555555</v>
      </c>
      <c r="E217" s="101">
        <v>1017</v>
      </c>
      <c r="F217" s="101">
        <v>2.3111111111111144</v>
      </c>
      <c r="G217" s="101">
        <v>8</v>
      </c>
      <c r="H217" s="101">
        <v>19.3</v>
      </c>
    </row>
    <row r="218" spans="1:8" x14ac:dyDescent="0.35">
      <c r="A218" s="100">
        <v>42952</v>
      </c>
      <c r="B218" s="101">
        <v>19.575694444444437</v>
      </c>
      <c r="C218" s="101">
        <v>1014.6</v>
      </c>
      <c r="D218" s="101">
        <v>1017.8583333333336</v>
      </c>
      <c r="E218" s="101">
        <v>1020.8</v>
      </c>
      <c r="F218" s="101">
        <v>4.1888888888888891</v>
      </c>
      <c r="G218" s="101">
        <v>8</v>
      </c>
      <c r="H218" s="101">
        <v>22.5</v>
      </c>
    </row>
    <row r="219" spans="1:8" x14ac:dyDescent="0.35">
      <c r="A219" s="100">
        <v>42953</v>
      </c>
      <c r="B219" s="101">
        <v>17.800694444444442</v>
      </c>
      <c r="C219" s="101">
        <v>1019.6</v>
      </c>
      <c r="D219" s="101">
        <v>1021.3743055555557</v>
      </c>
      <c r="E219" s="101">
        <v>1023</v>
      </c>
      <c r="F219" s="101">
        <v>2.3444444444444468</v>
      </c>
      <c r="G219" s="101">
        <v>8</v>
      </c>
      <c r="H219" s="101">
        <v>19.3</v>
      </c>
    </row>
    <row r="220" spans="1:8" x14ac:dyDescent="0.35">
      <c r="A220" s="100">
        <v>42954</v>
      </c>
      <c r="B220" s="101">
        <v>18.160416666666656</v>
      </c>
      <c r="C220" s="101">
        <v>1010</v>
      </c>
      <c r="D220" s="101">
        <v>1014.4326388888884</v>
      </c>
      <c r="E220" s="101">
        <v>1019.5</v>
      </c>
      <c r="F220" s="101">
        <v>2.3375000000000021</v>
      </c>
      <c r="G220" s="101">
        <v>9.6999999999999993</v>
      </c>
      <c r="H220" s="101">
        <v>24.1</v>
      </c>
    </row>
    <row r="221" spans="1:8" x14ac:dyDescent="0.35">
      <c r="A221" s="100">
        <v>42955</v>
      </c>
      <c r="B221" s="101">
        <v>16.835416666666667</v>
      </c>
      <c r="C221" s="101">
        <v>1009.4</v>
      </c>
      <c r="D221" s="101">
        <v>1013.0145833333338</v>
      </c>
      <c r="E221" s="101">
        <v>1016.6</v>
      </c>
      <c r="F221" s="101">
        <v>6.6041666666666607</v>
      </c>
      <c r="G221" s="101">
        <v>14.5</v>
      </c>
      <c r="H221" s="101">
        <v>37</v>
      </c>
    </row>
    <row r="222" spans="1:8" x14ac:dyDescent="0.35">
      <c r="A222" s="100">
        <v>42956</v>
      </c>
      <c r="B222" s="101">
        <v>13.888194444444434</v>
      </c>
      <c r="C222" s="101">
        <v>1014.9</v>
      </c>
      <c r="D222" s="101">
        <v>1016.8138888888896</v>
      </c>
      <c r="E222" s="101">
        <v>1020.2</v>
      </c>
      <c r="F222" s="101">
        <v>4.5104166666666687</v>
      </c>
      <c r="G222" s="101">
        <v>12.9</v>
      </c>
      <c r="H222" s="101">
        <v>30.6</v>
      </c>
    </row>
    <row r="223" spans="1:8" x14ac:dyDescent="0.35">
      <c r="A223" s="100">
        <v>42957</v>
      </c>
      <c r="B223" s="101">
        <v>13.690277777777775</v>
      </c>
      <c r="C223" s="101">
        <v>1018.6</v>
      </c>
      <c r="D223" s="101">
        <v>1019.7083333333337</v>
      </c>
      <c r="E223" s="101">
        <v>1021.4</v>
      </c>
      <c r="F223" s="101">
        <v>3.1131944444444439</v>
      </c>
      <c r="G223" s="101">
        <v>11.3</v>
      </c>
      <c r="H223" s="101">
        <v>25.7</v>
      </c>
    </row>
    <row r="224" spans="1:8" x14ac:dyDescent="0.35">
      <c r="A224" s="100">
        <v>42958</v>
      </c>
      <c r="B224" s="101">
        <v>14.281249999999993</v>
      </c>
      <c r="C224" s="101">
        <v>1019.8</v>
      </c>
      <c r="D224" s="101">
        <v>1021.4673611111112</v>
      </c>
      <c r="E224" s="101">
        <v>1022.9</v>
      </c>
      <c r="F224" s="101">
        <v>4.0666666666666655</v>
      </c>
      <c r="G224" s="101">
        <v>8</v>
      </c>
      <c r="H224" s="101">
        <v>24.1</v>
      </c>
    </row>
    <row r="225" spans="1:8" x14ac:dyDescent="0.35">
      <c r="A225" s="100">
        <v>42959</v>
      </c>
      <c r="B225" s="101">
        <v>16.186111111111117</v>
      </c>
      <c r="C225" s="101">
        <v>1021.4</v>
      </c>
      <c r="D225" s="101">
        <v>1022.2631944444444</v>
      </c>
      <c r="E225" s="101">
        <v>1023.3</v>
      </c>
      <c r="F225" s="101">
        <v>3.6555555555555586</v>
      </c>
      <c r="G225" s="101">
        <v>8</v>
      </c>
      <c r="H225" s="101">
        <v>24.1</v>
      </c>
    </row>
    <row r="226" spans="1:8" x14ac:dyDescent="0.35">
      <c r="A226" s="100">
        <v>42960</v>
      </c>
      <c r="B226" s="101">
        <v>18.890972222222217</v>
      </c>
      <c r="C226" s="101">
        <v>1017.9</v>
      </c>
      <c r="D226" s="101">
        <v>1019.7847222222221</v>
      </c>
      <c r="E226" s="101">
        <v>1021.6</v>
      </c>
      <c r="F226" s="101">
        <v>1.0999999999999994</v>
      </c>
      <c r="G226" s="101">
        <v>4.8</v>
      </c>
      <c r="H226" s="101">
        <v>11.3</v>
      </c>
    </row>
    <row r="227" spans="1:8" x14ac:dyDescent="0.35">
      <c r="A227" s="100">
        <v>42961</v>
      </c>
      <c r="B227" s="101">
        <v>21.847222222222221</v>
      </c>
      <c r="C227" s="101">
        <v>1013</v>
      </c>
      <c r="D227" s="101">
        <v>1015.170833333333</v>
      </c>
      <c r="E227" s="101">
        <v>1017.8</v>
      </c>
      <c r="F227" s="101">
        <v>1.5361111111111105</v>
      </c>
      <c r="G227" s="101">
        <v>11.3</v>
      </c>
      <c r="H227" s="101">
        <v>35.4</v>
      </c>
    </row>
    <row r="228" spans="1:8" x14ac:dyDescent="0.35">
      <c r="A228" s="100">
        <v>42962</v>
      </c>
      <c r="B228" s="101">
        <v>21.426388888888898</v>
      </c>
      <c r="C228" s="101">
        <v>1013.1</v>
      </c>
      <c r="D228" s="101">
        <v>1016.4055555555557</v>
      </c>
      <c r="E228" s="101">
        <v>1019.8</v>
      </c>
      <c r="F228" s="101">
        <v>4.6645833333333391</v>
      </c>
      <c r="G228" s="101">
        <v>16.100000000000001</v>
      </c>
      <c r="H228" s="101">
        <v>41.8</v>
      </c>
    </row>
    <row r="229" spans="1:8" x14ac:dyDescent="0.35">
      <c r="A229" s="100">
        <v>42963</v>
      </c>
      <c r="B229" s="101">
        <v>20.580555555555563</v>
      </c>
      <c r="C229" s="101">
        <v>1019</v>
      </c>
      <c r="D229" s="101">
        <v>1019.6041666666671</v>
      </c>
      <c r="E229" s="101">
        <v>1020.3</v>
      </c>
      <c r="F229" s="101">
        <v>1.7999999999999987</v>
      </c>
      <c r="G229" s="101">
        <v>6.4</v>
      </c>
      <c r="H229" s="101">
        <v>17.7</v>
      </c>
    </row>
    <row r="230" spans="1:8" x14ac:dyDescent="0.35">
      <c r="A230" s="100">
        <v>42964</v>
      </c>
      <c r="B230" s="101">
        <v>20.366666666666674</v>
      </c>
      <c r="C230" s="101">
        <v>1017.1</v>
      </c>
      <c r="D230" s="101">
        <v>1018.8062500000004</v>
      </c>
      <c r="E230" s="101">
        <v>1020.1</v>
      </c>
      <c r="F230" s="101">
        <v>2.4222222222222234</v>
      </c>
      <c r="G230" s="101">
        <v>8</v>
      </c>
      <c r="H230" s="101">
        <v>22.5</v>
      </c>
    </row>
    <row r="231" spans="1:8" x14ac:dyDescent="0.35">
      <c r="A231" s="100">
        <v>42965</v>
      </c>
      <c r="B231" s="101">
        <v>18.161111111111122</v>
      </c>
      <c r="C231" s="101">
        <v>1015.8</v>
      </c>
      <c r="D231" s="101">
        <v>1017.386805555555</v>
      </c>
      <c r="E231" s="101">
        <v>1020.3</v>
      </c>
      <c r="F231" s="101">
        <v>3.2229166666666678</v>
      </c>
      <c r="G231" s="101">
        <v>11.3</v>
      </c>
      <c r="H231" s="101">
        <v>30.6</v>
      </c>
    </row>
    <row r="232" spans="1:8" x14ac:dyDescent="0.35">
      <c r="A232" s="100">
        <v>42966</v>
      </c>
      <c r="B232" s="101">
        <v>15.094444444444441</v>
      </c>
      <c r="C232" s="101">
        <v>1020.3</v>
      </c>
      <c r="D232" s="101">
        <v>1022.3833333333334</v>
      </c>
      <c r="E232" s="101">
        <v>1024.4000000000001</v>
      </c>
      <c r="F232" s="101">
        <v>1.844444444444445</v>
      </c>
      <c r="G232" s="101">
        <v>6.4</v>
      </c>
      <c r="H232" s="101">
        <v>16.100000000000001</v>
      </c>
    </row>
    <row r="233" spans="1:8" x14ac:dyDescent="0.35">
      <c r="A233" s="100">
        <v>42967</v>
      </c>
      <c r="B233" s="101">
        <v>15.611111111111111</v>
      </c>
      <c r="C233" s="101">
        <v>1023.7</v>
      </c>
      <c r="D233" s="101">
        <v>1024.8319444444448</v>
      </c>
      <c r="E233" s="101">
        <v>1026.4000000000001</v>
      </c>
      <c r="F233" s="101">
        <v>1.0222222222222219</v>
      </c>
      <c r="G233" s="101">
        <v>4.8</v>
      </c>
      <c r="H233" s="101">
        <v>16.100000000000001</v>
      </c>
    </row>
    <row r="234" spans="1:8" x14ac:dyDescent="0.35">
      <c r="A234" s="100">
        <v>42968</v>
      </c>
      <c r="B234" s="101">
        <v>19.236805555555556</v>
      </c>
      <c r="C234" s="101">
        <v>1017.8</v>
      </c>
      <c r="D234" s="101">
        <v>1021.1902777777772</v>
      </c>
      <c r="E234" s="101">
        <v>1024</v>
      </c>
      <c r="F234" s="101">
        <v>2.3888888888888902</v>
      </c>
      <c r="G234" s="101">
        <v>8</v>
      </c>
      <c r="H234" s="101">
        <v>19.3</v>
      </c>
    </row>
    <row r="235" spans="1:8" x14ac:dyDescent="0.35">
      <c r="A235" s="100">
        <v>42969</v>
      </c>
      <c r="B235" s="101">
        <v>22.627083333333342</v>
      </c>
      <c r="C235" s="101">
        <v>1012.6</v>
      </c>
      <c r="D235" s="101">
        <v>1015.0034722222224</v>
      </c>
      <c r="E235" s="101">
        <v>1017.8</v>
      </c>
      <c r="F235" s="101">
        <v>0.96666666666666601</v>
      </c>
      <c r="G235" s="101">
        <v>4.8</v>
      </c>
      <c r="H235" s="101">
        <v>17.7</v>
      </c>
    </row>
    <row r="236" spans="1:8" x14ac:dyDescent="0.35">
      <c r="A236" s="100">
        <v>42970</v>
      </c>
      <c r="B236" s="101">
        <v>21.969444444444441</v>
      </c>
      <c r="C236" s="101">
        <v>1013.2</v>
      </c>
      <c r="D236" s="101">
        <v>1015.3715277777779</v>
      </c>
      <c r="E236" s="101">
        <v>1016.5</v>
      </c>
      <c r="F236" s="101">
        <v>4.0048611111111114</v>
      </c>
      <c r="G236" s="101">
        <v>11.3</v>
      </c>
      <c r="H236" s="101">
        <v>40.200000000000003</v>
      </c>
    </row>
    <row r="237" spans="1:8" x14ac:dyDescent="0.35">
      <c r="A237" s="100">
        <v>42971</v>
      </c>
      <c r="B237" s="101">
        <v>22.793749999999985</v>
      </c>
      <c r="C237" s="101">
        <v>1013.4</v>
      </c>
      <c r="D237" s="101">
        <v>1014.7722222222224</v>
      </c>
      <c r="E237" s="101">
        <v>1016.5</v>
      </c>
      <c r="F237" s="101">
        <v>0.86666666666666603</v>
      </c>
      <c r="G237" s="101">
        <v>4.8</v>
      </c>
      <c r="H237" s="101">
        <v>16.100000000000001</v>
      </c>
    </row>
    <row r="238" spans="1:8" x14ac:dyDescent="0.35">
      <c r="A238" s="100">
        <v>42972</v>
      </c>
      <c r="B238" s="101">
        <v>23.163888888888884</v>
      </c>
      <c r="C238" s="101">
        <v>1012.8</v>
      </c>
      <c r="D238" s="101">
        <v>1013.9597222222219</v>
      </c>
      <c r="E238" s="101">
        <v>1015.1</v>
      </c>
      <c r="F238" s="101">
        <v>2.8138888888888896</v>
      </c>
      <c r="G238" s="101">
        <v>11.3</v>
      </c>
      <c r="H238" s="101">
        <v>35.4</v>
      </c>
    </row>
    <row r="239" spans="1:8" x14ac:dyDescent="0.35">
      <c r="A239" s="100">
        <v>42973</v>
      </c>
      <c r="B239" s="101">
        <v>23.534722222222225</v>
      </c>
      <c r="C239" s="101">
        <v>1012.5</v>
      </c>
      <c r="D239" s="101">
        <v>1013.8652777777783</v>
      </c>
      <c r="E239" s="101">
        <v>1014.9</v>
      </c>
      <c r="F239" s="101">
        <v>0.91111111111111087</v>
      </c>
      <c r="G239" s="101">
        <v>4.8</v>
      </c>
      <c r="H239" s="101">
        <v>12.9</v>
      </c>
    </row>
    <row r="240" spans="1:8" x14ac:dyDescent="0.35">
      <c r="A240" s="100">
        <v>42974</v>
      </c>
      <c r="B240" s="101">
        <v>25.522222222222226</v>
      </c>
      <c r="C240" s="101">
        <v>1013.2</v>
      </c>
      <c r="D240" s="101">
        <v>1014.1624999999999</v>
      </c>
      <c r="E240" s="101">
        <v>1015</v>
      </c>
      <c r="F240" s="101">
        <v>1.3354166666666645</v>
      </c>
      <c r="G240" s="101">
        <v>11.3</v>
      </c>
      <c r="H240" s="101">
        <v>29</v>
      </c>
    </row>
    <row r="241" spans="1:8" x14ac:dyDescent="0.35">
      <c r="A241" s="100">
        <v>42975</v>
      </c>
      <c r="B241" s="101">
        <v>26.058333333333326</v>
      </c>
      <c r="C241" s="101">
        <v>1011.5</v>
      </c>
      <c r="D241" s="101">
        <v>1012.9756944444439</v>
      </c>
      <c r="E241" s="101">
        <v>1014.5</v>
      </c>
      <c r="F241" s="101">
        <v>0.77777777777777724</v>
      </c>
      <c r="G241" s="101">
        <v>4.8</v>
      </c>
      <c r="H241" s="101">
        <v>11.3</v>
      </c>
    </row>
    <row r="242" spans="1:8" x14ac:dyDescent="0.35">
      <c r="A242" s="100">
        <v>42976</v>
      </c>
      <c r="B242" s="101">
        <v>24.861805555555549</v>
      </c>
      <c r="C242" s="101">
        <v>1009.5</v>
      </c>
      <c r="D242" s="101">
        <v>1010.6958333333337</v>
      </c>
      <c r="E242" s="101">
        <v>1012.1</v>
      </c>
      <c r="F242" s="101">
        <v>2.7597222222222224</v>
      </c>
      <c r="G242" s="101">
        <v>9.6999999999999993</v>
      </c>
      <c r="H242" s="101">
        <v>32.200000000000003</v>
      </c>
    </row>
    <row r="243" spans="1:8" x14ac:dyDescent="0.35">
      <c r="A243" s="100">
        <v>42977</v>
      </c>
      <c r="B243" s="101">
        <v>20.184722222222234</v>
      </c>
      <c r="C243" s="101">
        <v>1009.4</v>
      </c>
      <c r="D243" s="101">
        <v>1010.8520833333334</v>
      </c>
      <c r="E243" s="101">
        <v>1013.7</v>
      </c>
      <c r="F243" s="101">
        <v>3.8625000000000012</v>
      </c>
      <c r="G243" s="101">
        <v>11.3</v>
      </c>
      <c r="H243" s="101">
        <v>33.799999999999997</v>
      </c>
    </row>
    <row r="244" spans="1:8" x14ac:dyDescent="0.35">
      <c r="A244" s="100">
        <v>42978</v>
      </c>
      <c r="B244" s="101">
        <v>14.501388888888885</v>
      </c>
      <c r="C244" s="101">
        <v>1013.7</v>
      </c>
      <c r="D244" s="101">
        <v>1019.2715277777778</v>
      </c>
      <c r="E244" s="101">
        <v>1021.3</v>
      </c>
      <c r="F244" s="101">
        <v>2.8013888888888916</v>
      </c>
      <c r="G244" s="101">
        <v>9.6999999999999993</v>
      </c>
      <c r="H244" s="101">
        <v>22.5</v>
      </c>
    </row>
    <row r="245" spans="1:8" x14ac:dyDescent="0.35">
      <c r="A245" s="100">
        <v>42979</v>
      </c>
      <c r="B245" s="101">
        <v>12.837499999999991</v>
      </c>
      <c r="C245" s="101">
        <v>1019.4</v>
      </c>
      <c r="D245" s="101">
        <v>1020.5798611111109</v>
      </c>
      <c r="E245" s="101">
        <v>1021.8</v>
      </c>
      <c r="F245" s="101">
        <v>1.1562499999999998</v>
      </c>
      <c r="G245" s="101">
        <v>9.6999999999999993</v>
      </c>
      <c r="H245" s="101">
        <v>20.9</v>
      </c>
    </row>
    <row r="246" spans="1:8" x14ac:dyDescent="0.35">
      <c r="A246" s="100">
        <v>42980</v>
      </c>
      <c r="B246" s="101">
        <v>13.813194444444441</v>
      </c>
      <c r="C246" s="101">
        <v>1019.9</v>
      </c>
      <c r="D246" s="101">
        <v>1021.2638888888887</v>
      </c>
      <c r="E246" s="101">
        <v>1022.4</v>
      </c>
      <c r="F246" s="101">
        <v>2.6006944444444446</v>
      </c>
      <c r="G246" s="101">
        <v>11.3</v>
      </c>
      <c r="H246" s="101">
        <v>19.3</v>
      </c>
    </row>
    <row r="247" spans="1:8" x14ac:dyDescent="0.35">
      <c r="A247" s="100">
        <v>42981</v>
      </c>
      <c r="B247" s="101">
        <v>15.230555555555561</v>
      </c>
      <c r="C247" s="101">
        <v>1012.7</v>
      </c>
      <c r="D247" s="101">
        <v>1015.5777777777779</v>
      </c>
      <c r="E247" s="101">
        <v>1019.9</v>
      </c>
      <c r="F247" s="101">
        <v>1.3555555555555545</v>
      </c>
      <c r="G247" s="101">
        <v>4.8</v>
      </c>
      <c r="H247" s="101">
        <v>16.100000000000001</v>
      </c>
    </row>
    <row r="248" spans="1:8" x14ac:dyDescent="0.35">
      <c r="A248" s="100">
        <v>42982</v>
      </c>
      <c r="B248" s="101">
        <v>18.216666666666669</v>
      </c>
      <c r="C248" s="101">
        <v>1011.8</v>
      </c>
      <c r="D248" s="101">
        <v>1015.7722222222221</v>
      </c>
      <c r="E248" s="101">
        <v>1019.1</v>
      </c>
      <c r="F248" s="101">
        <v>4.0340277777777755</v>
      </c>
      <c r="G248" s="101">
        <v>9.6999999999999993</v>
      </c>
      <c r="H248" s="101">
        <v>24.1</v>
      </c>
    </row>
    <row r="249" spans="1:8" x14ac:dyDescent="0.35">
      <c r="A249" s="100">
        <v>42983</v>
      </c>
      <c r="B249" s="101">
        <v>19.344444444444438</v>
      </c>
      <c r="C249" s="101">
        <v>1018.5</v>
      </c>
      <c r="D249" s="101">
        <v>1019.8187499999998</v>
      </c>
      <c r="E249" s="101">
        <v>1021.5</v>
      </c>
      <c r="F249" s="101">
        <v>3.9569444444444435</v>
      </c>
      <c r="G249" s="101">
        <v>9.6999999999999993</v>
      </c>
      <c r="H249" s="101">
        <v>25.7</v>
      </c>
    </row>
    <row r="250" spans="1:8" x14ac:dyDescent="0.35">
      <c r="A250" s="100">
        <v>42984</v>
      </c>
      <c r="B250" s="101">
        <v>15.845833333333328</v>
      </c>
      <c r="C250" s="101">
        <v>1021.4</v>
      </c>
      <c r="D250" s="101">
        <v>1022.8826388888891</v>
      </c>
      <c r="E250" s="101">
        <v>1024.3</v>
      </c>
      <c r="F250" s="101">
        <v>4.1555555555555559</v>
      </c>
      <c r="G250" s="101">
        <v>8</v>
      </c>
      <c r="H250" s="101">
        <v>20.9</v>
      </c>
    </row>
    <row r="251" spans="1:8" x14ac:dyDescent="0.35">
      <c r="A251" s="100">
        <v>42985</v>
      </c>
      <c r="B251" s="101">
        <v>15.477083333333333</v>
      </c>
      <c r="C251" s="101">
        <v>1017.2</v>
      </c>
      <c r="D251" s="101">
        <v>1019.5048611111106</v>
      </c>
      <c r="E251" s="101">
        <v>1022.4</v>
      </c>
      <c r="F251" s="101">
        <v>3.3000000000000025</v>
      </c>
      <c r="G251" s="101">
        <v>8</v>
      </c>
      <c r="H251" s="101">
        <v>20.9</v>
      </c>
    </row>
    <row r="252" spans="1:8" x14ac:dyDescent="0.35">
      <c r="A252" s="100">
        <v>42986</v>
      </c>
      <c r="B252" s="101">
        <v>15.434722222222215</v>
      </c>
      <c r="C252" s="101">
        <v>1004.1</v>
      </c>
      <c r="D252" s="101">
        <v>1011.4875000000001</v>
      </c>
      <c r="E252" s="101">
        <v>1017</v>
      </c>
      <c r="F252" s="101">
        <v>6.878472222222217</v>
      </c>
      <c r="G252" s="101">
        <v>14.5</v>
      </c>
      <c r="H252" s="101">
        <v>38.6</v>
      </c>
    </row>
    <row r="253" spans="1:8" x14ac:dyDescent="0.35">
      <c r="A253" s="100">
        <v>42987</v>
      </c>
      <c r="B253" s="101">
        <v>13.972222222222221</v>
      </c>
      <c r="C253" s="101">
        <v>1001.9</v>
      </c>
      <c r="D253" s="101">
        <v>1003.5979166666669</v>
      </c>
      <c r="E253" s="101">
        <v>1006.1</v>
      </c>
      <c r="F253" s="101">
        <v>6.6180555555555554</v>
      </c>
      <c r="G253" s="101">
        <v>11.3</v>
      </c>
      <c r="H253" s="101">
        <v>30.6</v>
      </c>
    </row>
    <row r="254" spans="1:8" x14ac:dyDescent="0.35">
      <c r="A254" s="100">
        <v>42988</v>
      </c>
      <c r="B254" s="101">
        <v>13.543055555555549</v>
      </c>
      <c r="C254" s="101">
        <v>1005.4</v>
      </c>
      <c r="D254" s="101">
        <v>1008.4055555555556</v>
      </c>
      <c r="E254" s="101">
        <v>1010.5</v>
      </c>
      <c r="F254" s="101">
        <v>5.8527777777777734</v>
      </c>
      <c r="G254" s="101">
        <v>12.9</v>
      </c>
      <c r="H254" s="101">
        <v>43.5</v>
      </c>
    </row>
    <row r="255" spans="1:8" x14ac:dyDescent="0.35">
      <c r="A255" s="100">
        <v>42989</v>
      </c>
      <c r="B255" s="101">
        <v>13.734027777777779</v>
      </c>
      <c r="C255" s="101">
        <v>1004.8</v>
      </c>
      <c r="D255" s="101">
        <v>1007.6486111111111</v>
      </c>
      <c r="E255" s="101">
        <v>1010.6</v>
      </c>
      <c r="F255" s="101">
        <v>9.0312500000000053</v>
      </c>
      <c r="G255" s="101">
        <v>14.5</v>
      </c>
      <c r="H255" s="101">
        <v>38.6</v>
      </c>
    </row>
    <row r="256" spans="1:8" x14ac:dyDescent="0.35">
      <c r="A256" s="100">
        <v>42990</v>
      </c>
      <c r="B256" s="101">
        <v>13.806944444444451</v>
      </c>
      <c r="C256" s="101">
        <v>1010.3</v>
      </c>
      <c r="D256" s="101">
        <v>1014.8555555555561</v>
      </c>
      <c r="E256" s="101">
        <v>1017.3</v>
      </c>
      <c r="F256" s="101">
        <v>7.7722222222222195</v>
      </c>
      <c r="G256" s="101">
        <v>14.5</v>
      </c>
      <c r="H256" s="101">
        <v>40.200000000000003</v>
      </c>
    </row>
    <row r="257" spans="1:8" x14ac:dyDescent="0.35">
      <c r="A257" s="100">
        <v>42991</v>
      </c>
      <c r="B257" s="101">
        <v>17.154861111111121</v>
      </c>
      <c r="C257" s="101">
        <v>1012</v>
      </c>
      <c r="D257" s="101">
        <v>1014.6854166666667</v>
      </c>
      <c r="E257" s="101">
        <v>1016.5</v>
      </c>
      <c r="F257" s="101">
        <v>12.729861111111115</v>
      </c>
      <c r="G257" s="101">
        <v>17.7</v>
      </c>
      <c r="H257" s="101">
        <v>54.7</v>
      </c>
    </row>
    <row r="258" spans="1:8" x14ac:dyDescent="0.35">
      <c r="A258" s="100">
        <v>42992</v>
      </c>
      <c r="B258" s="101">
        <v>13.529166666666669</v>
      </c>
      <c r="C258" s="101">
        <v>1009.1</v>
      </c>
      <c r="D258" s="101">
        <v>1015.797916666666</v>
      </c>
      <c r="E258" s="101">
        <v>1018.7</v>
      </c>
      <c r="F258" s="101">
        <v>9.1006944444444517</v>
      </c>
      <c r="G258" s="101">
        <v>17.7</v>
      </c>
      <c r="H258" s="101">
        <v>49.9</v>
      </c>
    </row>
    <row r="259" spans="1:8" x14ac:dyDescent="0.35">
      <c r="A259" s="100">
        <v>42993</v>
      </c>
      <c r="B259" s="101">
        <v>11.515972222222224</v>
      </c>
      <c r="C259" s="101">
        <v>1012.9</v>
      </c>
      <c r="D259" s="101">
        <v>1014.7055555555556</v>
      </c>
      <c r="E259" s="101">
        <v>1017.5</v>
      </c>
      <c r="F259" s="101">
        <v>2.2222222222222228</v>
      </c>
      <c r="G259" s="101">
        <v>6.4</v>
      </c>
      <c r="H259" s="101">
        <v>16.100000000000001</v>
      </c>
    </row>
    <row r="260" spans="1:8" x14ac:dyDescent="0.35">
      <c r="A260" s="100">
        <v>42994</v>
      </c>
      <c r="B260" s="101">
        <v>10.328472222222215</v>
      </c>
      <c r="C260" s="101">
        <v>1011.9</v>
      </c>
      <c r="D260" s="101">
        <v>1012.8513888888889</v>
      </c>
      <c r="E260" s="101">
        <v>1013.7</v>
      </c>
      <c r="F260" s="101">
        <v>3.6465277777777771</v>
      </c>
      <c r="G260" s="101">
        <v>9.6999999999999993</v>
      </c>
      <c r="H260" s="101">
        <v>29</v>
      </c>
    </row>
    <row r="261" spans="1:8" x14ac:dyDescent="0.35">
      <c r="A261" s="100">
        <v>42995</v>
      </c>
      <c r="B261" s="101">
        <v>10.886805555555556</v>
      </c>
      <c r="C261" s="101">
        <v>1012.6</v>
      </c>
      <c r="D261" s="101">
        <v>1013.9708333333324</v>
      </c>
      <c r="E261" s="101">
        <v>1017.1</v>
      </c>
      <c r="F261" s="101">
        <v>4.753472222222225</v>
      </c>
      <c r="G261" s="101">
        <v>11.3</v>
      </c>
      <c r="H261" s="101">
        <v>35.4</v>
      </c>
    </row>
    <row r="262" spans="1:8" x14ac:dyDescent="0.35">
      <c r="A262" s="100">
        <v>42996</v>
      </c>
      <c r="B262" s="101">
        <v>11.09791666666667</v>
      </c>
      <c r="C262" s="101">
        <v>1016.5</v>
      </c>
      <c r="D262" s="101">
        <v>1018.2993055555552</v>
      </c>
      <c r="E262" s="101">
        <v>1020.9</v>
      </c>
      <c r="F262" s="101">
        <v>1.711111111111111</v>
      </c>
      <c r="G262" s="101">
        <v>8</v>
      </c>
      <c r="H262" s="101">
        <v>19.3</v>
      </c>
    </row>
    <row r="263" spans="1:8" x14ac:dyDescent="0.35">
      <c r="A263" s="100">
        <v>42997</v>
      </c>
      <c r="B263" s="101">
        <v>11.142361111111107</v>
      </c>
      <c r="C263" s="101">
        <v>1020.3</v>
      </c>
      <c r="D263" s="101">
        <v>1022.0659722222213</v>
      </c>
      <c r="E263" s="101">
        <v>1024.4000000000001</v>
      </c>
      <c r="F263" s="101">
        <v>3.1604166666666655</v>
      </c>
      <c r="G263" s="101">
        <v>11.3</v>
      </c>
      <c r="H263" s="101">
        <v>24.1</v>
      </c>
    </row>
    <row r="264" spans="1:8" x14ac:dyDescent="0.35">
      <c r="A264" s="100">
        <v>42998</v>
      </c>
      <c r="B264" s="101">
        <v>10.78541666666667</v>
      </c>
      <c r="C264" s="101">
        <v>1019.3</v>
      </c>
      <c r="D264" s="101">
        <v>1022.3124999999998</v>
      </c>
      <c r="E264" s="101">
        <v>1024.2</v>
      </c>
      <c r="F264" s="101">
        <v>1.4333333333333325</v>
      </c>
      <c r="G264" s="101">
        <v>6.4</v>
      </c>
      <c r="H264" s="101">
        <v>16.100000000000001</v>
      </c>
    </row>
    <row r="265" spans="1:8" x14ac:dyDescent="0.35">
      <c r="A265" s="100">
        <v>42999</v>
      </c>
      <c r="B265" s="101">
        <v>13.750694444444441</v>
      </c>
      <c r="C265" s="101">
        <v>1016.7</v>
      </c>
      <c r="D265" s="101">
        <v>1018.0631944444449</v>
      </c>
      <c r="E265" s="101">
        <v>1019.4</v>
      </c>
      <c r="F265" s="101">
        <v>0.9111111111111112</v>
      </c>
      <c r="G265" s="101">
        <v>6.4</v>
      </c>
      <c r="H265" s="101">
        <v>14.5</v>
      </c>
    </row>
    <row r="266" spans="1:8" x14ac:dyDescent="0.35">
      <c r="A266" s="100">
        <v>43000</v>
      </c>
      <c r="B266" s="101">
        <v>14.572916666666664</v>
      </c>
      <c r="C266" s="101">
        <v>1019.1</v>
      </c>
      <c r="D266" s="101">
        <v>1020.7541666666663</v>
      </c>
      <c r="E266" s="101">
        <v>1022.6</v>
      </c>
      <c r="F266" s="101">
        <v>1.2222222222222223</v>
      </c>
      <c r="G266" s="101">
        <v>6.4</v>
      </c>
      <c r="H266" s="101">
        <v>16.100000000000001</v>
      </c>
    </row>
    <row r="267" spans="1:8" x14ac:dyDescent="0.35">
      <c r="A267" s="100">
        <v>43001</v>
      </c>
      <c r="B267" s="101">
        <v>15.600000000000001</v>
      </c>
      <c r="C267" s="101">
        <v>1018.5</v>
      </c>
      <c r="D267" s="101">
        <v>1019.8527777777773</v>
      </c>
      <c r="E267" s="101">
        <v>1022.2</v>
      </c>
      <c r="F267" s="101">
        <v>0.87777777777777721</v>
      </c>
      <c r="G267" s="101">
        <v>4.8</v>
      </c>
      <c r="H267" s="101">
        <v>11.3</v>
      </c>
    </row>
    <row r="268" spans="1:8" x14ac:dyDescent="0.35">
      <c r="A268" s="100">
        <v>43002</v>
      </c>
      <c r="B268" s="101">
        <v>17.409027777777776</v>
      </c>
      <c r="C268" s="101">
        <v>1017.1</v>
      </c>
      <c r="D268" s="101">
        <v>1018.3486111111116</v>
      </c>
      <c r="E268" s="101">
        <v>1019.5</v>
      </c>
      <c r="F268" s="101">
        <v>0.77777777777777768</v>
      </c>
      <c r="G268" s="101">
        <v>4.8</v>
      </c>
      <c r="H268" s="101">
        <v>12.9</v>
      </c>
    </row>
    <row r="269" spans="1:8" x14ac:dyDescent="0.35">
      <c r="A269" s="100">
        <v>43003</v>
      </c>
      <c r="B269" s="101">
        <v>15.831249999999999</v>
      </c>
      <c r="C269" s="101">
        <v>1016.1</v>
      </c>
      <c r="D269" s="101">
        <v>1018.0305555555561</v>
      </c>
      <c r="E269" s="101">
        <v>1019.8</v>
      </c>
      <c r="F269" s="101">
        <v>0.79999999999999927</v>
      </c>
      <c r="G269" s="101">
        <v>4.8</v>
      </c>
      <c r="H269" s="101">
        <v>14.5</v>
      </c>
    </row>
    <row r="270" spans="1:8" x14ac:dyDescent="0.35">
      <c r="A270" s="100">
        <v>43004</v>
      </c>
      <c r="B270" s="101">
        <v>16.024999999999991</v>
      </c>
      <c r="C270" s="101">
        <v>1019.2</v>
      </c>
      <c r="D270" s="101">
        <v>1020.4979166666664</v>
      </c>
      <c r="E270" s="101">
        <v>1021.6</v>
      </c>
      <c r="F270" s="101">
        <v>1.6666666666666661</v>
      </c>
      <c r="G270" s="101">
        <v>6.4</v>
      </c>
      <c r="H270" s="101">
        <v>16.100000000000001</v>
      </c>
    </row>
    <row r="271" spans="1:8" x14ac:dyDescent="0.35">
      <c r="A271" s="100">
        <v>43005</v>
      </c>
      <c r="B271" s="101">
        <v>15.941666666666659</v>
      </c>
      <c r="C271" s="101">
        <v>1018.9</v>
      </c>
      <c r="D271" s="101">
        <v>1020.1381944444436</v>
      </c>
      <c r="E271" s="101">
        <v>1021.1</v>
      </c>
      <c r="F271" s="101">
        <v>1.1222222222222218</v>
      </c>
      <c r="G271" s="101">
        <v>6.4</v>
      </c>
      <c r="H271" s="101">
        <v>19.3</v>
      </c>
    </row>
    <row r="272" spans="1:8" x14ac:dyDescent="0.35">
      <c r="A272" s="100">
        <v>43006</v>
      </c>
      <c r="B272" s="101">
        <v>17.46597222222222</v>
      </c>
      <c r="C272" s="101">
        <v>1021</v>
      </c>
      <c r="D272" s="101">
        <v>1021.9027777777778</v>
      </c>
      <c r="E272" s="101">
        <v>1023</v>
      </c>
      <c r="F272" s="101">
        <v>1.9229166666666668</v>
      </c>
      <c r="G272" s="101">
        <v>11.3</v>
      </c>
      <c r="H272" s="101">
        <v>24.1</v>
      </c>
    </row>
    <row r="273" spans="1:8" x14ac:dyDescent="0.35">
      <c r="A273" s="100">
        <v>43007</v>
      </c>
      <c r="B273" s="101">
        <v>19.081944444444431</v>
      </c>
      <c r="C273" s="101">
        <v>1017.9</v>
      </c>
      <c r="D273" s="101">
        <v>1019.5805555555564</v>
      </c>
      <c r="E273" s="101">
        <v>1021.5</v>
      </c>
      <c r="F273" s="101">
        <v>1.2999999999999994</v>
      </c>
      <c r="G273" s="101">
        <v>6.4</v>
      </c>
      <c r="H273" s="101">
        <v>16.100000000000001</v>
      </c>
    </row>
    <row r="274" spans="1:8" x14ac:dyDescent="0.35">
      <c r="A274" s="100">
        <v>43008</v>
      </c>
      <c r="B274" s="101">
        <v>14.306944444444449</v>
      </c>
      <c r="C274" s="101">
        <v>1017.3</v>
      </c>
      <c r="D274" s="101">
        <v>1019.6326388888888</v>
      </c>
      <c r="E274" s="101">
        <v>1021.5</v>
      </c>
      <c r="F274" s="101">
        <v>2.1354166666666661</v>
      </c>
      <c r="G274" s="101">
        <v>11.3</v>
      </c>
      <c r="H274" s="101">
        <v>25.7</v>
      </c>
    </row>
    <row r="275" spans="1:8" x14ac:dyDescent="0.35">
      <c r="A275" s="100">
        <v>43009</v>
      </c>
      <c r="B275" s="101">
        <v>12.808333333333332</v>
      </c>
      <c r="C275" s="101">
        <v>1019.9</v>
      </c>
      <c r="D275" s="101">
        <v>1020.8083333333327</v>
      </c>
      <c r="E275" s="101">
        <v>1021.4</v>
      </c>
      <c r="F275" s="101">
        <v>3.1777777777777789</v>
      </c>
      <c r="G275" s="101">
        <v>8</v>
      </c>
      <c r="H275" s="101">
        <v>27.4</v>
      </c>
    </row>
    <row r="276" spans="1:8" x14ac:dyDescent="0.35">
      <c r="A276" s="100">
        <v>43010</v>
      </c>
      <c r="B276" s="101">
        <v>17.047222222222221</v>
      </c>
      <c r="C276" s="101">
        <v>1020.1</v>
      </c>
      <c r="D276" s="101">
        <v>1021.2388888888885</v>
      </c>
      <c r="E276" s="101">
        <v>1022.4</v>
      </c>
      <c r="F276" s="101">
        <v>5.4243055555555522</v>
      </c>
      <c r="G276" s="101">
        <v>9.6999999999999993</v>
      </c>
      <c r="H276" s="101">
        <v>29</v>
      </c>
    </row>
    <row r="277" spans="1:8" x14ac:dyDescent="0.35">
      <c r="A277" s="100">
        <v>43011</v>
      </c>
      <c r="B277" s="101">
        <v>14.899305555555555</v>
      </c>
      <c r="C277" s="101">
        <v>1018.8</v>
      </c>
      <c r="D277" s="101">
        <v>1022.3506944444447</v>
      </c>
      <c r="E277" s="101">
        <v>1026.0999999999999</v>
      </c>
      <c r="F277" s="101">
        <v>3.4458333333333355</v>
      </c>
      <c r="G277" s="101">
        <v>9.6999999999999993</v>
      </c>
      <c r="H277" s="101">
        <v>24.1</v>
      </c>
    </row>
    <row r="278" spans="1:8" x14ac:dyDescent="0.35">
      <c r="A278" s="100">
        <v>43012</v>
      </c>
      <c r="B278" s="101">
        <v>11.499999999999995</v>
      </c>
      <c r="C278" s="101">
        <v>1024</v>
      </c>
      <c r="D278" s="101">
        <v>1024.9270833333323</v>
      </c>
      <c r="E278" s="101">
        <v>1026</v>
      </c>
      <c r="F278" s="101">
        <v>0.94444444444444342</v>
      </c>
      <c r="G278" s="101">
        <v>4.8</v>
      </c>
      <c r="H278" s="101">
        <v>16.100000000000001</v>
      </c>
    </row>
    <row r="279" spans="1:8" x14ac:dyDescent="0.35">
      <c r="A279" s="100">
        <v>43013</v>
      </c>
      <c r="B279" s="101">
        <v>13.056249999999999</v>
      </c>
      <c r="C279" s="101">
        <v>1021</v>
      </c>
      <c r="D279" s="101">
        <v>1022.4076388888888</v>
      </c>
      <c r="E279" s="101">
        <v>1023.9</v>
      </c>
      <c r="F279" s="101">
        <v>2.4777777777777796</v>
      </c>
      <c r="G279" s="101">
        <v>8</v>
      </c>
      <c r="H279" s="101">
        <v>20.9</v>
      </c>
    </row>
    <row r="280" spans="1:8" x14ac:dyDescent="0.35">
      <c r="A280" s="100">
        <v>43014</v>
      </c>
      <c r="B280" s="101">
        <v>11.284027777777773</v>
      </c>
      <c r="C280" s="101">
        <v>1021.2</v>
      </c>
      <c r="D280" s="101">
        <v>1024.3590277777776</v>
      </c>
      <c r="E280" s="101">
        <v>1027.5999999999999</v>
      </c>
      <c r="F280" s="101">
        <v>2.9</v>
      </c>
      <c r="G280" s="101">
        <v>8</v>
      </c>
      <c r="H280" s="101">
        <v>20.9</v>
      </c>
    </row>
    <row r="281" spans="1:8" x14ac:dyDescent="0.35">
      <c r="A281" s="100">
        <v>43015</v>
      </c>
      <c r="B281" s="101">
        <v>9.4868055555555522</v>
      </c>
      <c r="C281" s="101">
        <v>1021.9</v>
      </c>
      <c r="D281" s="101">
        <v>1025.0756944444443</v>
      </c>
      <c r="E281" s="101">
        <v>1027.9000000000001</v>
      </c>
      <c r="F281" s="101">
        <v>0.77777777777777746</v>
      </c>
      <c r="G281" s="101">
        <v>4.8</v>
      </c>
      <c r="H281" s="101">
        <v>12.9</v>
      </c>
    </row>
    <row r="282" spans="1:8" x14ac:dyDescent="0.35">
      <c r="A282" s="100">
        <v>43016</v>
      </c>
      <c r="B282" s="101">
        <v>12.75694444444443</v>
      </c>
      <c r="C282" s="101">
        <v>1020.8</v>
      </c>
      <c r="D282" s="101">
        <v>1021.5930555555547</v>
      </c>
      <c r="E282" s="101">
        <v>1022.2</v>
      </c>
      <c r="F282" s="101">
        <v>1.5999999999999979</v>
      </c>
      <c r="G282" s="101">
        <v>8</v>
      </c>
      <c r="H282" s="101">
        <v>16.100000000000001</v>
      </c>
    </row>
    <row r="283" spans="1:8" x14ac:dyDescent="0.35">
      <c r="A283" s="100">
        <v>43017</v>
      </c>
      <c r="B283" s="101">
        <v>14.143055555555554</v>
      </c>
      <c r="C283" s="101">
        <v>1020.4</v>
      </c>
      <c r="D283" s="101">
        <v>1021.1444444444442</v>
      </c>
      <c r="E283" s="101">
        <v>1022.2</v>
      </c>
      <c r="F283" s="101">
        <v>0.66666666666666663</v>
      </c>
      <c r="G283" s="101">
        <v>6.4</v>
      </c>
      <c r="H283" s="101">
        <v>14.5</v>
      </c>
    </row>
    <row r="284" spans="1:8" x14ac:dyDescent="0.35">
      <c r="A284" s="100">
        <v>43018</v>
      </c>
      <c r="B284" s="101">
        <v>14.070138888888891</v>
      </c>
      <c r="C284" s="101">
        <v>1020</v>
      </c>
      <c r="D284" s="101">
        <v>1020.8444444444457</v>
      </c>
      <c r="E284" s="101">
        <v>1021.8</v>
      </c>
      <c r="F284" s="101">
        <v>0.7444444444444438</v>
      </c>
      <c r="G284" s="101">
        <v>6.4</v>
      </c>
      <c r="H284" s="101">
        <v>17.7</v>
      </c>
    </row>
    <row r="285" spans="1:8" x14ac:dyDescent="0.35">
      <c r="A285" s="100">
        <v>43019</v>
      </c>
      <c r="B285" s="101">
        <v>15.143055555555557</v>
      </c>
      <c r="C285" s="101">
        <v>1018.1</v>
      </c>
      <c r="D285" s="101">
        <v>1019.8090277777782</v>
      </c>
      <c r="E285" s="101">
        <v>1022.7</v>
      </c>
      <c r="F285" s="101">
        <v>3.9416666666666651</v>
      </c>
      <c r="G285" s="101">
        <v>11.3</v>
      </c>
      <c r="H285" s="101">
        <v>29</v>
      </c>
    </row>
    <row r="286" spans="1:8" x14ac:dyDescent="0.35">
      <c r="A286" s="100">
        <v>43020</v>
      </c>
      <c r="B286" s="101">
        <v>15.022916666666665</v>
      </c>
      <c r="C286" s="101">
        <v>1022.7</v>
      </c>
      <c r="D286" s="101">
        <v>1025.1409722222224</v>
      </c>
      <c r="E286" s="101">
        <v>1026.5999999999999</v>
      </c>
      <c r="F286" s="101">
        <v>2.1791666666666667</v>
      </c>
      <c r="G286" s="101">
        <v>9.6999999999999993</v>
      </c>
      <c r="H286" s="101">
        <v>25.7</v>
      </c>
    </row>
    <row r="287" spans="1:8" x14ac:dyDescent="0.35">
      <c r="A287" s="100">
        <v>43021</v>
      </c>
      <c r="B287" s="101">
        <v>14.705555555555557</v>
      </c>
      <c r="C287" s="101">
        <v>1024.5</v>
      </c>
      <c r="D287" s="101">
        <v>1025.2645833333331</v>
      </c>
      <c r="E287" s="101">
        <v>1025.9000000000001</v>
      </c>
      <c r="F287" s="101">
        <v>0.47777777777777775</v>
      </c>
      <c r="G287" s="101">
        <v>6.4</v>
      </c>
      <c r="H287" s="101">
        <v>12.9</v>
      </c>
    </row>
    <row r="288" spans="1:8" x14ac:dyDescent="0.35">
      <c r="A288" s="100">
        <v>43022</v>
      </c>
      <c r="B288" s="101">
        <v>15.552083333333334</v>
      </c>
      <c r="C288" s="101">
        <v>1023.4</v>
      </c>
      <c r="D288" s="101">
        <v>1024.617361111111</v>
      </c>
      <c r="E288" s="101">
        <v>1026</v>
      </c>
      <c r="F288" s="101">
        <v>9.9999999999999992E-2</v>
      </c>
      <c r="G288" s="101">
        <v>1.6</v>
      </c>
      <c r="H288" s="101">
        <v>6.4</v>
      </c>
    </row>
    <row r="289" spans="1:8" x14ac:dyDescent="0.35">
      <c r="A289" s="100">
        <v>43023</v>
      </c>
      <c r="B289" s="101">
        <v>17.188194444444449</v>
      </c>
      <c r="C289" s="101">
        <v>1021.9</v>
      </c>
      <c r="D289" s="101">
        <v>1022.9909722222221</v>
      </c>
      <c r="E289" s="101">
        <v>1023.9</v>
      </c>
      <c r="F289" s="101">
        <v>2.1555555555555572</v>
      </c>
      <c r="G289" s="101">
        <v>8</v>
      </c>
      <c r="H289" s="101">
        <v>27.4</v>
      </c>
    </row>
    <row r="290" spans="1:8" x14ac:dyDescent="0.35">
      <c r="A290" s="100">
        <v>43024</v>
      </c>
      <c r="B290" s="101">
        <v>18.015972222222217</v>
      </c>
      <c r="C290" s="101">
        <v>1020.9</v>
      </c>
      <c r="D290" s="101">
        <v>1021.7763888888882</v>
      </c>
      <c r="E290" s="101">
        <v>1023</v>
      </c>
      <c r="F290" s="101">
        <v>2.1930555555555586</v>
      </c>
      <c r="G290" s="101">
        <v>11.3</v>
      </c>
      <c r="H290" s="101">
        <v>32.200000000000003</v>
      </c>
    </row>
    <row r="291" spans="1:8" x14ac:dyDescent="0.35">
      <c r="A291" s="100">
        <v>43025</v>
      </c>
      <c r="B291" s="101">
        <v>16.595833333333339</v>
      </c>
      <c r="C291" s="101">
        <v>1014.7</v>
      </c>
      <c r="D291" s="101">
        <v>1017.9298611111112</v>
      </c>
      <c r="E291" s="101">
        <v>1022.6</v>
      </c>
      <c r="F291" s="101">
        <v>1.1777777777777769</v>
      </c>
      <c r="G291" s="101">
        <v>4.8</v>
      </c>
      <c r="H291" s="101">
        <v>16.100000000000001</v>
      </c>
    </row>
    <row r="292" spans="1:8" x14ac:dyDescent="0.35">
      <c r="A292" s="100">
        <v>43026</v>
      </c>
      <c r="B292" s="101">
        <v>16.99722222222222</v>
      </c>
      <c r="C292" s="101">
        <v>1008</v>
      </c>
      <c r="D292" s="101">
        <v>1010.9597222222225</v>
      </c>
      <c r="E292" s="101">
        <v>1014.7</v>
      </c>
      <c r="F292" s="101">
        <v>2.333333333333333</v>
      </c>
      <c r="G292" s="101">
        <v>8</v>
      </c>
      <c r="H292" s="101">
        <v>24.1</v>
      </c>
    </row>
    <row r="293" spans="1:8" x14ac:dyDescent="0.35">
      <c r="A293" s="100">
        <v>43027</v>
      </c>
      <c r="B293" s="101">
        <v>16.145833333333332</v>
      </c>
      <c r="C293" s="101">
        <v>1007.3</v>
      </c>
      <c r="D293" s="101">
        <v>1009.2805555555557</v>
      </c>
      <c r="E293" s="101">
        <v>1011</v>
      </c>
      <c r="F293" s="101">
        <v>4.3270833333333307</v>
      </c>
      <c r="G293" s="101">
        <v>11.3</v>
      </c>
      <c r="H293" s="101">
        <v>33.799999999999997</v>
      </c>
    </row>
    <row r="294" spans="1:8" x14ac:dyDescent="0.35">
      <c r="A294" s="100">
        <v>43028</v>
      </c>
      <c r="B294" s="101">
        <v>15.095833333333335</v>
      </c>
      <c r="C294" s="101">
        <v>1010.9</v>
      </c>
      <c r="D294" s="101">
        <v>1014.9381944444439</v>
      </c>
      <c r="E294" s="101">
        <v>1016.8</v>
      </c>
      <c r="F294" s="101">
        <v>5.5854166666666583</v>
      </c>
      <c r="G294" s="101">
        <v>11.3</v>
      </c>
      <c r="H294" s="101">
        <v>33.799999999999997</v>
      </c>
    </row>
    <row r="295" spans="1:8" x14ac:dyDescent="0.35">
      <c r="A295" s="100">
        <v>43029</v>
      </c>
      <c r="B295" s="101">
        <v>13.34861111111111</v>
      </c>
      <c r="C295" s="101">
        <v>1014.8</v>
      </c>
      <c r="D295" s="101">
        <v>1018.2854166666665</v>
      </c>
      <c r="E295" s="101">
        <v>1022</v>
      </c>
      <c r="F295" s="101">
        <v>8.4701388888888953</v>
      </c>
      <c r="G295" s="101">
        <v>12.9</v>
      </c>
      <c r="H295" s="101">
        <v>37</v>
      </c>
    </row>
    <row r="296" spans="1:8" x14ac:dyDescent="0.35">
      <c r="A296" s="100">
        <v>43030</v>
      </c>
      <c r="B296" s="101">
        <v>9.8729166666666632</v>
      </c>
      <c r="C296" s="101">
        <v>1021.6</v>
      </c>
      <c r="D296" s="101">
        <v>1023.6652777777786</v>
      </c>
      <c r="E296" s="101">
        <v>1026.2</v>
      </c>
      <c r="F296" s="101">
        <v>7.5152777777777811</v>
      </c>
      <c r="G296" s="101">
        <v>12.9</v>
      </c>
      <c r="H296" s="101">
        <v>30.6</v>
      </c>
    </row>
    <row r="297" spans="1:8" x14ac:dyDescent="0.35">
      <c r="A297" s="100">
        <v>43031</v>
      </c>
      <c r="B297" s="101">
        <v>11.277083333333342</v>
      </c>
      <c r="C297" s="101">
        <v>1025.2</v>
      </c>
      <c r="D297" s="101">
        <v>1026.0638888888884</v>
      </c>
      <c r="E297" s="101">
        <v>1026.9000000000001</v>
      </c>
      <c r="F297" s="101">
        <v>3.5451388888888924</v>
      </c>
      <c r="G297" s="101">
        <v>9.6999999999999993</v>
      </c>
      <c r="H297" s="101">
        <v>22.5</v>
      </c>
    </row>
    <row r="298" spans="1:8" x14ac:dyDescent="0.35">
      <c r="A298" s="100">
        <v>43032</v>
      </c>
      <c r="B298" s="101">
        <v>14.234722222222226</v>
      </c>
      <c r="C298" s="101">
        <v>1023.5</v>
      </c>
      <c r="D298" s="101">
        <v>1025.4326388888887</v>
      </c>
      <c r="E298" s="101">
        <v>1026.9000000000001</v>
      </c>
      <c r="F298" s="101">
        <v>1.6666666666666643</v>
      </c>
      <c r="G298" s="101">
        <v>6.4</v>
      </c>
      <c r="H298" s="101">
        <v>17.7</v>
      </c>
    </row>
    <row r="299" spans="1:8" x14ac:dyDescent="0.35">
      <c r="A299" s="100">
        <v>43033</v>
      </c>
      <c r="B299" s="101">
        <v>15.621527777777779</v>
      </c>
      <c r="C299" s="101">
        <v>1022.6</v>
      </c>
      <c r="D299" s="101">
        <v>1023.3631944444442</v>
      </c>
      <c r="E299" s="101">
        <v>1024.5</v>
      </c>
      <c r="F299" s="101">
        <v>0.5</v>
      </c>
      <c r="G299" s="101">
        <v>4.8</v>
      </c>
      <c r="H299" s="101">
        <v>11.3</v>
      </c>
    </row>
    <row r="300" spans="1:8" x14ac:dyDescent="0.35">
      <c r="A300" s="100">
        <v>43034</v>
      </c>
      <c r="B300" s="101">
        <v>16.788888888888888</v>
      </c>
      <c r="C300" s="101">
        <v>1023.4</v>
      </c>
      <c r="D300" s="101">
        <v>1024.3097222222232</v>
      </c>
      <c r="E300" s="101">
        <v>1025.7</v>
      </c>
      <c r="F300" s="101">
        <v>0.37777777777777793</v>
      </c>
      <c r="G300" s="101">
        <v>4.8</v>
      </c>
      <c r="H300" s="101">
        <v>16.100000000000001</v>
      </c>
    </row>
    <row r="301" spans="1:8" x14ac:dyDescent="0.35">
      <c r="A301" s="100">
        <v>43035</v>
      </c>
      <c r="B301" s="101">
        <v>13.590277777777784</v>
      </c>
      <c r="C301" s="101">
        <v>1025.5999999999999</v>
      </c>
      <c r="D301" s="101">
        <v>1028.8409722222229</v>
      </c>
      <c r="E301" s="101">
        <v>1031.7</v>
      </c>
      <c r="F301" s="101">
        <v>2.1111111111111103</v>
      </c>
      <c r="G301" s="101">
        <v>8</v>
      </c>
      <c r="H301" s="101">
        <v>19.3</v>
      </c>
    </row>
    <row r="302" spans="1:8" x14ac:dyDescent="0.35">
      <c r="A302" s="100">
        <v>43036</v>
      </c>
      <c r="B302" s="101">
        <v>8.3710144927536216</v>
      </c>
      <c r="C302" s="101">
        <v>1027.2</v>
      </c>
      <c r="D302" s="101">
        <v>1029.4173913043473</v>
      </c>
      <c r="E302" s="101">
        <v>1031.4000000000001</v>
      </c>
      <c r="F302" s="101">
        <v>0.79999999999999993</v>
      </c>
      <c r="G302" s="101">
        <v>6.4</v>
      </c>
      <c r="H302" s="101">
        <v>14.5</v>
      </c>
    </row>
    <row r="303" spans="1:8" x14ac:dyDescent="0.35">
      <c r="A303" s="100">
        <v>43037</v>
      </c>
      <c r="B303" s="101">
        <v>10.229166666666663</v>
      </c>
      <c r="C303" s="101">
        <v>1021.6</v>
      </c>
      <c r="D303" s="101">
        <v>1023.7263888888896</v>
      </c>
      <c r="E303" s="101">
        <v>1027.2</v>
      </c>
      <c r="F303" s="101">
        <v>4.692361111111107</v>
      </c>
      <c r="G303" s="101">
        <v>11.3</v>
      </c>
      <c r="H303" s="101">
        <v>25.7</v>
      </c>
    </row>
    <row r="304" spans="1:8" x14ac:dyDescent="0.35">
      <c r="A304" s="100">
        <v>43038</v>
      </c>
      <c r="B304" s="101">
        <v>7.1770833333333348</v>
      </c>
      <c r="C304" s="101">
        <v>1022.2</v>
      </c>
      <c r="D304" s="101">
        <v>1024.7062500000002</v>
      </c>
      <c r="E304" s="101">
        <v>1026.8</v>
      </c>
      <c r="F304" s="101">
        <v>7.0305555555555532</v>
      </c>
      <c r="G304" s="101">
        <v>14.5</v>
      </c>
      <c r="H304" s="101">
        <v>30.6</v>
      </c>
    </row>
    <row r="305" spans="1:8" x14ac:dyDescent="0.35">
      <c r="A305" s="100">
        <v>43039</v>
      </c>
      <c r="B305" s="101">
        <v>6.1402777777777793</v>
      </c>
      <c r="C305" s="101">
        <v>1023.4</v>
      </c>
      <c r="D305" s="101">
        <v>1025.5173611111104</v>
      </c>
      <c r="E305" s="101">
        <v>1027</v>
      </c>
      <c r="F305" s="101">
        <v>4.1465277777777825</v>
      </c>
      <c r="G305" s="101">
        <v>9.6999999999999993</v>
      </c>
      <c r="H305" s="101">
        <v>22.5</v>
      </c>
    </row>
    <row r="306" spans="1:8" x14ac:dyDescent="0.35">
      <c r="A306" s="100">
        <v>43040</v>
      </c>
      <c r="B306" s="101">
        <v>9.5555555555555554</v>
      </c>
      <c r="C306" s="101">
        <v>1019</v>
      </c>
      <c r="D306" s="101">
        <v>1020.8583333333341</v>
      </c>
      <c r="E306" s="101">
        <v>1023.4</v>
      </c>
      <c r="F306" s="101">
        <v>2.0145833333333329</v>
      </c>
      <c r="G306" s="101">
        <v>11.3</v>
      </c>
      <c r="H306" s="101">
        <v>25.7</v>
      </c>
    </row>
    <row r="307" spans="1:8" x14ac:dyDescent="0.35">
      <c r="A307" s="100">
        <v>43041</v>
      </c>
      <c r="B307" s="101">
        <v>13.102083333333336</v>
      </c>
      <c r="C307" s="101">
        <v>1016.2</v>
      </c>
      <c r="D307" s="101">
        <v>1017.436111111112</v>
      </c>
      <c r="E307" s="101">
        <v>1019.1</v>
      </c>
      <c r="F307" s="101">
        <v>2.9479166666666692</v>
      </c>
      <c r="G307" s="101">
        <v>11.3</v>
      </c>
      <c r="H307" s="101">
        <v>30.6</v>
      </c>
    </row>
    <row r="308" spans="1:8" x14ac:dyDescent="0.35">
      <c r="A308" s="100">
        <v>43042</v>
      </c>
      <c r="B308" s="101">
        <v>12.192361111111117</v>
      </c>
      <c r="C308" s="101">
        <v>1010.7</v>
      </c>
      <c r="D308" s="101">
        <v>1013.1756944444442</v>
      </c>
      <c r="E308" s="101">
        <v>1016.5</v>
      </c>
      <c r="F308" s="101">
        <v>1.3333333333333335</v>
      </c>
      <c r="G308" s="101">
        <v>8</v>
      </c>
      <c r="H308" s="101">
        <v>24.1</v>
      </c>
    </row>
    <row r="309" spans="1:8" x14ac:dyDescent="0.35">
      <c r="A309" s="100">
        <v>43043</v>
      </c>
      <c r="B309" s="101">
        <v>13.275694444444447</v>
      </c>
      <c r="C309" s="101">
        <v>1008.5</v>
      </c>
      <c r="D309" s="101">
        <v>1009.9333333333335</v>
      </c>
      <c r="E309" s="101">
        <v>1011.3</v>
      </c>
      <c r="F309" s="101">
        <v>2.5451388888888897</v>
      </c>
      <c r="G309" s="101">
        <v>9.6999999999999993</v>
      </c>
      <c r="H309" s="101">
        <v>29</v>
      </c>
    </row>
    <row r="310" spans="1:8" x14ac:dyDescent="0.35">
      <c r="A310" s="100">
        <v>43044</v>
      </c>
      <c r="B310" s="101">
        <v>7.1715277777777811</v>
      </c>
      <c r="C310" s="101">
        <v>1010.1</v>
      </c>
      <c r="D310" s="101">
        <v>1016.8972222222225</v>
      </c>
      <c r="E310" s="101">
        <v>1021.8</v>
      </c>
      <c r="F310" s="101">
        <v>6.1493055555555554</v>
      </c>
      <c r="G310" s="101">
        <v>17.7</v>
      </c>
      <c r="H310" s="101">
        <v>38.6</v>
      </c>
    </row>
    <row r="311" spans="1:8" x14ac:dyDescent="0.35">
      <c r="A311" s="100">
        <v>43045</v>
      </c>
      <c r="B311" s="101">
        <v>5.0368055555555573</v>
      </c>
      <c r="C311" s="101">
        <v>1021.7</v>
      </c>
      <c r="D311" s="101">
        <v>1023.7548611111112</v>
      </c>
      <c r="E311" s="101">
        <v>1025</v>
      </c>
      <c r="F311" s="101">
        <v>4.0006944444444468</v>
      </c>
      <c r="G311" s="101">
        <v>9.6999999999999993</v>
      </c>
      <c r="H311" s="101">
        <v>22.5</v>
      </c>
    </row>
    <row r="312" spans="1:8" x14ac:dyDescent="0.35">
      <c r="A312" s="100">
        <v>43046</v>
      </c>
      <c r="B312" s="101">
        <v>3.3847222222222246</v>
      </c>
      <c r="C312" s="101">
        <v>1018.7</v>
      </c>
      <c r="D312" s="101">
        <v>1021.0972222222222</v>
      </c>
      <c r="E312" s="101">
        <v>1023.8</v>
      </c>
      <c r="F312" s="101">
        <v>1.1333333333333324</v>
      </c>
      <c r="G312" s="101">
        <v>4.8</v>
      </c>
      <c r="H312" s="101">
        <v>17.7</v>
      </c>
    </row>
    <row r="313" spans="1:8" x14ac:dyDescent="0.35">
      <c r="A313" s="100">
        <v>43047</v>
      </c>
      <c r="B313" s="101">
        <v>4.6798611111111157</v>
      </c>
      <c r="C313" s="101">
        <v>1017.4</v>
      </c>
      <c r="D313" s="101">
        <v>1019.7548611111114</v>
      </c>
      <c r="E313" s="101">
        <v>1023.2</v>
      </c>
      <c r="F313" s="101">
        <v>2.0777777777777784</v>
      </c>
      <c r="G313" s="101">
        <v>6.4</v>
      </c>
      <c r="H313" s="101">
        <v>22.5</v>
      </c>
    </row>
    <row r="314" spans="1:8" x14ac:dyDescent="0.35">
      <c r="A314" s="100">
        <v>43048</v>
      </c>
      <c r="B314" s="101">
        <v>5.9888888888888969</v>
      </c>
      <c r="C314" s="101">
        <v>1022.8</v>
      </c>
      <c r="D314" s="101">
        <v>1025.9215277777778</v>
      </c>
      <c r="E314" s="101">
        <v>1028.5999999999999</v>
      </c>
      <c r="F314" s="101">
        <v>1.1666666666666656</v>
      </c>
      <c r="G314" s="101">
        <v>4.8</v>
      </c>
      <c r="H314" s="101">
        <v>12.9</v>
      </c>
    </row>
    <row r="315" spans="1:8" x14ac:dyDescent="0.35">
      <c r="A315" s="100">
        <v>43049</v>
      </c>
      <c r="B315" s="101">
        <v>8.16180555555556</v>
      </c>
      <c r="C315" s="101">
        <v>1024.9000000000001</v>
      </c>
      <c r="D315" s="101">
        <v>1026.2638888888887</v>
      </c>
      <c r="E315" s="101">
        <v>1028.4000000000001</v>
      </c>
      <c r="F315" s="101">
        <v>4.9263888888888836</v>
      </c>
      <c r="G315" s="101">
        <v>11.3</v>
      </c>
      <c r="H315" s="101">
        <v>29</v>
      </c>
    </row>
    <row r="316" spans="1:8" x14ac:dyDescent="0.35">
      <c r="A316" s="100">
        <v>43050</v>
      </c>
      <c r="B316" s="101">
        <v>10.777083333333334</v>
      </c>
      <c r="C316" s="101">
        <v>1017.5</v>
      </c>
      <c r="D316" s="101">
        <v>1020.797916666667</v>
      </c>
      <c r="E316" s="101">
        <v>1025.5</v>
      </c>
      <c r="F316" s="101">
        <v>8.8305555555555486</v>
      </c>
      <c r="G316" s="101">
        <v>16.100000000000001</v>
      </c>
      <c r="H316" s="101">
        <v>48.3</v>
      </c>
    </row>
    <row r="317" spans="1:8" x14ac:dyDescent="0.35">
      <c r="A317" s="100">
        <v>43051</v>
      </c>
      <c r="B317" s="101">
        <v>9.3694444444444525</v>
      </c>
      <c r="C317" s="101">
        <v>1008.4</v>
      </c>
      <c r="D317" s="101">
        <v>1013.8854166666666</v>
      </c>
      <c r="E317" s="101">
        <v>1017.9</v>
      </c>
      <c r="F317" s="101">
        <v>10.192361111111111</v>
      </c>
      <c r="G317" s="101">
        <v>20.9</v>
      </c>
      <c r="H317" s="101">
        <v>46.7</v>
      </c>
    </row>
    <row r="318" spans="1:8" x14ac:dyDescent="0.35">
      <c r="A318" s="100">
        <v>43052</v>
      </c>
      <c r="B318" s="101">
        <v>4.2826388888888873</v>
      </c>
      <c r="C318" s="101">
        <v>1017.9</v>
      </c>
      <c r="D318" s="101">
        <v>1022.3597222222226</v>
      </c>
      <c r="E318" s="101">
        <v>1025.9000000000001</v>
      </c>
      <c r="F318" s="101">
        <v>5.6618055555555546</v>
      </c>
      <c r="G318" s="101">
        <v>9.6999999999999993</v>
      </c>
      <c r="H318" s="101">
        <v>20.9</v>
      </c>
    </row>
    <row r="319" spans="1:8" x14ac:dyDescent="0.35">
      <c r="A319" s="100">
        <v>43053</v>
      </c>
      <c r="B319" s="101">
        <v>4.0826388888888872</v>
      </c>
      <c r="C319" s="101">
        <v>1025.5</v>
      </c>
      <c r="D319" s="101">
        <v>1026.5986111111106</v>
      </c>
      <c r="E319" s="101">
        <v>1027.4000000000001</v>
      </c>
      <c r="F319" s="101">
        <v>2.9555555555555579</v>
      </c>
      <c r="G319" s="101">
        <v>6.4</v>
      </c>
      <c r="H319" s="101">
        <v>16.100000000000001</v>
      </c>
    </row>
    <row r="320" spans="1:8" x14ac:dyDescent="0.35">
      <c r="A320" s="100">
        <v>43054</v>
      </c>
      <c r="B320" s="101">
        <v>4.3527777777777787</v>
      </c>
      <c r="C320" s="101">
        <v>1022.8</v>
      </c>
      <c r="D320" s="101">
        <v>1024.6041666666667</v>
      </c>
      <c r="E320" s="101">
        <v>1026.4000000000001</v>
      </c>
      <c r="F320" s="101">
        <v>2.7777777777777799</v>
      </c>
      <c r="G320" s="101">
        <v>8</v>
      </c>
      <c r="H320" s="101">
        <v>19.3</v>
      </c>
    </row>
    <row r="321" spans="1:8" x14ac:dyDescent="0.35">
      <c r="A321" s="100">
        <v>43055</v>
      </c>
      <c r="B321" s="101">
        <v>4.259027777777777</v>
      </c>
      <c r="C321" s="101">
        <v>1022.2</v>
      </c>
      <c r="D321" s="101">
        <v>1023.6729166666667</v>
      </c>
      <c r="E321" s="101">
        <v>1025.2</v>
      </c>
      <c r="F321" s="101">
        <v>0.68888888888888855</v>
      </c>
      <c r="G321" s="101">
        <v>4.8</v>
      </c>
      <c r="H321" s="101">
        <v>14.5</v>
      </c>
    </row>
    <row r="322" spans="1:8" x14ac:dyDescent="0.35">
      <c r="A322" s="100">
        <v>43056</v>
      </c>
      <c r="B322" s="101">
        <v>6.3395833333333336</v>
      </c>
      <c r="C322" s="101">
        <v>1024.0999999999999</v>
      </c>
      <c r="D322" s="101">
        <v>1024.9618055555557</v>
      </c>
      <c r="E322" s="101">
        <v>1025.8</v>
      </c>
      <c r="F322" s="101">
        <v>2.1555555555555586</v>
      </c>
      <c r="G322" s="101">
        <v>8</v>
      </c>
      <c r="H322" s="101">
        <v>17.7</v>
      </c>
    </row>
    <row r="323" spans="1:8" x14ac:dyDescent="0.35">
      <c r="A323" s="100">
        <v>43057</v>
      </c>
      <c r="B323" s="101">
        <v>4.93611111111111</v>
      </c>
      <c r="C323" s="101">
        <v>1024.9000000000001</v>
      </c>
      <c r="D323" s="101">
        <v>1025.4222222222224</v>
      </c>
      <c r="E323" s="101">
        <v>1026.5</v>
      </c>
      <c r="F323" s="101">
        <v>2.444444444444446</v>
      </c>
      <c r="G323" s="101">
        <v>6.4</v>
      </c>
      <c r="H323" s="101">
        <v>14.5</v>
      </c>
    </row>
    <row r="324" spans="1:8" x14ac:dyDescent="0.35">
      <c r="A324" s="100">
        <v>43058</v>
      </c>
      <c r="B324" s="101">
        <v>4.7465277777777724</v>
      </c>
      <c r="C324" s="101">
        <v>1023.8</v>
      </c>
      <c r="D324" s="101">
        <v>1025.194444444445</v>
      </c>
      <c r="E324" s="101">
        <v>1026.4000000000001</v>
      </c>
      <c r="F324" s="101">
        <v>1.2222222222222219</v>
      </c>
      <c r="G324" s="101">
        <v>6.4</v>
      </c>
      <c r="H324" s="101">
        <v>20.9</v>
      </c>
    </row>
    <row r="325" spans="1:8" x14ac:dyDescent="0.35">
      <c r="A325" s="100">
        <v>43059</v>
      </c>
      <c r="B325" s="101">
        <v>7.2812500000000036</v>
      </c>
      <c r="C325" s="101">
        <v>1021.9</v>
      </c>
      <c r="D325" s="101">
        <v>1023.9729166666665</v>
      </c>
      <c r="E325" s="101">
        <v>1025.8</v>
      </c>
      <c r="F325" s="101">
        <v>0.3000000000000001</v>
      </c>
      <c r="G325" s="101">
        <v>3.2</v>
      </c>
      <c r="H325" s="101">
        <v>11.3</v>
      </c>
    </row>
    <row r="326" spans="1:8" x14ac:dyDescent="0.35">
      <c r="A326" s="100">
        <v>43060</v>
      </c>
      <c r="B326" s="101">
        <v>8.1847222222222218</v>
      </c>
      <c r="C326" s="101">
        <v>1016.7</v>
      </c>
      <c r="D326" s="101">
        <v>1019.4534722222213</v>
      </c>
      <c r="E326" s="101">
        <v>1022.3</v>
      </c>
      <c r="F326" s="101">
        <v>1.2222222222222212</v>
      </c>
      <c r="G326" s="101">
        <v>8</v>
      </c>
      <c r="H326" s="101">
        <v>29</v>
      </c>
    </row>
    <row r="327" spans="1:8" x14ac:dyDescent="0.35">
      <c r="A327" s="100">
        <v>43061</v>
      </c>
      <c r="B327" s="101">
        <v>11.597916666666674</v>
      </c>
      <c r="C327" s="101">
        <v>1006.4</v>
      </c>
      <c r="D327" s="101">
        <v>1010.8916666666664</v>
      </c>
      <c r="E327" s="101">
        <v>1016.6</v>
      </c>
      <c r="F327" s="101">
        <v>7.3597222222222207</v>
      </c>
      <c r="G327" s="101">
        <v>17.7</v>
      </c>
      <c r="H327" s="101">
        <v>48.3</v>
      </c>
    </row>
    <row r="328" spans="1:8" x14ac:dyDescent="0.35">
      <c r="A328" s="100">
        <v>43062</v>
      </c>
      <c r="B328" s="101">
        <v>14.077777777777781</v>
      </c>
      <c r="C328" s="101">
        <v>1006</v>
      </c>
      <c r="D328" s="101">
        <v>1010.484027777778</v>
      </c>
      <c r="E328" s="101">
        <v>1013.8</v>
      </c>
      <c r="F328" s="101">
        <v>9.7875000000000139</v>
      </c>
      <c r="G328" s="101">
        <v>14.5</v>
      </c>
      <c r="H328" s="101">
        <v>46.7</v>
      </c>
    </row>
    <row r="329" spans="1:8" x14ac:dyDescent="0.35">
      <c r="A329" s="100">
        <v>43063</v>
      </c>
      <c r="B329" s="101">
        <v>12.340972222222227</v>
      </c>
      <c r="C329" s="101">
        <v>1011.6</v>
      </c>
      <c r="D329" s="101">
        <v>1013.3999999999996</v>
      </c>
      <c r="E329" s="101">
        <v>1014.9</v>
      </c>
      <c r="F329" s="101">
        <v>7.1944444444444464</v>
      </c>
      <c r="G329" s="101">
        <v>14.5</v>
      </c>
      <c r="H329" s="101">
        <v>48.3</v>
      </c>
    </row>
    <row r="330" spans="1:8" x14ac:dyDescent="0.35">
      <c r="A330" s="100">
        <v>43064</v>
      </c>
      <c r="B330" s="101">
        <v>5.9256944444444457</v>
      </c>
      <c r="C330" s="101">
        <v>1012.4</v>
      </c>
      <c r="D330" s="101">
        <v>1019.3430555555561</v>
      </c>
      <c r="E330" s="101">
        <v>1026.7</v>
      </c>
      <c r="F330" s="101">
        <v>5.7833333333333377</v>
      </c>
      <c r="G330" s="101">
        <v>11.3</v>
      </c>
      <c r="H330" s="101">
        <v>32.200000000000003</v>
      </c>
    </row>
    <row r="331" spans="1:8" x14ac:dyDescent="0.35">
      <c r="A331" s="100">
        <v>43065</v>
      </c>
      <c r="B331" s="101">
        <v>3.3604166666666644</v>
      </c>
      <c r="C331" s="101">
        <v>1026.5999999999999</v>
      </c>
      <c r="D331" s="101">
        <v>1029.990972222223</v>
      </c>
      <c r="E331" s="101">
        <v>1031.9000000000001</v>
      </c>
      <c r="F331" s="101">
        <v>3.3229166666666683</v>
      </c>
      <c r="G331" s="101">
        <v>9.6999999999999993</v>
      </c>
      <c r="H331" s="101">
        <v>20.9</v>
      </c>
    </row>
    <row r="332" spans="1:8" x14ac:dyDescent="0.35">
      <c r="A332" s="100">
        <v>43066</v>
      </c>
      <c r="B332" s="101">
        <v>4.7486111111111118</v>
      </c>
      <c r="C332" s="101">
        <v>1020.1</v>
      </c>
      <c r="D332" s="101">
        <v>1027.3243055555556</v>
      </c>
      <c r="E332" s="101">
        <v>1031.9000000000001</v>
      </c>
      <c r="F332" s="101">
        <v>3.8333333333333317</v>
      </c>
      <c r="G332" s="101">
        <v>8</v>
      </c>
      <c r="H332" s="101">
        <v>24.1</v>
      </c>
    </row>
    <row r="333" spans="1:8" x14ac:dyDescent="0.35">
      <c r="A333" s="100">
        <v>43067</v>
      </c>
      <c r="B333" s="101">
        <v>4.5180555555555566</v>
      </c>
      <c r="C333" s="101">
        <v>1009.2</v>
      </c>
      <c r="D333" s="101">
        <v>1012.6937500000006</v>
      </c>
      <c r="E333" s="101">
        <v>1020.1</v>
      </c>
      <c r="F333" s="101">
        <v>7.9923611111111006</v>
      </c>
      <c r="G333" s="101">
        <v>16.100000000000001</v>
      </c>
      <c r="H333" s="101">
        <v>46.7</v>
      </c>
    </row>
    <row r="334" spans="1:8" x14ac:dyDescent="0.35">
      <c r="A334" s="100">
        <v>43068</v>
      </c>
      <c r="B334" s="101">
        <v>3.2701388888888876</v>
      </c>
      <c r="C334" s="101">
        <v>1008.1</v>
      </c>
      <c r="D334" s="101">
        <v>1009.8541666666674</v>
      </c>
      <c r="E334" s="101">
        <v>1012.2</v>
      </c>
      <c r="F334" s="101">
        <v>2.3444444444444441</v>
      </c>
      <c r="G334" s="101">
        <v>6.4</v>
      </c>
      <c r="H334" s="101">
        <v>17.7</v>
      </c>
    </row>
    <row r="335" spans="1:8" x14ac:dyDescent="0.35">
      <c r="A335" s="100">
        <v>43069</v>
      </c>
      <c r="B335" s="101">
        <v>2.5756944444444434</v>
      </c>
      <c r="C335" s="101">
        <v>1011</v>
      </c>
      <c r="D335" s="101">
        <v>1012.6374999999999</v>
      </c>
      <c r="E335" s="101">
        <v>1014.4</v>
      </c>
      <c r="F335" s="101">
        <v>5.8513888888888843</v>
      </c>
      <c r="G335" s="101">
        <v>11.3</v>
      </c>
      <c r="H335" s="101">
        <v>25.7</v>
      </c>
    </row>
    <row r="336" spans="1:8" x14ac:dyDescent="0.35">
      <c r="A336" s="100">
        <v>43070</v>
      </c>
      <c r="B336" s="101">
        <v>0.77777777777777812</v>
      </c>
      <c r="C336" s="101">
        <v>1010.8</v>
      </c>
      <c r="D336" s="101">
        <v>1015.4423611111112</v>
      </c>
      <c r="E336" s="101">
        <v>1020.8</v>
      </c>
      <c r="F336" s="101">
        <v>4.1666666666666714</v>
      </c>
      <c r="G336" s="101">
        <v>8</v>
      </c>
      <c r="H336" s="101">
        <v>24.1</v>
      </c>
    </row>
    <row r="337" spans="1:8" x14ac:dyDescent="0.35">
      <c r="A337" s="100">
        <v>43071</v>
      </c>
      <c r="B337" s="101">
        <v>-8.3333333333333315E-2</v>
      </c>
      <c r="C337" s="101">
        <v>1020.7</v>
      </c>
      <c r="D337" s="101">
        <v>1024.1097222222229</v>
      </c>
      <c r="E337" s="101">
        <v>1028.3</v>
      </c>
      <c r="F337" s="101">
        <v>5.181249999999995</v>
      </c>
      <c r="G337" s="101">
        <v>11.3</v>
      </c>
      <c r="H337" s="101">
        <v>25.7</v>
      </c>
    </row>
    <row r="338" spans="1:8" x14ac:dyDescent="0.35">
      <c r="A338" s="100">
        <v>43072</v>
      </c>
      <c r="B338" s="101">
        <v>0.2902777777777773</v>
      </c>
      <c r="C338" s="101">
        <v>1028.0999999999999</v>
      </c>
      <c r="D338" s="101">
        <v>1030.250694444444</v>
      </c>
      <c r="E338" s="101">
        <v>1033.0999999999999</v>
      </c>
      <c r="F338" s="101">
        <v>1.3555555555555554</v>
      </c>
      <c r="G338" s="101">
        <v>8</v>
      </c>
      <c r="H338" s="101">
        <v>24.1</v>
      </c>
    </row>
    <row r="339" spans="1:8" x14ac:dyDescent="0.35">
      <c r="A339" s="100">
        <v>43073</v>
      </c>
      <c r="B339" s="101">
        <v>4.947222222222222</v>
      </c>
      <c r="C339" s="101">
        <v>1033</v>
      </c>
      <c r="D339" s="101">
        <v>1035.5534722222219</v>
      </c>
      <c r="E339" s="101">
        <v>1038.3</v>
      </c>
      <c r="F339" s="101">
        <v>1.6222222222222196</v>
      </c>
      <c r="G339" s="101">
        <v>8</v>
      </c>
      <c r="H339" s="101">
        <v>22.5</v>
      </c>
    </row>
    <row r="340" spans="1:8" x14ac:dyDescent="0.35">
      <c r="A340" s="100">
        <v>43074</v>
      </c>
      <c r="B340" s="101">
        <v>5.1472222222222248</v>
      </c>
      <c r="C340" s="101">
        <v>1036.0999999999999</v>
      </c>
      <c r="D340" s="101">
        <v>1037.3798611111115</v>
      </c>
      <c r="E340" s="101">
        <v>1038.5</v>
      </c>
      <c r="F340" s="101">
        <v>1.8666666666666663</v>
      </c>
      <c r="G340" s="101">
        <v>8</v>
      </c>
      <c r="H340" s="101">
        <v>16.100000000000001</v>
      </c>
    </row>
    <row r="341" spans="1:8" x14ac:dyDescent="0.35">
      <c r="A341" s="100">
        <v>43075</v>
      </c>
      <c r="B341" s="101">
        <v>2.1673611111111111</v>
      </c>
      <c r="C341" s="101">
        <v>1028.8</v>
      </c>
      <c r="D341" s="101">
        <v>1032.6166666666659</v>
      </c>
      <c r="E341" s="101">
        <v>1036</v>
      </c>
      <c r="F341" s="101">
        <v>1.8562499999999977</v>
      </c>
      <c r="G341" s="101">
        <v>9.6999999999999993</v>
      </c>
      <c r="H341" s="101">
        <v>33.799999999999997</v>
      </c>
    </row>
    <row r="342" spans="1:8" x14ac:dyDescent="0.35">
      <c r="A342" s="100">
        <v>43076</v>
      </c>
      <c r="B342" s="101">
        <v>5.6555555555555541</v>
      </c>
      <c r="C342" s="101">
        <v>1017.3</v>
      </c>
      <c r="D342" s="101">
        <v>1023.880555555555</v>
      </c>
      <c r="E342" s="101">
        <v>1028.5999999999999</v>
      </c>
      <c r="F342" s="101">
        <v>11.705555555555552</v>
      </c>
      <c r="G342" s="101">
        <v>20.9</v>
      </c>
      <c r="H342" s="101">
        <v>51.5</v>
      </c>
    </row>
    <row r="343" spans="1:8" x14ac:dyDescent="0.35">
      <c r="A343" s="100">
        <v>43077</v>
      </c>
      <c r="B343" s="101">
        <v>4.5638888888888935</v>
      </c>
      <c r="C343" s="101">
        <v>1017.9</v>
      </c>
      <c r="D343" s="101">
        <v>1021.5048611111114</v>
      </c>
      <c r="E343" s="101">
        <v>1023.4</v>
      </c>
      <c r="F343" s="101">
        <v>6.2777777777777679</v>
      </c>
      <c r="G343" s="101">
        <v>11.3</v>
      </c>
      <c r="H343" s="101">
        <v>35.4</v>
      </c>
    </row>
    <row r="344" spans="1:8" x14ac:dyDescent="0.35">
      <c r="A344" s="100">
        <v>43078</v>
      </c>
      <c r="B344" s="101">
        <v>1.5812499999999998</v>
      </c>
      <c r="C344" s="101">
        <v>1011.4</v>
      </c>
      <c r="D344" s="101">
        <v>1020.6520833333329</v>
      </c>
      <c r="E344" s="101">
        <v>1023.9</v>
      </c>
      <c r="F344" s="101">
        <v>5.670833333333329</v>
      </c>
      <c r="G344" s="101">
        <v>11.3</v>
      </c>
      <c r="H344" s="101">
        <v>24.1</v>
      </c>
    </row>
    <row r="345" spans="1:8" x14ac:dyDescent="0.35">
      <c r="A345" s="100">
        <v>43079</v>
      </c>
      <c r="B345" s="101">
        <v>7.747916666666665</v>
      </c>
      <c r="C345" s="101">
        <v>981.9</v>
      </c>
      <c r="D345" s="101">
        <v>995.3902777777779</v>
      </c>
      <c r="E345" s="101">
        <v>1010.9</v>
      </c>
      <c r="F345" s="101">
        <v>13.308333333333339</v>
      </c>
      <c r="G345" s="101">
        <v>20.9</v>
      </c>
      <c r="H345" s="101">
        <v>57.9</v>
      </c>
    </row>
    <row r="346" spans="1:8" x14ac:dyDescent="0.35">
      <c r="A346" s="100">
        <v>43080</v>
      </c>
      <c r="B346" s="101">
        <v>7.1951388888888896</v>
      </c>
      <c r="C346" s="101">
        <v>975</v>
      </c>
      <c r="D346" s="101">
        <v>984.56805555555604</v>
      </c>
      <c r="E346" s="101">
        <v>1001.3</v>
      </c>
      <c r="F346" s="101">
        <v>11.012500000000005</v>
      </c>
      <c r="G346" s="101">
        <v>20.9</v>
      </c>
      <c r="H346" s="101">
        <v>62.8</v>
      </c>
    </row>
    <row r="347" spans="1:8" x14ac:dyDescent="0.35">
      <c r="A347" s="100">
        <v>43081</v>
      </c>
      <c r="B347" s="101">
        <v>3.4569444444444457</v>
      </c>
      <c r="C347" s="101">
        <v>1001.5</v>
      </c>
      <c r="D347" s="101">
        <v>1013.3118055555559</v>
      </c>
      <c r="E347" s="101">
        <v>1019.6</v>
      </c>
      <c r="F347" s="101">
        <v>3.4138888888888879</v>
      </c>
      <c r="G347" s="101">
        <v>11.3</v>
      </c>
      <c r="H347" s="101">
        <v>27.4</v>
      </c>
    </row>
    <row r="348" spans="1:8" x14ac:dyDescent="0.35">
      <c r="A348" s="100">
        <v>43082</v>
      </c>
      <c r="B348" s="101">
        <v>6.4708333333333314</v>
      </c>
      <c r="C348" s="101">
        <v>1005.6</v>
      </c>
      <c r="D348" s="101">
        <v>1012.5993055555563</v>
      </c>
      <c r="E348" s="101">
        <v>1019.2</v>
      </c>
      <c r="F348" s="101">
        <v>12.055555555555557</v>
      </c>
      <c r="G348" s="101">
        <v>20.9</v>
      </c>
      <c r="H348" s="101">
        <v>64.400000000000006</v>
      </c>
    </row>
    <row r="349" spans="1:8" x14ac:dyDescent="0.35">
      <c r="A349" s="100">
        <v>43083</v>
      </c>
      <c r="B349" s="101">
        <v>7.3041666666666636</v>
      </c>
      <c r="C349" s="101">
        <v>1000.2</v>
      </c>
      <c r="D349" s="101">
        <v>1005.8277777777779</v>
      </c>
      <c r="E349" s="101">
        <v>1010.6</v>
      </c>
      <c r="F349" s="101">
        <v>10.324305555555556</v>
      </c>
      <c r="G349" s="101">
        <v>20.9</v>
      </c>
      <c r="H349" s="101">
        <v>57.9</v>
      </c>
    </row>
    <row r="350" spans="1:8" x14ac:dyDescent="0.35">
      <c r="A350" s="100">
        <v>43084</v>
      </c>
      <c r="B350" s="101">
        <v>4.5166666666666684</v>
      </c>
      <c r="C350" s="101">
        <v>1001.2</v>
      </c>
      <c r="D350" s="101">
        <v>1003.705555555555</v>
      </c>
      <c r="E350" s="101">
        <v>1009.8</v>
      </c>
      <c r="F350" s="101">
        <v>8.8041666666666707</v>
      </c>
      <c r="G350" s="101">
        <v>14.5</v>
      </c>
      <c r="H350" s="101">
        <v>41.8</v>
      </c>
    </row>
    <row r="351" spans="1:8" x14ac:dyDescent="0.35">
      <c r="A351" s="100">
        <v>43085</v>
      </c>
      <c r="B351" s="101">
        <v>2.9020833333333327</v>
      </c>
      <c r="C351" s="101">
        <v>1009.7</v>
      </c>
      <c r="D351" s="101">
        <v>1018.8451388888885</v>
      </c>
      <c r="E351" s="101">
        <v>1026.4000000000001</v>
      </c>
      <c r="F351" s="101">
        <v>4.44444444444445</v>
      </c>
      <c r="G351" s="101">
        <v>8</v>
      </c>
      <c r="H351" s="101">
        <v>22.5</v>
      </c>
    </row>
    <row r="352" spans="1:8" x14ac:dyDescent="0.35">
      <c r="A352" s="100">
        <v>43086</v>
      </c>
      <c r="B352" s="101">
        <v>3.7340277777777788</v>
      </c>
      <c r="C352" s="101">
        <v>1025.5</v>
      </c>
      <c r="D352" s="101">
        <v>1028.1312499999995</v>
      </c>
      <c r="E352" s="101">
        <v>1030.5</v>
      </c>
      <c r="F352" s="101">
        <v>3.4923611111111139</v>
      </c>
      <c r="G352" s="101">
        <v>11.3</v>
      </c>
      <c r="H352" s="101">
        <v>27.4</v>
      </c>
    </row>
    <row r="353" spans="1:8" x14ac:dyDescent="0.35">
      <c r="A353" s="100">
        <v>43087</v>
      </c>
      <c r="B353" s="101">
        <v>6.4090277777777862</v>
      </c>
      <c r="C353" s="101">
        <v>1023.8</v>
      </c>
      <c r="D353" s="101">
        <v>1026.5006944444444</v>
      </c>
      <c r="E353" s="101">
        <v>1031.7</v>
      </c>
      <c r="F353" s="101">
        <v>7.3652777777777736</v>
      </c>
      <c r="G353" s="101">
        <v>14.5</v>
      </c>
      <c r="H353" s="101">
        <v>37</v>
      </c>
    </row>
    <row r="354" spans="1:8" x14ac:dyDescent="0.35">
      <c r="A354" s="100">
        <v>43088</v>
      </c>
      <c r="B354" s="101">
        <v>4.2513888888888891</v>
      </c>
      <c r="C354" s="101">
        <v>1031.8</v>
      </c>
      <c r="D354" s="101">
        <v>1035.0590277777781</v>
      </c>
      <c r="E354" s="101">
        <v>1037.2</v>
      </c>
      <c r="F354" s="101">
        <v>1.6555555555555541</v>
      </c>
      <c r="G354" s="101">
        <v>6.4</v>
      </c>
      <c r="H354" s="101">
        <v>14.5</v>
      </c>
    </row>
    <row r="355" spans="1:8" x14ac:dyDescent="0.35">
      <c r="A355" s="100">
        <v>43089</v>
      </c>
      <c r="B355" s="101">
        <v>4.2284722222222211</v>
      </c>
      <c r="C355" s="101">
        <v>1035.8</v>
      </c>
      <c r="D355" s="101">
        <v>1037.0395833333328</v>
      </c>
      <c r="E355" s="101">
        <v>1038.5</v>
      </c>
      <c r="F355" s="101">
        <v>1.1111111111111112E-2</v>
      </c>
      <c r="G355" s="101">
        <v>1.6</v>
      </c>
      <c r="H355" s="101">
        <v>4.8</v>
      </c>
    </row>
    <row r="356" spans="1:8" x14ac:dyDescent="0.35">
      <c r="A356" s="100">
        <v>43090</v>
      </c>
      <c r="B356" s="101">
        <v>7.1972222222222273</v>
      </c>
      <c r="C356" s="101">
        <v>1037.5999999999999</v>
      </c>
      <c r="D356" s="101">
        <v>1039.0374999999995</v>
      </c>
      <c r="E356" s="101">
        <v>1040.2</v>
      </c>
      <c r="F356" s="101">
        <v>0.21111111111111117</v>
      </c>
      <c r="G356" s="101">
        <v>1.6</v>
      </c>
      <c r="H356" s="101">
        <v>8</v>
      </c>
    </row>
    <row r="357" spans="1:8" x14ac:dyDescent="0.35">
      <c r="A357" s="100">
        <v>43091</v>
      </c>
      <c r="B357" s="101">
        <v>8.1076388888889106</v>
      </c>
      <c r="C357" s="101">
        <v>1036.7</v>
      </c>
      <c r="D357" s="101">
        <v>1037.6875000000002</v>
      </c>
      <c r="E357" s="101">
        <v>1038.8</v>
      </c>
      <c r="F357" s="101">
        <v>1.8222222222222204</v>
      </c>
      <c r="G357" s="101">
        <v>4.8</v>
      </c>
      <c r="H357" s="101">
        <v>14.5</v>
      </c>
    </row>
    <row r="358" spans="1:8" x14ac:dyDescent="0.35">
      <c r="A358" s="100">
        <v>43092</v>
      </c>
      <c r="B358" s="101">
        <v>7.7930555555555641</v>
      </c>
      <c r="C358" s="101">
        <v>1035.5999999999999</v>
      </c>
      <c r="D358" s="101">
        <v>1037.0402777777776</v>
      </c>
      <c r="E358" s="101">
        <v>1038.4000000000001</v>
      </c>
      <c r="F358" s="101">
        <v>0.69999999999999984</v>
      </c>
      <c r="G358" s="101">
        <v>6.4</v>
      </c>
      <c r="H358" s="101">
        <v>16.100000000000001</v>
      </c>
    </row>
    <row r="359" spans="1:8" x14ac:dyDescent="0.35">
      <c r="A359" s="100">
        <v>43093</v>
      </c>
      <c r="B359" s="101">
        <v>4.3791666666666638</v>
      </c>
      <c r="C359" s="101">
        <v>1026.8</v>
      </c>
      <c r="D359" s="101">
        <v>1031.122222222222</v>
      </c>
      <c r="E359" s="101">
        <v>1035.5</v>
      </c>
      <c r="F359" s="101">
        <v>0</v>
      </c>
      <c r="G359" s="101">
        <v>0</v>
      </c>
      <c r="H359" s="101">
        <v>0</v>
      </c>
    </row>
    <row r="360" spans="1:8" x14ac:dyDescent="0.35">
      <c r="A360" s="100">
        <v>43094</v>
      </c>
      <c r="B360" s="101">
        <v>4.6027777777777796</v>
      </c>
      <c r="C360" s="101">
        <v>1011</v>
      </c>
      <c r="D360" s="101">
        <v>1019.6201388888896</v>
      </c>
      <c r="E360" s="101">
        <v>1026.8</v>
      </c>
      <c r="F360" s="101">
        <v>2.5618055555555554</v>
      </c>
      <c r="G360" s="101">
        <v>11.3</v>
      </c>
      <c r="H360" s="101">
        <v>29</v>
      </c>
    </row>
    <row r="361" spans="1:8" x14ac:dyDescent="0.35">
      <c r="A361" s="100">
        <v>43095</v>
      </c>
      <c r="B361" s="101">
        <v>6.2847222222222214</v>
      </c>
      <c r="C361" s="101">
        <v>991.7</v>
      </c>
      <c r="D361" s="101">
        <v>1007.1666666666665</v>
      </c>
      <c r="E361" s="101">
        <v>1013.9</v>
      </c>
      <c r="F361" s="101">
        <v>11.53263888888889</v>
      </c>
      <c r="G361" s="101">
        <v>20.9</v>
      </c>
      <c r="H361" s="101">
        <v>56.3</v>
      </c>
    </row>
    <row r="362" spans="1:8" x14ac:dyDescent="0.35">
      <c r="A362" s="100">
        <v>43096</v>
      </c>
      <c r="B362" s="101">
        <v>3.7013888888888906</v>
      </c>
      <c r="C362" s="101">
        <v>987.4</v>
      </c>
      <c r="D362" s="101">
        <v>994.34305555555511</v>
      </c>
      <c r="E362" s="101">
        <v>1004.5</v>
      </c>
      <c r="F362" s="101">
        <v>11.870138888888892</v>
      </c>
      <c r="G362" s="101">
        <v>20.9</v>
      </c>
      <c r="H362" s="101">
        <v>54.7</v>
      </c>
    </row>
    <row r="363" spans="1:8" x14ac:dyDescent="0.35">
      <c r="A363" s="100">
        <v>43097</v>
      </c>
      <c r="B363" s="101">
        <v>1.6138888888888892</v>
      </c>
      <c r="C363" s="101">
        <v>1004.4</v>
      </c>
      <c r="D363" s="101">
        <v>1008.7541666666669</v>
      </c>
      <c r="E363" s="101">
        <v>1014.3</v>
      </c>
      <c r="F363" s="101">
        <v>3.9833333333333383</v>
      </c>
      <c r="G363" s="101">
        <v>11.3</v>
      </c>
      <c r="H363" s="101">
        <v>27.4</v>
      </c>
    </row>
    <row r="364" spans="1:8" x14ac:dyDescent="0.35">
      <c r="A364" s="100">
        <v>43098</v>
      </c>
      <c r="B364" s="101">
        <v>6.280555555555555</v>
      </c>
      <c r="C364" s="101">
        <v>1009.6</v>
      </c>
      <c r="D364" s="101">
        <v>1012.2298611111115</v>
      </c>
      <c r="E364" s="101">
        <v>1014.8</v>
      </c>
      <c r="F364" s="101">
        <v>9.8361111111111139</v>
      </c>
      <c r="G364" s="101">
        <v>19.3</v>
      </c>
      <c r="H364" s="101">
        <v>48.3</v>
      </c>
    </row>
    <row r="365" spans="1:8" x14ac:dyDescent="0.35">
      <c r="A365" s="100">
        <v>43099</v>
      </c>
      <c r="B365" s="101">
        <v>11.979861111111106</v>
      </c>
      <c r="C365" s="101">
        <v>1009</v>
      </c>
      <c r="D365" s="101">
        <v>1014.7979166666669</v>
      </c>
      <c r="E365" s="101">
        <v>1019</v>
      </c>
      <c r="F365" s="101">
        <v>5.639583333333329</v>
      </c>
      <c r="G365" s="101">
        <v>17.7</v>
      </c>
      <c r="H365" s="101">
        <v>48.3</v>
      </c>
    </row>
    <row r="366" spans="1:8" x14ac:dyDescent="0.35">
      <c r="A366" s="100">
        <v>43100</v>
      </c>
      <c r="B366" s="101">
        <v>10.794244604316546</v>
      </c>
      <c r="C366" s="101">
        <v>1008.1</v>
      </c>
      <c r="D366" s="101">
        <v>1013.189928057554</v>
      </c>
      <c r="E366" s="101">
        <v>1018.7</v>
      </c>
      <c r="F366" s="101">
        <v>5.8352517985611465</v>
      </c>
      <c r="G366" s="101">
        <v>16.100000000000001</v>
      </c>
      <c r="H366" s="101">
        <v>48.3</v>
      </c>
    </row>
    <row r="367" spans="1:8" x14ac:dyDescent="0.35">
      <c r="A367" s="100">
        <v>42735</v>
      </c>
      <c r="B367" s="101">
        <v>-1.6</v>
      </c>
      <c r="C367" s="101">
        <v>1028.2</v>
      </c>
      <c r="D367" s="101">
        <v>1028.3800000000001</v>
      </c>
      <c r="E367" s="101">
        <v>1028.7</v>
      </c>
      <c r="F367" s="101">
        <v>0</v>
      </c>
      <c r="G367" s="101">
        <v>0</v>
      </c>
      <c r="H367" s="101">
        <v>3.2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7"/>
  <sheetViews>
    <sheetView topLeftCell="A346" workbookViewId="0">
      <selection sqref="A1:D367"/>
    </sheetView>
  </sheetViews>
  <sheetFormatPr baseColWidth="10" defaultRowHeight="14.5" x14ac:dyDescent="0.35"/>
  <cols>
    <col min="2" max="2" width="16.36328125" customWidth="1"/>
    <col min="3" max="3" width="15.7265625" customWidth="1"/>
    <col min="4" max="4" width="16.08984375" customWidth="1"/>
  </cols>
  <sheetData>
    <row r="1" spans="1:4" x14ac:dyDescent="0.35">
      <c r="A1" s="98" t="s">
        <v>128</v>
      </c>
      <c r="B1" s="98" t="s">
        <v>48</v>
      </c>
      <c r="C1" s="98" t="s">
        <v>87</v>
      </c>
      <c r="D1" s="98" t="s">
        <v>126</v>
      </c>
    </row>
    <row r="2" spans="1:4" x14ac:dyDescent="0.35">
      <c r="A2" s="100">
        <v>42735</v>
      </c>
      <c r="B2" s="101">
        <v>-1.1000000000000001</v>
      </c>
      <c r="C2" s="101">
        <v>0</v>
      </c>
      <c r="D2" s="101">
        <v>0</v>
      </c>
    </row>
    <row r="3" spans="1:4" x14ac:dyDescent="0.35">
      <c r="A3" s="100">
        <v>42736</v>
      </c>
      <c r="B3" s="101">
        <v>4.7</v>
      </c>
      <c r="C3" s="101">
        <v>0.2</v>
      </c>
      <c r="D3" s="101">
        <v>0.2</v>
      </c>
    </row>
    <row r="4" spans="1:4" x14ac:dyDescent="0.35">
      <c r="A4" s="100">
        <v>42737</v>
      </c>
      <c r="B4" s="101">
        <v>3.3</v>
      </c>
      <c r="C4" s="101">
        <v>0</v>
      </c>
      <c r="D4" s="101">
        <v>0</v>
      </c>
    </row>
    <row r="5" spans="1:4" x14ac:dyDescent="0.35">
      <c r="A5" s="100">
        <v>42738</v>
      </c>
      <c r="B5" s="101">
        <v>2.4</v>
      </c>
      <c r="C5" s="101">
        <v>0</v>
      </c>
      <c r="D5" s="101">
        <v>0</v>
      </c>
    </row>
    <row r="6" spans="1:4" x14ac:dyDescent="0.35">
      <c r="A6" s="100">
        <v>42739</v>
      </c>
      <c r="B6" s="101">
        <v>3.1</v>
      </c>
      <c r="C6" s="101">
        <v>0.8</v>
      </c>
      <c r="D6" s="101">
        <v>0.4</v>
      </c>
    </row>
    <row r="7" spans="1:4" x14ac:dyDescent="0.35">
      <c r="A7" s="100">
        <v>42740</v>
      </c>
      <c r="B7" s="101">
        <v>2.4</v>
      </c>
      <c r="C7" s="101">
        <v>0</v>
      </c>
      <c r="D7" s="101">
        <v>0</v>
      </c>
    </row>
    <row r="8" spans="1:4" x14ac:dyDescent="0.35">
      <c r="A8" s="100">
        <v>42741</v>
      </c>
      <c r="B8" s="101">
        <v>0.7</v>
      </c>
      <c r="C8" s="101">
        <v>0</v>
      </c>
      <c r="D8" s="101">
        <v>0</v>
      </c>
    </row>
    <row r="9" spans="1:4" x14ac:dyDescent="0.35">
      <c r="A9" s="100">
        <v>42742</v>
      </c>
      <c r="B9" s="101">
        <v>4.5999999999999996</v>
      </c>
      <c r="C9" s="101">
        <v>0.2</v>
      </c>
      <c r="D9" s="101">
        <v>0.2</v>
      </c>
    </row>
    <row r="10" spans="1:4" x14ac:dyDescent="0.35">
      <c r="A10" s="100">
        <v>42743</v>
      </c>
      <c r="B10" s="101">
        <v>3.9</v>
      </c>
      <c r="C10" s="101">
        <v>0.2</v>
      </c>
      <c r="D10" s="101">
        <v>0.2</v>
      </c>
    </row>
    <row r="11" spans="1:4" x14ac:dyDescent="0.35">
      <c r="A11" s="100">
        <v>42744</v>
      </c>
      <c r="B11" s="101">
        <v>6.2</v>
      </c>
      <c r="C11" s="101">
        <v>8.6000000000000032</v>
      </c>
      <c r="D11" s="101">
        <v>2.4</v>
      </c>
    </row>
    <row r="12" spans="1:4" x14ac:dyDescent="0.35">
      <c r="A12" s="100">
        <v>42745</v>
      </c>
      <c r="B12" s="101">
        <v>6.1</v>
      </c>
      <c r="C12" s="101">
        <v>1.2000000000000002</v>
      </c>
      <c r="D12" s="101">
        <v>1.6</v>
      </c>
    </row>
    <row r="13" spans="1:4" x14ac:dyDescent="0.35">
      <c r="A13" s="100">
        <v>42746</v>
      </c>
      <c r="B13" s="101">
        <v>8.4</v>
      </c>
      <c r="C13" s="101">
        <v>0.4</v>
      </c>
      <c r="D13" s="101">
        <v>0.2</v>
      </c>
    </row>
    <row r="14" spans="1:4" x14ac:dyDescent="0.35">
      <c r="A14" s="100">
        <v>42747</v>
      </c>
      <c r="B14" s="101">
        <v>9.5</v>
      </c>
      <c r="C14" s="101">
        <v>8</v>
      </c>
      <c r="D14" s="101">
        <v>2.4000000000000004</v>
      </c>
    </row>
    <row r="15" spans="1:4" x14ac:dyDescent="0.35">
      <c r="A15" s="100">
        <v>42748</v>
      </c>
      <c r="B15" s="101">
        <v>3.8</v>
      </c>
      <c r="C15" s="101">
        <v>0.60000000000000009</v>
      </c>
      <c r="D15" s="101">
        <v>0.4</v>
      </c>
    </row>
    <row r="16" spans="1:4" x14ac:dyDescent="0.35">
      <c r="A16" s="100">
        <v>42749</v>
      </c>
      <c r="B16" s="101">
        <v>3.2</v>
      </c>
      <c r="C16" s="101">
        <v>1</v>
      </c>
      <c r="D16" s="101">
        <v>0.4</v>
      </c>
    </row>
    <row r="17" spans="1:4" x14ac:dyDescent="0.35">
      <c r="A17" s="100">
        <v>42750</v>
      </c>
      <c r="B17" s="101">
        <v>4.7</v>
      </c>
      <c r="C17" s="101">
        <v>3.4000000000000008</v>
      </c>
      <c r="D17" s="101">
        <v>0.4</v>
      </c>
    </row>
    <row r="18" spans="1:4" x14ac:dyDescent="0.35">
      <c r="A18" s="100">
        <v>42751</v>
      </c>
      <c r="B18" s="101">
        <v>3.9</v>
      </c>
      <c r="C18" s="101">
        <v>0.4</v>
      </c>
      <c r="D18" s="101">
        <v>0.4</v>
      </c>
    </row>
    <row r="19" spans="1:4" x14ac:dyDescent="0.35">
      <c r="A19" s="100">
        <v>42752</v>
      </c>
      <c r="B19" s="101">
        <v>-0.8</v>
      </c>
      <c r="C19" s="101">
        <v>0</v>
      </c>
      <c r="D19" s="101">
        <v>0</v>
      </c>
    </row>
    <row r="20" spans="1:4" x14ac:dyDescent="0.35">
      <c r="A20" s="100">
        <v>42753</v>
      </c>
      <c r="B20" s="101">
        <v>-3.2</v>
      </c>
      <c r="C20" s="101">
        <v>0</v>
      </c>
      <c r="D20" s="101">
        <v>0</v>
      </c>
    </row>
    <row r="21" spans="1:4" x14ac:dyDescent="0.35">
      <c r="A21" s="100">
        <v>42754</v>
      </c>
      <c r="B21" s="101">
        <v>0.7</v>
      </c>
      <c r="C21" s="101">
        <v>0</v>
      </c>
      <c r="D21" s="101">
        <v>0</v>
      </c>
    </row>
    <row r="22" spans="1:4" x14ac:dyDescent="0.35">
      <c r="A22" s="100">
        <v>42755</v>
      </c>
      <c r="B22" s="101">
        <v>8.5</v>
      </c>
      <c r="C22" s="101">
        <v>0</v>
      </c>
      <c r="D22" s="101">
        <v>0</v>
      </c>
    </row>
    <row r="23" spans="1:4" x14ac:dyDescent="0.35">
      <c r="A23" s="100">
        <v>42756</v>
      </c>
      <c r="B23" s="101">
        <v>10.6</v>
      </c>
      <c r="C23" s="101">
        <v>0</v>
      </c>
      <c r="D23" s="101">
        <v>0</v>
      </c>
    </row>
    <row r="24" spans="1:4" x14ac:dyDescent="0.35">
      <c r="A24" s="100">
        <v>42757</v>
      </c>
      <c r="B24" s="101">
        <v>4.9000000000000004</v>
      </c>
      <c r="C24" s="101">
        <v>0</v>
      </c>
      <c r="D24" s="101">
        <v>0</v>
      </c>
    </row>
    <row r="25" spans="1:4" x14ac:dyDescent="0.35">
      <c r="A25" s="100">
        <v>42758</v>
      </c>
      <c r="B25" s="101">
        <v>4.8</v>
      </c>
      <c r="C25" s="101">
        <v>0</v>
      </c>
      <c r="D25" s="101">
        <v>0</v>
      </c>
    </row>
    <row r="26" spans="1:4" x14ac:dyDescent="0.35">
      <c r="A26" s="100">
        <v>42759</v>
      </c>
      <c r="B26" s="101">
        <v>4.3</v>
      </c>
      <c r="C26" s="101">
        <v>0</v>
      </c>
      <c r="D26" s="101">
        <v>0</v>
      </c>
    </row>
    <row r="27" spans="1:4" x14ac:dyDescent="0.35">
      <c r="A27" s="100">
        <v>42760</v>
      </c>
      <c r="B27" s="101">
        <v>-2.7</v>
      </c>
      <c r="C27" s="101">
        <v>0</v>
      </c>
      <c r="D27" s="101">
        <v>0</v>
      </c>
    </row>
    <row r="28" spans="1:4" x14ac:dyDescent="0.35">
      <c r="A28" s="100">
        <v>42761</v>
      </c>
      <c r="B28" s="101">
        <v>9</v>
      </c>
      <c r="C28" s="101">
        <v>0</v>
      </c>
      <c r="D28" s="101">
        <v>0</v>
      </c>
    </row>
    <row r="29" spans="1:4" x14ac:dyDescent="0.35">
      <c r="A29" s="100">
        <v>42762</v>
      </c>
      <c r="B29" s="101">
        <v>11.7</v>
      </c>
      <c r="C29" s="101">
        <v>0</v>
      </c>
      <c r="D29" s="101">
        <v>0</v>
      </c>
    </row>
    <row r="30" spans="1:4" x14ac:dyDescent="0.35">
      <c r="A30" s="100">
        <v>42763</v>
      </c>
      <c r="B30" s="101">
        <v>8.3000000000000007</v>
      </c>
      <c r="C30" s="101">
        <v>0.2</v>
      </c>
      <c r="D30" s="101">
        <v>0.2</v>
      </c>
    </row>
    <row r="31" spans="1:4" x14ac:dyDescent="0.35">
      <c r="A31" s="100">
        <v>42764</v>
      </c>
      <c r="B31" s="101">
        <v>10.199999999999999</v>
      </c>
      <c r="C31" s="101">
        <v>0.2</v>
      </c>
      <c r="D31" s="101">
        <v>0.2</v>
      </c>
    </row>
    <row r="32" spans="1:4" x14ac:dyDescent="0.35">
      <c r="A32" s="100">
        <v>42765</v>
      </c>
      <c r="B32" s="101">
        <v>9.6999999999999993</v>
      </c>
      <c r="C32" s="101">
        <v>3.4</v>
      </c>
      <c r="D32" s="101">
        <v>1.4</v>
      </c>
    </row>
    <row r="33" spans="1:4" x14ac:dyDescent="0.35">
      <c r="A33" s="100">
        <v>42766</v>
      </c>
      <c r="B33" s="101">
        <v>14</v>
      </c>
      <c r="C33" s="101">
        <v>0</v>
      </c>
      <c r="D33" s="101">
        <v>0</v>
      </c>
    </row>
    <row r="34" spans="1:4" x14ac:dyDescent="0.35">
      <c r="A34" s="100">
        <v>42767</v>
      </c>
      <c r="B34" s="101">
        <v>13.8</v>
      </c>
      <c r="C34" s="101">
        <v>0.60000000000000009</v>
      </c>
      <c r="D34" s="101">
        <v>0.60000000000000009</v>
      </c>
    </row>
    <row r="35" spans="1:4" x14ac:dyDescent="0.35">
      <c r="A35" s="100">
        <v>42768</v>
      </c>
      <c r="B35" s="101">
        <v>13.8</v>
      </c>
      <c r="C35" s="101">
        <v>8.4000000000000021</v>
      </c>
      <c r="D35" s="101">
        <v>2.8</v>
      </c>
    </row>
    <row r="36" spans="1:4" x14ac:dyDescent="0.35">
      <c r="A36" s="100">
        <v>42769</v>
      </c>
      <c r="B36" s="101">
        <v>8.1</v>
      </c>
      <c r="C36" s="101">
        <v>11.400000000000002</v>
      </c>
      <c r="D36" s="101">
        <v>4.6000000000000005</v>
      </c>
    </row>
    <row r="37" spans="1:4" x14ac:dyDescent="0.35">
      <c r="A37" s="100">
        <v>42770</v>
      </c>
      <c r="B37" s="101">
        <v>9.4</v>
      </c>
      <c r="C37" s="101">
        <v>9.9999999999999982</v>
      </c>
      <c r="D37" s="101">
        <v>3.2</v>
      </c>
    </row>
    <row r="38" spans="1:4" x14ac:dyDescent="0.35">
      <c r="A38" s="100">
        <v>42771</v>
      </c>
      <c r="B38" s="101">
        <v>8.3000000000000007</v>
      </c>
      <c r="C38" s="101">
        <v>10.999999999999991</v>
      </c>
      <c r="D38" s="101">
        <v>4.4000000000000004</v>
      </c>
    </row>
    <row r="39" spans="1:4" x14ac:dyDescent="0.35">
      <c r="A39" s="100">
        <v>42772</v>
      </c>
      <c r="B39" s="101">
        <v>6.7</v>
      </c>
      <c r="C39" s="101">
        <v>1.7999999999999998</v>
      </c>
      <c r="D39" s="101">
        <v>0.8</v>
      </c>
    </row>
    <row r="40" spans="1:4" x14ac:dyDescent="0.35">
      <c r="A40" s="100">
        <v>42773</v>
      </c>
      <c r="B40" s="101">
        <v>10.5</v>
      </c>
      <c r="C40" s="101">
        <v>0.2</v>
      </c>
      <c r="D40" s="101">
        <v>0.4</v>
      </c>
    </row>
    <row r="41" spans="1:4" x14ac:dyDescent="0.35">
      <c r="A41" s="100">
        <v>42774</v>
      </c>
      <c r="B41" s="101">
        <v>6.7</v>
      </c>
      <c r="C41" s="101">
        <v>1.4</v>
      </c>
      <c r="D41" s="101">
        <v>1</v>
      </c>
    </row>
    <row r="42" spans="1:4" x14ac:dyDescent="0.35">
      <c r="A42" s="100">
        <v>42775</v>
      </c>
      <c r="B42" s="101">
        <v>3</v>
      </c>
      <c r="C42" s="101">
        <v>0</v>
      </c>
      <c r="D42" s="101">
        <v>0</v>
      </c>
    </row>
    <row r="43" spans="1:4" x14ac:dyDescent="0.35">
      <c r="A43" s="100">
        <v>42776</v>
      </c>
      <c r="B43" s="101">
        <v>4.9000000000000004</v>
      </c>
      <c r="C43" s="101">
        <v>0</v>
      </c>
      <c r="D43" s="101">
        <v>0</v>
      </c>
    </row>
    <row r="44" spans="1:4" x14ac:dyDescent="0.35">
      <c r="A44" s="100">
        <v>42777</v>
      </c>
      <c r="B44" s="101">
        <v>1.2</v>
      </c>
      <c r="C44" s="101">
        <v>3.2</v>
      </c>
      <c r="D44" s="101">
        <v>1.6</v>
      </c>
    </row>
    <row r="45" spans="1:4" x14ac:dyDescent="0.35">
      <c r="A45" s="100">
        <v>42778</v>
      </c>
      <c r="B45" s="101">
        <v>14.3</v>
      </c>
      <c r="C45" s="101">
        <v>0.4</v>
      </c>
      <c r="D45" s="101">
        <v>0.4</v>
      </c>
    </row>
    <row r="46" spans="1:4" x14ac:dyDescent="0.35">
      <c r="A46" s="100">
        <v>42779</v>
      </c>
      <c r="B46" s="101">
        <v>15.9</v>
      </c>
      <c r="C46" s="101">
        <v>2.4000000000000004</v>
      </c>
      <c r="D46" s="101">
        <v>1.6</v>
      </c>
    </row>
    <row r="47" spans="1:4" x14ac:dyDescent="0.35">
      <c r="A47" s="100">
        <v>42780</v>
      </c>
      <c r="B47" s="101">
        <v>14.2</v>
      </c>
      <c r="C47" s="101">
        <v>1</v>
      </c>
      <c r="D47" s="101">
        <v>0.4</v>
      </c>
    </row>
    <row r="48" spans="1:4" x14ac:dyDescent="0.35">
      <c r="A48" s="100">
        <v>42781</v>
      </c>
      <c r="B48" s="101">
        <v>16.600000000000001</v>
      </c>
      <c r="C48" s="101">
        <v>0</v>
      </c>
      <c r="D48" s="101">
        <v>0</v>
      </c>
    </row>
    <row r="49" spans="1:4" x14ac:dyDescent="0.35">
      <c r="A49" s="100">
        <v>42782</v>
      </c>
      <c r="B49" s="101">
        <v>13.8</v>
      </c>
      <c r="C49" s="101">
        <v>0</v>
      </c>
      <c r="D49" s="101">
        <v>0</v>
      </c>
    </row>
    <row r="50" spans="1:4" x14ac:dyDescent="0.35">
      <c r="A50" s="100">
        <v>42783</v>
      </c>
      <c r="B50" s="101">
        <v>12.8</v>
      </c>
      <c r="C50" s="101">
        <v>0.2</v>
      </c>
      <c r="D50" s="101">
        <v>0.2</v>
      </c>
    </row>
    <row r="51" spans="1:4" x14ac:dyDescent="0.35">
      <c r="A51" s="100">
        <v>42784</v>
      </c>
      <c r="B51" s="101">
        <v>12.6</v>
      </c>
      <c r="C51" s="101">
        <v>0</v>
      </c>
      <c r="D51" s="101">
        <v>0</v>
      </c>
    </row>
    <row r="52" spans="1:4" x14ac:dyDescent="0.35">
      <c r="A52" s="100">
        <v>42785</v>
      </c>
      <c r="B52" s="101">
        <v>12.7</v>
      </c>
      <c r="C52" s="101">
        <v>0</v>
      </c>
      <c r="D52" s="101">
        <v>0</v>
      </c>
    </row>
    <row r="53" spans="1:4" x14ac:dyDescent="0.35">
      <c r="A53" s="100">
        <v>42786</v>
      </c>
      <c r="B53" s="101">
        <v>8.3000000000000007</v>
      </c>
      <c r="C53" s="101">
        <v>0.2</v>
      </c>
      <c r="D53" s="101">
        <v>0.2</v>
      </c>
    </row>
    <row r="54" spans="1:4" x14ac:dyDescent="0.35">
      <c r="A54" s="100">
        <v>42787</v>
      </c>
      <c r="B54" s="101">
        <v>11.4</v>
      </c>
      <c r="C54" s="101">
        <v>0.2</v>
      </c>
      <c r="D54" s="101">
        <v>0.2</v>
      </c>
    </row>
    <row r="55" spans="1:4" x14ac:dyDescent="0.35">
      <c r="A55" s="100">
        <v>42788</v>
      </c>
      <c r="B55" s="101">
        <v>9.6999999999999993</v>
      </c>
      <c r="C55" s="101">
        <v>0</v>
      </c>
      <c r="D55" s="101">
        <v>0</v>
      </c>
    </row>
    <row r="56" spans="1:4" x14ac:dyDescent="0.35">
      <c r="A56" s="100">
        <v>42789</v>
      </c>
      <c r="B56" s="101">
        <v>11.2</v>
      </c>
      <c r="C56" s="101">
        <v>1.5999999999999999</v>
      </c>
      <c r="D56" s="101">
        <v>0.60000000000000009</v>
      </c>
    </row>
    <row r="57" spans="1:4" x14ac:dyDescent="0.35">
      <c r="A57" s="100">
        <v>42790</v>
      </c>
      <c r="B57" s="101">
        <v>7.4</v>
      </c>
      <c r="C57" s="101">
        <v>0</v>
      </c>
      <c r="D57" s="101">
        <v>0</v>
      </c>
    </row>
    <row r="58" spans="1:4" x14ac:dyDescent="0.35">
      <c r="A58" s="100">
        <v>42791</v>
      </c>
      <c r="B58" s="101">
        <v>10.5</v>
      </c>
      <c r="C58" s="101">
        <v>0</v>
      </c>
      <c r="D58" s="101">
        <v>0</v>
      </c>
    </row>
    <row r="59" spans="1:4" x14ac:dyDescent="0.35">
      <c r="A59" s="100">
        <v>42792</v>
      </c>
      <c r="B59" s="101">
        <v>11.1</v>
      </c>
      <c r="C59" s="101">
        <v>0</v>
      </c>
      <c r="D59" s="101">
        <v>0</v>
      </c>
    </row>
    <row r="60" spans="1:4" x14ac:dyDescent="0.35">
      <c r="A60" s="100">
        <v>42793</v>
      </c>
      <c r="B60" s="101">
        <v>12.7</v>
      </c>
      <c r="C60" s="101">
        <v>20.399999999999999</v>
      </c>
      <c r="D60" s="101">
        <v>5.0000000000000009</v>
      </c>
    </row>
    <row r="61" spans="1:4" x14ac:dyDescent="0.35">
      <c r="A61" s="100">
        <v>42794</v>
      </c>
      <c r="B61" s="101">
        <v>6.5</v>
      </c>
      <c r="C61" s="101">
        <v>20.599999999999991</v>
      </c>
      <c r="D61" s="101">
        <v>6</v>
      </c>
    </row>
    <row r="62" spans="1:4" x14ac:dyDescent="0.35">
      <c r="A62" s="100">
        <v>42795</v>
      </c>
      <c r="B62" s="101">
        <v>10</v>
      </c>
      <c r="C62" s="101">
        <v>8.8000000000000007</v>
      </c>
      <c r="D62" s="101">
        <v>1.6</v>
      </c>
    </row>
    <row r="63" spans="1:4" x14ac:dyDescent="0.35">
      <c r="A63" s="100">
        <v>42796</v>
      </c>
      <c r="B63" s="101">
        <v>10.7</v>
      </c>
      <c r="C63" s="101">
        <v>0</v>
      </c>
      <c r="D63" s="101">
        <v>0</v>
      </c>
    </row>
    <row r="64" spans="1:4" x14ac:dyDescent="0.35">
      <c r="A64" s="100">
        <v>42797</v>
      </c>
      <c r="B64" s="101">
        <v>17.100000000000001</v>
      </c>
      <c r="C64" s="101">
        <v>4.4000000000000021</v>
      </c>
      <c r="D64" s="101">
        <v>2.0000000000000004</v>
      </c>
    </row>
    <row r="65" spans="1:4" x14ac:dyDescent="0.35">
      <c r="A65" s="100">
        <v>42798</v>
      </c>
      <c r="B65" s="101">
        <v>7.8</v>
      </c>
      <c r="C65" s="101">
        <v>14.4</v>
      </c>
      <c r="D65" s="101">
        <v>3</v>
      </c>
    </row>
    <row r="66" spans="1:4" x14ac:dyDescent="0.35">
      <c r="A66" s="100">
        <v>42799</v>
      </c>
      <c r="B66" s="101">
        <v>9.9</v>
      </c>
      <c r="C66" s="101">
        <v>16.799999999999994</v>
      </c>
      <c r="D66" s="101">
        <v>4.6000000000000005</v>
      </c>
    </row>
    <row r="67" spans="1:4" x14ac:dyDescent="0.35">
      <c r="A67" s="100">
        <v>42800</v>
      </c>
      <c r="B67" s="101">
        <v>10.3</v>
      </c>
      <c r="C67" s="101">
        <v>7.6000000000000014</v>
      </c>
      <c r="D67" s="101">
        <v>3.4000000000000004</v>
      </c>
    </row>
    <row r="68" spans="1:4" x14ac:dyDescent="0.35">
      <c r="A68" s="100">
        <v>42801</v>
      </c>
      <c r="B68" s="101">
        <v>7.6</v>
      </c>
      <c r="C68" s="101">
        <v>0.4</v>
      </c>
      <c r="D68" s="101">
        <v>0.2</v>
      </c>
    </row>
    <row r="69" spans="1:4" x14ac:dyDescent="0.35">
      <c r="A69" s="100">
        <v>42802</v>
      </c>
      <c r="B69" s="101">
        <v>11.8</v>
      </c>
      <c r="C69" s="101">
        <v>0.60000000000000009</v>
      </c>
      <c r="D69" s="101">
        <v>0.2</v>
      </c>
    </row>
    <row r="70" spans="1:4" x14ac:dyDescent="0.35">
      <c r="A70" s="100">
        <v>42803</v>
      </c>
      <c r="B70" s="101">
        <v>11.4</v>
      </c>
      <c r="C70" s="101">
        <v>0</v>
      </c>
      <c r="D70" s="101">
        <v>0</v>
      </c>
    </row>
    <row r="71" spans="1:4" x14ac:dyDescent="0.35">
      <c r="A71" s="100">
        <v>42804</v>
      </c>
      <c r="B71" s="101">
        <v>16.899999999999999</v>
      </c>
      <c r="C71" s="101">
        <v>0</v>
      </c>
      <c r="D71" s="101">
        <v>0</v>
      </c>
    </row>
    <row r="72" spans="1:4" x14ac:dyDescent="0.35">
      <c r="A72" s="100">
        <v>42805</v>
      </c>
      <c r="B72" s="101">
        <v>21.4</v>
      </c>
      <c r="C72" s="101">
        <v>0</v>
      </c>
      <c r="D72" s="101">
        <v>0</v>
      </c>
    </row>
    <row r="73" spans="1:4" x14ac:dyDescent="0.35">
      <c r="A73" s="100">
        <v>42806</v>
      </c>
      <c r="B73" s="101">
        <v>16.7</v>
      </c>
      <c r="C73" s="101">
        <v>0</v>
      </c>
      <c r="D73" s="101">
        <v>0</v>
      </c>
    </row>
    <row r="74" spans="1:4" x14ac:dyDescent="0.35">
      <c r="A74" s="100">
        <v>42807</v>
      </c>
      <c r="B74" s="101">
        <v>14</v>
      </c>
      <c r="C74" s="101">
        <v>0</v>
      </c>
      <c r="D74" s="101">
        <v>0</v>
      </c>
    </row>
    <row r="75" spans="1:4" x14ac:dyDescent="0.35">
      <c r="A75" s="100">
        <v>42808</v>
      </c>
      <c r="B75" s="101">
        <v>14</v>
      </c>
      <c r="C75" s="101">
        <v>0</v>
      </c>
      <c r="D75" s="101">
        <v>0</v>
      </c>
    </row>
    <row r="76" spans="1:4" x14ac:dyDescent="0.35">
      <c r="A76" s="100">
        <v>42809</v>
      </c>
      <c r="B76" s="101">
        <v>16.3</v>
      </c>
      <c r="C76" s="101">
        <v>0</v>
      </c>
      <c r="D76" s="101">
        <v>0</v>
      </c>
    </row>
    <row r="77" spans="1:4" x14ac:dyDescent="0.35">
      <c r="A77" s="100">
        <v>42810</v>
      </c>
      <c r="B77" s="101">
        <v>22.1</v>
      </c>
      <c r="C77" s="101">
        <v>0</v>
      </c>
      <c r="D77" s="101">
        <v>0</v>
      </c>
    </row>
    <row r="78" spans="1:4" x14ac:dyDescent="0.35">
      <c r="A78" s="100">
        <v>42811</v>
      </c>
      <c r="B78" s="101">
        <v>19.7</v>
      </c>
      <c r="C78" s="101">
        <v>0</v>
      </c>
      <c r="D78" s="101">
        <v>0</v>
      </c>
    </row>
    <row r="79" spans="1:4" x14ac:dyDescent="0.35">
      <c r="A79" s="100">
        <v>42812</v>
      </c>
      <c r="B79" s="101">
        <v>11.2</v>
      </c>
      <c r="C79" s="101">
        <v>0</v>
      </c>
      <c r="D79" s="101">
        <v>0</v>
      </c>
    </row>
    <row r="80" spans="1:4" x14ac:dyDescent="0.35">
      <c r="A80" s="100">
        <v>42813</v>
      </c>
      <c r="B80" s="101">
        <v>11.8</v>
      </c>
      <c r="C80" s="101">
        <v>0.60000000000000009</v>
      </c>
      <c r="D80" s="101">
        <v>0.4</v>
      </c>
    </row>
    <row r="81" spans="1:4" x14ac:dyDescent="0.35">
      <c r="A81" s="100">
        <v>42814</v>
      </c>
      <c r="B81" s="101">
        <v>11.7</v>
      </c>
      <c r="C81" s="101">
        <v>0.2</v>
      </c>
      <c r="D81" s="101">
        <v>0.2</v>
      </c>
    </row>
    <row r="82" spans="1:4" x14ac:dyDescent="0.35">
      <c r="A82" s="100">
        <v>42815</v>
      </c>
      <c r="B82" s="101">
        <v>9.6999999999999993</v>
      </c>
      <c r="C82" s="101">
        <v>7.8000000000000043</v>
      </c>
      <c r="D82" s="101">
        <v>1.6</v>
      </c>
    </row>
    <row r="83" spans="1:4" x14ac:dyDescent="0.35">
      <c r="A83" s="100">
        <v>42816</v>
      </c>
      <c r="B83" s="101">
        <v>12.8</v>
      </c>
      <c r="C83" s="101">
        <v>2.1999999999999997</v>
      </c>
      <c r="D83" s="101">
        <v>1.2</v>
      </c>
    </row>
    <row r="84" spans="1:4" x14ac:dyDescent="0.35">
      <c r="A84" s="100">
        <v>42817</v>
      </c>
      <c r="B84" s="101">
        <v>7.4</v>
      </c>
      <c r="C84" s="101">
        <v>3</v>
      </c>
      <c r="D84" s="101">
        <v>1.2</v>
      </c>
    </row>
    <row r="85" spans="1:4" x14ac:dyDescent="0.35">
      <c r="A85" s="100">
        <v>42818</v>
      </c>
      <c r="B85" s="101">
        <v>10</v>
      </c>
      <c r="C85" s="101">
        <v>4.4000000000000004</v>
      </c>
      <c r="D85" s="101">
        <v>1.8</v>
      </c>
    </row>
    <row r="86" spans="1:4" x14ac:dyDescent="0.35">
      <c r="A86" s="100">
        <v>42819</v>
      </c>
      <c r="B86" s="101">
        <v>13.4</v>
      </c>
      <c r="C86" s="101">
        <v>0.2</v>
      </c>
      <c r="D86" s="101">
        <v>0.2</v>
      </c>
    </row>
    <row r="87" spans="1:4" x14ac:dyDescent="0.35">
      <c r="A87" s="100">
        <v>42820</v>
      </c>
      <c r="B87" s="101">
        <v>16.899999999999999</v>
      </c>
      <c r="C87" s="101">
        <v>0</v>
      </c>
      <c r="D87" s="101">
        <v>0</v>
      </c>
    </row>
    <row r="88" spans="1:4" x14ac:dyDescent="0.35">
      <c r="A88" s="100">
        <v>42821</v>
      </c>
      <c r="B88" s="101">
        <v>20.2</v>
      </c>
      <c r="C88" s="101">
        <v>0</v>
      </c>
      <c r="D88" s="101">
        <v>0</v>
      </c>
    </row>
    <row r="89" spans="1:4" x14ac:dyDescent="0.35">
      <c r="A89" s="100">
        <v>42822</v>
      </c>
      <c r="B89" s="101">
        <v>17.7</v>
      </c>
      <c r="C89" s="101">
        <v>0</v>
      </c>
      <c r="D89" s="101">
        <v>0</v>
      </c>
    </row>
    <row r="90" spans="1:4" x14ac:dyDescent="0.35">
      <c r="A90" s="100">
        <v>42823</v>
      </c>
      <c r="B90" s="101">
        <v>20.100000000000001</v>
      </c>
      <c r="C90" s="101">
        <v>0</v>
      </c>
      <c r="D90" s="101">
        <v>0</v>
      </c>
    </row>
    <row r="91" spans="1:4" x14ac:dyDescent="0.35">
      <c r="A91" s="100">
        <v>42824</v>
      </c>
      <c r="B91" s="101">
        <v>24.3</v>
      </c>
      <c r="C91" s="101">
        <v>0</v>
      </c>
      <c r="D91" s="101">
        <v>0</v>
      </c>
    </row>
    <row r="92" spans="1:4" x14ac:dyDescent="0.35">
      <c r="A92" s="100">
        <v>42825</v>
      </c>
      <c r="B92" s="101">
        <v>16.3</v>
      </c>
      <c r="C92" s="101">
        <v>7.2000000000000011</v>
      </c>
      <c r="D92" s="101">
        <v>3</v>
      </c>
    </row>
    <row r="93" spans="1:4" x14ac:dyDescent="0.35">
      <c r="A93" s="100">
        <v>42826</v>
      </c>
      <c r="B93" s="101">
        <v>12.7</v>
      </c>
      <c r="C93" s="101">
        <v>4.2</v>
      </c>
      <c r="D93" s="101">
        <v>3.0000000000000004</v>
      </c>
    </row>
    <row r="94" spans="1:4" x14ac:dyDescent="0.35">
      <c r="A94" s="100">
        <v>42827</v>
      </c>
      <c r="B94" s="101">
        <v>13</v>
      </c>
      <c r="C94" s="101">
        <v>0</v>
      </c>
      <c r="D94" s="101">
        <v>0</v>
      </c>
    </row>
    <row r="95" spans="1:4" x14ac:dyDescent="0.35">
      <c r="A95" s="100">
        <v>42828</v>
      </c>
      <c r="B95" s="101">
        <v>17.100000000000001</v>
      </c>
      <c r="C95" s="101">
        <v>0</v>
      </c>
      <c r="D95" s="101">
        <v>0</v>
      </c>
    </row>
    <row r="96" spans="1:4" x14ac:dyDescent="0.35">
      <c r="A96" s="100">
        <v>42829</v>
      </c>
      <c r="B96" s="101">
        <v>16.5</v>
      </c>
      <c r="C96" s="101">
        <v>0</v>
      </c>
      <c r="D96" s="101">
        <v>0</v>
      </c>
    </row>
    <row r="97" spans="1:4" x14ac:dyDescent="0.35">
      <c r="A97" s="100">
        <v>42830</v>
      </c>
      <c r="B97" s="101">
        <v>13.5</v>
      </c>
      <c r="C97" s="101">
        <v>0</v>
      </c>
      <c r="D97" s="101">
        <v>0</v>
      </c>
    </row>
    <row r="98" spans="1:4" x14ac:dyDescent="0.35">
      <c r="A98" s="100">
        <v>42831</v>
      </c>
      <c r="B98" s="101">
        <v>12.1</v>
      </c>
      <c r="C98" s="101">
        <v>0</v>
      </c>
      <c r="D98" s="101">
        <v>0</v>
      </c>
    </row>
    <row r="99" spans="1:4" x14ac:dyDescent="0.35">
      <c r="A99" s="100">
        <v>42832</v>
      </c>
      <c r="B99" s="101">
        <v>17.899999999999999</v>
      </c>
      <c r="C99" s="101">
        <v>0</v>
      </c>
      <c r="D99" s="101">
        <v>0</v>
      </c>
    </row>
    <row r="100" spans="1:4" x14ac:dyDescent="0.35">
      <c r="A100" s="100">
        <v>42833</v>
      </c>
      <c r="B100" s="101">
        <v>23.3</v>
      </c>
      <c r="C100" s="101">
        <v>0</v>
      </c>
      <c r="D100" s="101">
        <v>0</v>
      </c>
    </row>
    <row r="101" spans="1:4" x14ac:dyDescent="0.35">
      <c r="A101" s="100">
        <v>42834</v>
      </c>
      <c r="B101" s="101">
        <v>25</v>
      </c>
      <c r="C101" s="101">
        <v>0</v>
      </c>
      <c r="D101" s="101">
        <v>0</v>
      </c>
    </row>
    <row r="102" spans="1:4" x14ac:dyDescent="0.35">
      <c r="A102" s="100">
        <v>42835</v>
      </c>
      <c r="B102" s="101">
        <v>22.5</v>
      </c>
      <c r="C102" s="101">
        <v>0</v>
      </c>
      <c r="D102" s="101">
        <v>0</v>
      </c>
    </row>
    <row r="103" spans="1:4" x14ac:dyDescent="0.35">
      <c r="A103" s="100">
        <v>42836</v>
      </c>
      <c r="B103" s="101">
        <v>15.3</v>
      </c>
      <c r="C103" s="101">
        <v>0</v>
      </c>
      <c r="D103" s="101">
        <v>0</v>
      </c>
    </row>
    <row r="104" spans="1:4" x14ac:dyDescent="0.35">
      <c r="A104" s="100">
        <v>42837</v>
      </c>
      <c r="B104" s="101">
        <v>18.899999999999999</v>
      </c>
      <c r="C104" s="101">
        <v>0</v>
      </c>
      <c r="D104" s="101">
        <v>0</v>
      </c>
    </row>
    <row r="105" spans="1:4" x14ac:dyDescent="0.35">
      <c r="A105" s="100">
        <v>42838</v>
      </c>
      <c r="B105" s="101">
        <v>19.2</v>
      </c>
      <c r="C105" s="101">
        <v>0</v>
      </c>
      <c r="D105" s="101">
        <v>0</v>
      </c>
    </row>
    <row r="106" spans="1:4" x14ac:dyDescent="0.35">
      <c r="A106" s="100">
        <v>42839</v>
      </c>
      <c r="B106" s="101">
        <v>17.8</v>
      </c>
      <c r="C106" s="101">
        <v>0</v>
      </c>
      <c r="D106" s="101">
        <v>0</v>
      </c>
    </row>
    <row r="107" spans="1:4" x14ac:dyDescent="0.35">
      <c r="A107" s="100">
        <v>42840</v>
      </c>
      <c r="B107" s="101">
        <v>11.4</v>
      </c>
      <c r="C107" s="101">
        <v>0</v>
      </c>
      <c r="D107" s="101">
        <v>0</v>
      </c>
    </row>
    <row r="108" spans="1:4" x14ac:dyDescent="0.35">
      <c r="A108" s="100">
        <v>42841</v>
      </c>
      <c r="B108" s="101">
        <v>13.3</v>
      </c>
      <c r="C108" s="101">
        <v>0</v>
      </c>
      <c r="D108" s="101">
        <v>0</v>
      </c>
    </row>
    <row r="109" spans="1:4" x14ac:dyDescent="0.35">
      <c r="A109" s="100">
        <v>42842</v>
      </c>
      <c r="B109" s="101">
        <v>14.1</v>
      </c>
      <c r="C109" s="101">
        <v>0</v>
      </c>
      <c r="D109" s="101">
        <v>0</v>
      </c>
    </row>
    <row r="110" spans="1:4" x14ac:dyDescent="0.35">
      <c r="A110" s="100">
        <v>42843</v>
      </c>
      <c r="B110" s="101">
        <v>11.5</v>
      </c>
      <c r="C110" s="101">
        <v>0</v>
      </c>
      <c r="D110" s="101">
        <v>0</v>
      </c>
    </row>
    <row r="111" spans="1:4" x14ac:dyDescent="0.35">
      <c r="A111" s="100">
        <v>42844</v>
      </c>
      <c r="B111" s="101">
        <v>10.5</v>
      </c>
      <c r="C111" s="101">
        <v>0</v>
      </c>
      <c r="D111" s="101">
        <v>0</v>
      </c>
    </row>
    <row r="112" spans="1:4" x14ac:dyDescent="0.35">
      <c r="A112" s="100">
        <v>42845</v>
      </c>
      <c r="B112" s="101">
        <v>10.9</v>
      </c>
      <c r="C112" s="101">
        <v>0</v>
      </c>
      <c r="D112" s="101">
        <v>0</v>
      </c>
    </row>
    <row r="113" spans="1:4" x14ac:dyDescent="0.35">
      <c r="A113" s="100">
        <v>42846</v>
      </c>
      <c r="B113" s="101">
        <v>16.2</v>
      </c>
      <c r="C113" s="101">
        <v>0</v>
      </c>
      <c r="D113" s="101">
        <v>0</v>
      </c>
    </row>
    <row r="114" spans="1:4" x14ac:dyDescent="0.35">
      <c r="A114" s="100">
        <v>42847</v>
      </c>
      <c r="B114" s="101">
        <v>19.3</v>
      </c>
      <c r="C114" s="101">
        <v>0</v>
      </c>
      <c r="D114" s="101">
        <v>0</v>
      </c>
    </row>
    <row r="115" spans="1:4" x14ac:dyDescent="0.35">
      <c r="A115" s="100">
        <v>42848</v>
      </c>
      <c r="B115" s="101">
        <v>15.8</v>
      </c>
      <c r="C115" s="101">
        <v>0</v>
      </c>
      <c r="D115" s="101">
        <v>0</v>
      </c>
    </row>
    <row r="116" spans="1:4" x14ac:dyDescent="0.35">
      <c r="A116" s="100">
        <v>42849</v>
      </c>
      <c r="B116" s="101">
        <v>20.6</v>
      </c>
      <c r="C116" s="101">
        <v>0</v>
      </c>
      <c r="D116" s="101">
        <v>0</v>
      </c>
    </row>
    <row r="117" spans="1:4" x14ac:dyDescent="0.35">
      <c r="A117" s="100">
        <v>42850</v>
      </c>
      <c r="B117" s="101">
        <v>11.1</v>
      </c>
      <c r="C117" s="101">
        <v>10.199999999999996</v>
      </c>
      <c r="D117" s="101">
        <v>2.2000000000000002</v>
      </c>
    </row>
    <row r="118" spans="1:4" x14ac:dyDescent="0.35">
      <c r="A118" s="100">
        <v>42851</v>
      </c>
      <c r="B118" s="101">
        <v>5.4</v>
      </c>
      <c r="C118" s="101">
        <v>3.2000000000000006</v>
      </c>
      <c r="D118" s="101">
        <v>0.8</v>
      </c>
    </row>
    <row r="119" spans="1:4" x14ac:dyDescent="0.35">
      <c r="A119" s="100">
        <v>42852</v>
      </c>
      <c r="B119" s="101">
        <v>7.6</v>
      </c>
      <c r="C119" s="101">
        <v>3.8000000000000012</v>
      </c>
      <c r="D119" s="101">
        <v>1.6</v>
      </c>
    </row>
    <row r="120" spans="1:4" x14ac:dyDescent="0.35">
      <c r="A120" s="100">
        <v>42853</v>
      </c>
      <c r="B120" s="101">
        <v>10.6</v>
      </c>
      <c r="C120" s="101">
        <v>0</v>
      </c>
      <c r="D120" s="101">
        <v>0</v>
      </c>
    </row>
    <row r="121" spans="1:4" x14ac:dyDescent="0.35">
      <c r="A121" s="100">
        <v>42854</v>
      </c>
      <c r="B121" s="101">
        <v>17.3</v>
      </c>
      <c r="C121" s="101">
        <v>0</v>
      </c>
      <c r="D121" s="101">
        <v>0</v>
      </c>
    </row>
    <row r="122" spans="1:4" x14ac:dyDescent="0.35">
      <c r="A122" s="100">
        <v>42855</v>
      </c>
      <c r="B122" s="101">
        <v>19.3</v>
      </c>
      <c r="C122" s="101">
        <v>18.399999999999995</v>
      </c>
      <c r="D122" s="101">
        <v>7.4</v>
      </c>
    </row>
    <row r="123" spans="1:4" x14ac:dyDescent="0.35">
      <c r="A123" s="100">
        <v>42856</v>
      </c>
      <c r="B123" s="101">
        <v>11.4</v>
      </c>
      <c r="C123" s="101">
        <v>9.0000000000000018</v>
      </c>
      <c r="D123" s="101">
        <v>2.8</v>
      </c>
    </row>
    <row r="124" spans="1:4" x14ac:dyDescent="0.35">
      <c r="A124" s="100">
        <v>42857</v>
      </c>
      <c r="B124" s="101">
        <v>13.1</v>
      </c>
      <c r="C124" s="101">
        <v>2</v>
      </c>
      <c r="D124" s="101">
        <v>1.2000000000000002</v>
      </c>
    </row>
    <row r="125" spans="1:4" x14ac:dyDescent="0.35">
      <c r="A125" s="100">
        <v>42858</v>
      </c>
      <c r="B125" s="101">
        <v>14.9</v>
      </c>
      <c r="C125" s="101">
        <v>1</v>
      </c>
      <c r="D125" s="101">
        <v>0.60000000000000009</v>
      </c>
    </row>
    <row r="126" spans="1:4" x14ac:dyDescent="0.35">
      <c r="A126" s="100">
        <v>42859</v>
      </c>
      <c r="B126" s="101">
        <v>15.2</v>
      </c>
      <c r="C126" s="101">
        <v>0</v>
      </c>
      <c r="D126" s="101">
        <v>0</v>
      </c>
    </row>
    <row r="127" spans="1:4" x14ac:dyDescent="0.35">
      <c r="A127" s="100">
        <v>42860</v>
      </c>
      <c r="B127" s="101">
        <v>20.7</v>
      </c>
      <c r="C127" s="101">
        <v>1.6</v>
      </c>
      <c r="D127" s="101">
        <v>1</v>
      </c>
    </row>
    <row r="128" spans="1:4" x14ac:dyDescent="0.35">
      <c r="A128" s="100">
        <v>42861</v>
      </c>
      <c r="B128" s="101">
        <v>14.4</v>
      </c>
      <c r="C128" s="101">
        <v>7.0000000000000009</v>
      </c>
      <c r="D128" s="101">
        <v>1.6</v>
      </c>
    </row>
    <row r="129" spans="1:4" x14ac:dyDescent="0.35">
      <c r="A129" s="100">
        <v>42862</v>
      </c>
      <c r="B129" s="101">
        <v>13.7</v>
      </c>
      <c r="C129" s="101">
        <v>0.4</v>
      </c>
      <c r="D129" s="101">
        <v>0.4</v>
      </c>
    </row>
    <row r="130" spans="1:4" x14ac:dyDescent="0.35">
      <c r="A130" s="100">
        <v>42863</v>
      </c>
      <c r="B130" s="101">
        <v>12</v>
      </c>
      <c r="C130" s="101">
        <v>0.2</v>
      </c>
      <c r="D130" s="101">
        <v>0.2</v>
      </c>
    </row>
    <row r="131" spans="1:4" x14ac:dyDescent="0.35">
      <c r="A131" s="100">
        <v>42864</v>
      </c>
      <c r="B131" s="101">
        <v>14.5</v>
      </c>
      <c r="C131" s="101">
        <v>0</v>
      </c>
      <c r="D131" s="101">
        <v>0</v>
      </c>
    </row>
    <row r="132" spans="1:4" x14ac:dyDescent="0.35">
      <c r="A132" s="100">
        <v>42865</v>
      </c>
      <c r="B132" s="101">
        <v>21.3</v>
      </c>
      <c r="C132" s="101">
        <v>0</v>
      </c>
      <c r="D132" s="101">
        <v>0</v>
      </c>
    </row>
    <row r="133" spans="1:4" x14ac:dyDescent="0.35">
      <c r="A133" s="100">
        <v>42866</v>
      </c>
      <c r="B133" s="101">
        <v>16.600000000000001</v>
      </c>
      <c r="C133" s="101">
        <v>6.400000000000003</v>
      </c>
      <c r="D133" s="101">
        <v>2.2000000000000002</v>
      </c>
    </row>
    <row r="134" spans="1:4" x14ac:dyDescent="0.35">
      <c r="A134" s="100">
        <v>42867</v>
      </c>
      <c r="B134" s="101">
        <v>20.100000000000001</v>
      </c>
      <c r="C134" s="101">
        <v>0</v>
      </c>
      <c r="D134" s="101">
        <v>0</v>
      </c>
    </row>
    <row r="135" spans="1:4" x14ac:dyDescent="0.35">
      <c r="A135" s="100">
        <v>42868</v>
      </c>
      <c r="B135" s="101">
        <v>17.2</v>
      </c>
      <c r="C135" s="101">
        <v>0.2</v>
      </c>
      <c r="D135" s="101">
        <v>0.2</v>
      </c>
    </row>
    <row r="136" spans="1:4" x14ac:dyDescent="0.35">
      <c r="A136" s="100">
        <v>42869</v>
      </c>
      <c r="B136" s="101">
        <v>20.6</v>
      </c>
      <c r="C136" s="101">
        <v>1.4</v>
      </c>
      <c r="D136" s="101">
        <v>1.2</v>
      </c>
    </row>
    <row r="137" spans="1:4" x14ac:dyDescent="0.35">
      <c r="A137" s="100">
        <v>42870</v>
      </c>
      <c r="B137" s="101">
        <v>24.3</v>
      </c>
      <c r="C137" s="101">
        <v>0</v>
      </c>
      <c r="D137" s="101">
        <v>0</v>
      </c>
    </row>
    <row r="138" spans="1:4" x14ac:dyDescent="0.35">
      <c r="A138" s="100">
        <v>42871</v>
      </c>
      <c r="B138" s="101">
        <v>26.7</v>
      </c>
      <c r="C138" s="101">
        <v>0</v>
      </c>
      <c r="D138" s="101">
        <v>0</v>
      </c>
    </row>
    <row r="139" spans="1:4" x14ac:dyDescent="0.35">
      <c r="A139" s="100">
        <v>42872</v>
      </c>
      <c r="B139" s="101">
        <v>27.8</v>
      </c>
      <c r="C139" s="101">
        <v>11.999999999999991</v>
      </c>
      <c r="D139" s="101">
        <v>7.8</v>
      </c>
    </row>
    <row r="140" spans="1:4" x14ac:dyDescent="0.35">
      <c r="A140" s="100">
        <v>42873</v>
      </c>
      <c r="B140" s="101">
        <v>19.899999999999999</v>
      </c>
      <c r="C140" s="101">
        <v>15.399999999999991</v>
      </c>
      <c r="D140" s="101">
        <v>4.8</v>
      </c>
    </row>
    <row r="141" spans="1:4" x14ac:dyDescent="0.35">
      <c r="A141" s="100">
        <v>42874</v>
      </c>
      <c r="B141" s="101">
        <v>13.8</v>
      </c>
      <c r="C141" s="101">
        <v>8.4</v>
      </c>
      <c r="D141" s="101">
        <v>3.4</v>
      </c>
    </row>
    <row r="142" spans="1:4" x14ac:dyDescent="0.35">
      <c r="A142" s="100">
        <v>42875</v>
      </c>
      <c r="B142" s="101">
        <v>14.8</v>
      </c>
      <c r="C142" s="101">
        <v>0.2</v>
      </c>
      <c r="D142" s="101">
        <v>0.2</v>
      </c>
    </row>
    <row r="143" spans="1:4" x14ac:dyDescent="0.35">
      <c r="A143" s="100">
        <v>42876</v>
      </c>
      <c r="B143" s="101">
        <v>20.3</v>
      </c>
      <c r="C143" s="101">
        <v>0</v>
      </c>
      <c r="D143" s="101">
        <v>0</v>
      </c>
    </row>
    <row r="144" spans="1:4" x14ac:dyDescent="0.35">
      <c r="A144" s="100">
        <v>42877</v>
      </c>
      <c r="B144" s="101">
        <v>23.4</v>
      </c>
      <c r="C144" s="101">
        <v>0</v>
      </c>
      <c r="D144" s="101">
        <v>0</v>
      </c>
    </row>
    <row r="145" spans="1:4" x14ac:dyDescent="0.35">
      <c r="A145" s="100">
        <v>42878</v>
      </c>
      <c r="B145" s="101">
        <v>20.8</v>
      </c>
      <c r="C145" s="101">
        <v>0</v>
      </c>
      <c r="D145" s="101">
        <v>0</v>
      </c>
    </row>
    <row r="146" spans="1:4" x14ac:dyDescent="0.35">
      <c r="A146" s="100">
        <v>42879</v>
      </c>
      <c r="B146" s="101">
        <v>23.9</v>
      </c>
      <c r="C146" s="101">
        <v>0</v>
      </c>
      <c r="D146" s="101">
        <v>0</v>
      </c>
    </row>
    <row r="147" spans="1:4" x14ac:dyDescent="0.35">
      <c r="A147" s="100">
        <v>42880</v>
      </c>
      <c r="B147" s="101">
        <v>26</v>
      </c>
      <c r="C147" s="101">
        <v>0</v>
      </c>
      <c r="D147" s="101">
        <v>0</v>
      </c>
    </row>
    <row r="148" spans="1:4" x14ac:dyDescent="0.35">
      <c r="A148" s="100">
        <v>42881</v>
      </c>
      <c r="B148" s="101">
        <v>29.8</v>
      </c>
      <c r="C148" s="101">
        <v>0</v>
      </c>
      <c r="D148" s="101">
        <v>0</v>
      </c>
    </row>
    <row r="149" spans="1:4" x14ac:dyDescent="0.35">
      <c r="A149" s="100">
        <v>42882</v>
      </c>
      <c r="B149" s="101">
        <v>29.1</v>
      </c>
      <c r="C149" s="101">
        <v>0</v>
      </c>
      <c r="D149" s="101">
        <v>0</v>
      </c>
    </row>
    <row r="150" spans="1:4" x14ac:dyDescent="0.35">
      <c r="A150" s="100">
        <v>42883</v>
      </c>
      <c r="B150" s="101">
        <v>31.2</v>
      </c>
      <c r="C150" s="101">
        <v>0</v>
      </c>
      <c r="D150" s="101">
        <v>0</v>
      </c>
    </row>
    <row r="151" spans="1:4" x14ac:dyDescent="0.35">
      <c r="A151" s="100">
        <v>42884</v>
      </c>
      <c r="B151" s="101">
        <v>24.3</v>
      </c>
      <c r="C151" s="101">
        <v>22.199999999999996</v>
      </c>
      <c r="D151" s="101">
        <v>19.8</v>
      </c>
    </row>
    <row r="152" spans="1:4" x14ac:dyDescent="0.35">
      <c r="A152" s="100">
        <v>42885</v>
      </c>
      <c r="B152" s="101">
        <v>20.5</v>
      </c>
      <c r="C152" s="101">
        <v>4.8000000000000016</v>
      </c>
      <c r="D152" s="101">
        <v>1.6</v>
      </c>
    </row>
    <row r="153" spans="1:4" x14ac:dyDescent="0.35">
      <c r="A153" s="100">
        <v>42886</v>
      </c>
      <c r="B153" s="101">
        <v>21.8</v>
      </c>
      <c r="C153" s="101">
        <v>2.4000000000000004</v>
      </c>
      <c r="D153" s="101">
        <v>1.4</v>
      </c>
    </row>
    <row r="154" spans="1:4" x14ac:dyDescent="0.35">
      <c r="A154" s="100">
        <v>42887</v>
      </c>
      <c r="B154" s="101">
        <v>24.9</v>
      </c>
      <c r="C154" s="101">
        <v>0</v>
      </c>
      <c r="D154" s="101">
        <v>0</v>
      </c>
    </row>
    <row r="155" spans="1:4" x14ac:dyDescent="0.35">
      <c r="A155" s="100">
        <v>42888</v>
      </c>
      <c r="B155" s="101">
        <v>26.4</v>
      </c>
      <c r="C155" s="101">
        <v>7.2</v>
      </c>
      <c r="D155" s="101">
        <v>5.8</v>
      </c>
    </row>
    <row r="156" spans="1:4" x14ac:dyDescent="0.35">
      <c r="A156" s="100">
        <v>42889</v>
      </c>
      <c r="B156" s="101">
        <v>18.899999999999999</v>
      </c>
      <c r="C156" s="101">
        <v>11.999999999999993</v>
      </c>
      <c r="D156" s="101">
        <v>6.8000000000000007</v>
      </c>
    </row>
    <row r="157" spans="1:4" x14ac:dyDescent="0.35">
      <c r="A157" s="100">
        <v>42890</v>
      </c>
      <c r="B157" s="101">
        <v>18.8</v>
      </c>
      <c r="C157" s="101">
        <v>0.2</v>
      </c>
      <c r="D157" s="101">
        <v>0.2</v>
      </c>
    </row>
    <row r="158" spans="1:4" x14ac:dyDescent="0.35">
      <c r="A158" s="100">
        <v>42891</v>
      </c>
      <c r="B158" s="101">
        <v>20.9</v>
      </c>
      <c r="C158" s="101">
        <v>5</v>
      </c>
      <c r="D158" s="101">
        <v>3.0000000000000004</v>
      </c>
    </row>
    <row r="159" spans="1:4" x14ac:dyDescent="0.35">
      <c r="A159" s="100">
        <v>42892</v>
      </c>
      <c r="B159" s="101">
        <v>17</v>
      </c>
      <c r="C159" s="101">
        <v>0.4</v>
      </c>
      <c r="D159" s="101">
        <v>0.2</v>
      </c>
    </row>
    <row r="160" spans="1:4" x14ac:dyDescent="0.35">
      <c r="A160" s="100">
        <v>42893</v>
      </c>
      <c r="B160" s="101">
        <v>19.2</v>
      </c>
      <c r="C160" s="101">
        <v>0</v>
      </c>
      <c r="D160" s="101">
        <v>0</v>
      </c>
    </row>
    <row r="161" spans="1:4" x14ac:dyDescent="0.35">
      <c r="A161" s="100">
        <v>42894</v>
      </c>
      <c r="B161" s="101">
        <v>29.1</v>
      </c>
      <c r="C161" s="101">
        <v>0.2</v>
      </c>
      <c r="D161" s="101">
        <v>0.2</v>
      </c>
    </row>
    <row r="162" spans="1:4" x14ac:dyDescent="0.35">
      <c r="A162" s="100">
        <v>42895</v>
      </c>
      <c r="B162" s="101">
        <v>21.6</v>
      </c>
      <c r="C162" s="101">
        <v>0</v>
      </c>
      <c r="D162" s="101">
        <v>0</v>
      </c>
    </row>
    <row r="163" spans="1:4" x14ac:dyDescent="0.35">
      <c r="A163" s="100">
        <v>42896</v>
      </c>
      <c r="B163" s="101">
        <v>26.8</v>
      </c>
      <c r="C163" s="101">
        <v>0</v>
      </c>
      <c r="D163" s="101">
        <v>0</v>
      </c>
    </row>
    <row r="164" spans="1:4" x14ac:dyDescent="0.35">
      <c r="A164" s="100">
        <v>42897</v>
      </c>
      <c r="B164" s="101">
        <v>30.3</v>
      </c>
      <c r="C164" s="101">
        <v>0</v>
      </c>
      <c r="D164" s="101">
        <v>0</v>
      </c>
    </row>
    <row r="165" spans="1:4" x14ac:dyDescent="0.35">
      <c r="A165" s="100">
        <v>42898</v>
      </c>
      <c r="B165" s="101">
        <v>23.6</v>
      </c>
      <c r="C165" s="101">
        <v>0</v>
      </c>
      <c r="D165" s="101">
        <v>0</v>
      </c>
    </row>
    <row r="166" spans="1:4" x14ac:dyDescent="0.35">
      <c r="A166" s="100">
        <v>42899</v>
      </c>
      <c r="B166" s="101">
        <v>27.6</v>
      </c>
      <c r="C166" s="101">
        <v>2</v>
      </c>
      <c r="D166" s="101">
        <v>0.8</v>
      </c>
    </row>
    <row r="167" spans="1:4" x14ac:dyDescent="0.35">
      <c r="A167" s="100">
        <v>42900</v>
      </c>
      <c r="B167" s="101">
        <v>28.4</v>
      </c>
      <c r="C167" s="101">
        <v>0</v>
      </c>
      <c r="D167" s="101">
        <v>0</v>
      </c>
    </row>
    <row r="168" spans="1:4" x14ac:dyDescent="0.35">
      <c r="A168" s="100">
        <v>42901</v>
      </c>
      <c r="B168" s="101">
        <v>28.2</v>
      </c>
      <c r="C168" s="101">
        <v>0</v>
      </c>
      <c r="D168" s="101">
        <v>0</v>
      </c>
    </row>
    <row r="169" spans="1:4" x14ac:dyDescent="0.35">
      <c r="A169" s="100">
        <v>42902</v>
      </c>
      <c r="B169" s="101">
        <v>24.3</v>
      </c>
      <c r="C169" s="101">
        <v>0</v>
      </c>
      <c r="D169" s="101">
        <v>0</v>
      </c>
    </row>
    <row r="170" spans="1:4" x14ac:dyDescent="0.35">
      <c r="A170" s="100">
        <v>42903</v>
      </c>
      <c r="B170" s="101">
        <v>24.6</v>
      </c>
      <c r="C170" s="101">
        <v>0</v>
      </c>
      <c r="D170" s="101">
        <v>0</v>
      </c>
    </row>
    <row r="171" spans="1:4" x14ac:dyDescent="0.35">
      <c r="A171" s="100">
        <v>42904</v>
      </c>
      <c r="B171" s="101">
        <v>28.6</v>
      </c>
      <c r="C171" s="101">
        <v>0</v>
      </c>
      <c r="D171" s="101">
        <v>0</v>
      </c>
    </row>
    <row r="172" spans="1:4" x14ac:dyDescent="0.35">
      <c r="A172" s="100">
        <v>42905</v>
      </c>
      <c r="B172" s="101">
        <v>33.299999999999997</v>
      </c>
      <c r="C172" s="101">
        <v>0</v>
      </c>
      <c r="D172" s="101">
        <v>0</v>
      </c>
    </row>
    <row r="173" spans="1:4" x14ac:dyDescent="0.35">
      <c r="A173" s="100">
        <v>42906</v>
      </c>
      <c r="B173" s="101">
        <v>33</v>
      </c>
      <c r="C173" s="101">
        <v>0</v>
      </c>
      <c r="D173" s="101">
        <v>0</v>
      </c>
    </row>
    <row r="174" spans="1:4" x14ac:dyDescent="0.35">
      <c r="A174" s="100">
        <v>42907</v>
      </c>
      <c r="B174" s="101">
        <v>34.5</v>
      </c>
      <c r="C174" s="101">
        <v>0</v>
      </c>
      <c r="D174" s="101">
        <v>0</v>
      </c>
    </row>
    <row r="175" spans="1:4" x14ac:dyDescent="0.35">
      <c r="A175" s="100">
        <v>42908</v>
      </c>
      <c r="B175" s="101">
        <v>34.4</v>
      </c>
      <c r="C175" s="101">
        <v>0</v>
      </c>
      <c r="D175" s="101">
        <v>0</v>
      </c>
    </row>
    <row r="176" spans="1:4" x14ac:dyDescent="0.35">
      <c r="A176" s="100">
        <v>42909</v>
      </c>
      <c r="B176" s="101">
        <v>23.4</v>
      </c>
      <c r="C176" s="101">
        <v>0</v>
      </c>
      <c r="D176" s="101">
        <v>0</v>
      </c>
    </row>
    <row r="177" spans="1:4" x14ac:dyDescent="0.35">
      <c r="A177" s="100">
        <v>42910</v>
      </c>
      <c r="B177" s="101">
        <v>24.1</v>
      </c>
      <c r="C177" s="101">
        <v>0</v>
      </c>
      <c r="D177" s="101">
        <v>0</v>
      </c>
    </row>
    <row r="178" spans="1:4" x14ac:dyDescent="0.35">
      <c r="A178" s="100">
        <v>42911</v>
      </c>
      <c r="B178" s="101">
        <v>25.5</v>
      </c>
      <c r="C178" s="101">
        <v>0</v>
      </c>
      <c r="D178" s="101">
        <v>0</v>
      </c>
    </row>
    <row r="179" spans="1:4" x14ac:dyDescent="0.35">
      <c r="A179" s="100">
        <v>42912</v>
      </c>
      <c r="B179" s="101">
        <v>22.5</v>
      </c>
      <c r="C179" s="101">
        <v>0.8</v>
      </c>
      <c r="D179" s="101">
        <v>0.4</v>
      </c>
    </row>
    <row r="180" spans="1:4" x14ac:dyDescent="0.35">
      <c r="A180" s="100">
        <v>42913</v>
      </c>
      <c r="B180" s="101">
        <v>24.6</v>
      </c>
      <c r="C180" s="101">
        <v>1.5999999999999999</v>
      </c>
      <c r="D180" s="101">
        <v>1.5999999999999999</v>
      </c>
    </row>
    <row r="181" spans="1:4" x14ac:dyDescent="0.35">
      <c r="A181" s="100">
        <v>42914</v>
      </c>
      <c r="B181" s="101">
        <v>20.6</v>
      </c>
      <c r="C181" s="101">
        <v>7.6000000000000023</v>
      </c>
      <c r="D181" s="101">
        <v>1.6</v>
      </c>
    </row>
    <row r="182" spans="1:4" x14ac:dyDescent="0.35">
      <c r="A182" s="100">
        <v>42915</v>
      </c>
      <c r="B182" s="101">
        <v>17.5</v>
      </c>
      <c r="C182" s="101">
        <v>7.200000000000002</v>
      </c>
      <c r="D182" s="101">
        <v>2.6</v>
      </c>
    </row>
    <row r="183" spans="1:4" x14ac:dyDescent="0.35">
      <c r="A183" s="100">
        <v>42916</v>
      </c>
      <c r="B183" s="101">
        <v>15.8</v>
      </c>
      <c r="C183" s="101">
        <v>5.6000000000000014</v>
      </c>
      <c r="D183" s="101">
        <v>1.2000000000000002</v>
      </c>
    </row>
    <row r="184" spans="1:4" x14ac:dyDescent="0.35">
      <c r="A184" s="100">
        <v>42917</v>
      </c>
      <c r="B184" s="101">
        <v>16.5</v>
      </c>
      <c r="C184" s="101">
        <v>3.0000000000000009</v>
      </c>
      <c r="D184" s="101">
        <v>0.8</v>
      </c>
    </row>
    <row r="185" spans="1:4" x14ac:dyDescent="0.35">
      <c r="A185" s="100">
        <v>42918</v>
      </c>
      <c r="B185" s="101">
        <v>17.3</v>
      </c>
      <c r="C185" s="101">
        <v>0</v>
      </c>
      <c r="D185" s="101">
        <v>0</v>
      </c>
    </row>
    <row r="186" spans="1:4" x14ac:dyDescent="0.35">
      <c r="A186" s="100">
        <v>42919</v>
      </c>
      <c r="B186" s="101">
        <v>22.9</v>
      </c>
      <c r="C186" s="101">
        <v>0</v>
      </c>
      <c r="D186" s="101">
        <v>0</v>
      </c>
    </row>
    <row r="187" spans="1:4" x14ac:dyDescent="0.35">
      <c r="A187" s="100">
        <v>42920</v>
      </c>
      <c r="B187" s="101">
        <v>28.8</v>
      </c>
      <c r="C187" s="101">
        <v>0</v>
      </c>
      <c r="D187" s="101">
        <v>0</v>
      </c>
    </row>
    <row r="188" spans="1:4" x14ac:dyDescent="0.35">
      <c r="A188" s="100">
        <v>42921</v>
      </c>
      <c r="B188" s="101">
        <v>33.4</v>
      </c>
      <c r="C188" s="101">
        <v>0</v>
      </c>
      <c r="D188" s="101">
        <v>0</v>
      </c>
    </row>
    <row r="189" spans="1:4" x14ac:dyDescent="0.35">
      <c r="A189" s="100">
        <v>42922</v>
      </c>
      <c r="B189" s="101">
        <v>32.200000000000003</v>
      </c>
      <c r="C189" s="101">
        <v>0</v>
      </c>
      <c r="D189" s="101">
        <v>0</v>
      </c>
    </row>
    <row r="190" spans="1:4" x14ac:dyDescent="0.35">
      <c r="A190" s="100">
        <v>42923</v>
      </c>
      <c r="B190" s="101">
        <v>32.700000000000003</v>
      </c>
      <c r="C190" s="101">
        <v>0</v>
      </c>
      <c r="D190" s="101">
        <v>0</v>
      </c>
    </row>
    <row r="191" spans="1:4" x14ac:dyDescent="0.35">
      <c r="A191" s="100">
        <v>42924</v>
      </c>
      <c r="B191" s="101">
        <v>30.2</v>
      </c>
      <c r="C191" s="101">
        <v>17.399999999999999</v>
      </c>
      <c r="D191" s="101">
        <v>17.399999999999999</v>
      </c>
    </row>
    <row r="192" spans="1:4" x14ac:dyDescent="0.35">
      <c r="A192" s="100">
        <v>42925</v>
      </c>
      <c r="B192" s="101">
        <v>26.4</v>
      </c>
      <c r="C192" s="101">
        <v>42.2</v>
      </c>
      <c r="D192" s="101">
        <v>22</v>
      </c>
    </row>
    <row r="193" spans="1:4" x14ac:dyDescent="0.35">
      <c r="A193" s="100">
        <v>42926</v>
      </c>
      <c r="B193" s="101">
        <v>21.1</v>
      </c>
      <c r="C193" s="101">
        <v>0.60000000000000009</v>
      </c>
      <c r="D193" s="101">
        <v>0.60000000000000009</v>
      </c>
    </row>
    <row r="194" spans="1:4" x14ac:dyDescent="0.35">
      <c r="A194" s="100">
        <v>42927</v>
      </c>
      <c r="B194" s="101">
        <v>23</v>
      </c>
      <c r="C194" s="101">
        <v>0</v>
      </c>
      <c r="D194" s="101">
        <v>0</v>
      </c>
    </row>
    <row r="195" spans="1:4" x14ac:dyDescent="0.35">
      <c r="A195" s="100">
        <v>42928</v>
      </c>
      <c r="B195" s="101">
        <v>22.3</v>
      </c>
      <c r="C195" s="101">
        <v>0.4</v>
      </c>
      <c r="D195" s="101">
        <v>0.2</v>
      </c>
    </row>
    <row r="196" spans="1:4" x14ac:dyDescent="0.35">
      <c r="A196" s="100">
        <v>42929</v>
      </c>
      <c r="B196" s="101">
        <v>21.6</v>
      </c>
      <c r="C196" s="101">
        <v>0</v>
      </c>
      <c r="D196" s="101">
        <v>0</v>
      </c>
    </row>
    <row r="197" spans="1:4" x14ac:dyDescent="0.35">
      <c r="A197" s="100">
        <v>42930</v>
      </c>
      <c r="B197" s="101">
        <v>23.4</v>
      </c>
      <c r="C197" s="101">
        <v>0</v>
      </c>
      <c r="D197" s="101">
        <v>0</v>
      </c>
    </row>
    <row r="198" spans="1:4" x14ac:dyDescent="0.35">
      <c r="A198" s="100">
        <v>42931</v>
      </c>
      <c r="B198" s="101">
        <v>24.3</v>
      </c>
      <c r="C198" s="101">
        <v>0</v>
      </c>
      <c r="D198" s="101">
        <v>0</v>
      </c>
    </row>
    <row r="199" spans="1:4" x14ac:dyDescent="0.35">
      <c r="A199" s="100">
        <v>42932</v>
      </c>
      <c r="B199" s="101">
        <v>27.9</v>
      </c>
      <c r="C199" s="101">
        <v>0</v>
      </c>
      <c r="D199" s="101">
        <v>0</v>
      </c>
    </row>
    <row r="200" spans="1:4" x14ac:dyDescent="0.35">
      <c r="A200" s="100">
        <v>42933</v>
      </c>
      <c r="B200" s="101">
        <v>30.8</v>
      </c>
      <c r="C200" s="101">
        <v>0</v>
      </c>
      <c r="D200" s="101">
        <v>0</v>
      </c>
    </row>
    <row r="201" spans="1:4" x14ac:dyDescent="0.35">
      <c r="A201" s="100">
        <v>42934</v>
      </c>
      <c r="B201" s="101">
        <v>32.9</v>
      </c>
      <c r="C201" s="101">
        <v>0</v>
      </c>
      <c r="D201" s="101">
        <v>0</v>
      </c>
    </row>
    <row r="202" spans="1:4" x14ac:dyDescent="0.35">
      <c r="A202" s="100">
        <v>42935</v>
      </c>
      <c r="B202" s="101">
        <v>26.4</v>
      </c>
      <c r="C202" s="101">
        <v>0</v>
      </c>
      <c r="D202" s="101">
        <v>0</v>
      </c>
    </row>
    <row r="203" spans="1:4" x14ac:dyDescent="0.35">
      <c r="A203" s="100">
        <v>42936</v>
      </c>
      <c r="B203" s="101">
        <v>21.4</v>
      </c>
      <c r="C203" s="101">
        <v>0</v>
      </c>
      <c r="D203" s="101">
        <v>0</v>
      </c>
    </row>
    <row r="204" spans="1:4" x14ac:dyDescent="0.35">
      <c r="A204" s="100">
        <v>42937</v>
      </c>
      <c r="B204" s="101">
        <v>21.6</v>
      </c>
      <c r="C204" s="101">
        <v>0</v>
      </c>
      <c r="D204" s="101">
        <v>0</v>
      </c>
    </row>
    <row r="205" spans="1:4" x14ac:dyDescent="0.35">
      <c r="A205" s="100">
        <v>42938</v>
      </c>
      <c r="B205" s="101">
        <v>23.1</v>
      </c>
      <c r="C205" s="101">
        <v>0.60000000000000009</v>
      </c>
      <c r="D205" s="101">
        <v>0.4</v>
      </c>
    </row>
    <row r="206" spans="1:4" x14ac:dyDescent="0.35">
      <c r="A206" s="100">
        <v>42939</v>
      </c>
      <c r="B206" s="101">
        <v>20.6</v>
      </c>
      <c r="C206" s="101">
        <v>7.2000000000000011</v>
      </c>
      <c r="D206" s="101">
        <v>3.4000000000000004</v>
      </c>
    </row>
    <row r="207" spans="1:4" x14ac:dyDescent="0.35">
      <c r="A207" s="100">
        <v>42940</v>
      </c>
      <c r="B207" s="101">
        <v>19.100000000000001</v>
      </c>
      <c r="C207" s="101">
        <v>0</v>
      </c>
      <c r="D207" s="101">
        <v>0.4</v>
      </c>
    </row>
    <row r="208" spans="1:4" x14ac:dyDescent="0.35">
      <c r="A208" s="100">
        <v>42941</v>
      </c>
      <c r="B208" s="101">
        <v>20.6</v>
      </c>
      <c r="C208" s="101">
        <v>0</v>
      </c>
      <c r="D208" s="101">
        <v>0</v>
      </c>
    </row>
    <row r="209" spans="1:4" x14ac:dyDescent="0.35">
      <c r="A209" s="100">
        <v>42942</v>
      </c>
      <c r="B209" s="101">
        <v>19.3</v>
      </c>
      <c r="C209" s="101">
        <v>0</v>
      </c>
      <c r="D209" s="101">
        <v>0</v>
      </c>
    </row>
    <row r="210" spans="1:4" x14ac:dyDescent="0.35">
      <c r="A210" s="100">
        <v>42943</v>
      </c>
      <c r="B210" s="101">
        <v>22.3</v>
      </c>
      <c r="C210" s="101">
        <v>1.7999999999999998</v>
      </c>
      <c r="D210" s="101">
        <v>1</v>
      </c>
    </row>
    <row r="211" spans="1:4" x14ac:dyDescent="0.35">
      <c r="A211" s="100">
        <v>42944</v>
      </c>
      <c r="B211" s="101">
        <v>22.7</v>
      </c>
      <c r="C211" s="101">
        <v>0</v>
      </c>
      <c r="D211" s="101">
        <v>0</v>
      </c>
    </row>
    <row r="212" spans="1:4" x14ac:dyDescent="0.35">
      <c r="A212" s="100">
        <v>42945</v>
      </c>
      <c r="B212" s="101">
        <v>26.4</v>
      </c>
      <c r="C212" s="101">
        <v>0</v>
      </c>
      <c r="D212" s="101">
        <v>0</v>
      </c>
    </row>
    <row r="213" spans="1:4" x14ac:dyDescent="0.35">
      <c r="A213" s="100">
        <v>42946</v>
      </c>
      <c r="B213" s="101">
        <v>24.8</v>
      </c>
      <c r="C213" s="101">
        <v>0.2</v>
      </c>
      <c r="D213" s="101">
        <v>0.2</v>
      </c>
    </row>
    <row r="214" spans="1:4" x14ac:dyDescent="0.35">
      <c r="A214" s="100">
        <v>42947</v>
      </c>
      <c r="B214" s="101">
        <v>26.1</v>
      </c>
      <c r="C214" s="101">
        <v>15.4</v>
      </c>
      <c r="D214" s="101">
        <v>7.6</v>
      </c>
    </row>
    <row r="215" spans="1:4" x14ac:dyDescent="0.35">
      <c r="A215" s="100">
        <v>42948</v>
      </c>
      <c r="B215" s="101">
        <v>24.2</v>
      </c>
      <c r="C215" s="101">
        <v>3.2000000000000006</v>
      </c>
      <c r="D215" s="101">
        <v>3.2000000000000006</v>
      </c>
    </row>
    <row r="216" spans="1:4" x14ac:dyDescent="0.35">
      <c r="A216" s="100">
        <v>42949</v>
      </c>
      <c r="B216" s="101">
        <v>29.8</v>
      </c>
      <c r="C216" s="101">
        <v>0</v>
      </c>
      <c r="D216" s="101">
        <v>0</v>
      </c>
    </row>
    <row r="217" spans="1:4" x14ac:dyDescent="0.35">
      <c r="A217" s="100">
        <v>42950</v>
      </c>
      <c r="B217" s="101">
        <v>26.1</v>
      </c>
      <c r="C217" s="101">
        <v>0</v>
      </c>
      <c r="D217" s="101">
        <v>0</v>
      </c>
    </row>
    <row r="218" spans="1:4" x14ac:dyDescent="0.35">
      <c r="A218" s="100">
        <v>42951</v>
      </c>
      <c r="B218" s="101">
        <v>24.6</v>
      </c>
      <c r="C218" s="101">
        <v>0</v>
      </c>
      <c r="D218" s="101">
        <v>0</v>
      </c>
    </row>
    <row r="219" spans="1:4" x14ac:dyDescent="0.35">
      <c r="A219" s="100">
        <v>42952</v>
      </c>
      <c r="B219" s="101">
        <v>22.7</v>
      </c>
      <c r="C219" s="101">
        <v>0</v>
      </c>
      <c r="D219" s="101">
        <v>0</v>
      </c>
    </row>
    <row r="220" spans="1:4" x14ac:dyDescent="0.35">
      <c r="A220" s="100">
        <v>42953</v>
      </c>
      <c r="B220" s="101">
        <v>22.9</v>
      </c>
      <c r="C220" s="101">
        <v>0</v>
      </c>
      <c r="D220" s="101">
        <v>0</v>
      </c>
    </row>
    <row r="221" spans="1:4" x14ac:dyDescent="0.35">
      <c r="A221" s="100">
        <v>42954</v>
      </c>
      <c r="B221" s="101">
        <v>26.9</v>
      </c>
      <c r="C221" s="101">
        <v>13.000000000000002</v>
      </c>
      <c r="D221" s="101">
        <v>5.8</v>
      </c>
    </row>
    <row r="222" spans="1:4" x14ac:dyDescent="0.35">
      <c r="A222" s="100">
        <v>42955</v>
      </c>
      <c r="B222" s="101">
        <v>20.5</v>
      </c>
      <c r="C222" s="101">
        <v>0.4</v>
      </c>
      <c r="D222" s="101">
        <v>0.2</v>
      </c>
    </row>
    <row r="223" spans="1:4" x14ac:dyDescent="0.35">
      <c r="A223" s="100">
        <v>42956</v>
      </c>
      <c r="B223" s="101">
        <v>18</v>
      </c>
      <c r="C223" s="101">
        <v>7.2000000000000011</v>
      </c>
      <c r="D223" s="101">
        <v>2.8000000000000003</v>
      </c>
    </row>
    <row r="224" spans="1:4" x14ac:dyDescent="0.35">
      <c r="A224" s="100">
        <v>42957</v>
      </c>
      <c r="B224" s="101">
        <v>17.600000000000001</v>
      </c>
      <c r="C224" s="101">
        <v>3.8000000000000007</v>
      </c>
      <c r="D224" s="101">
        <v>1.6</v>
      </c>
    </row>
    <row r="225" spans="1:4" x14ac:dyDescent="0.35">
      <c r="A225" s="100">
        <v>42958</v>
      </c>
      <c r="B225" s="101">
        <v>16.899999999999999</v>
      </c>
      <c r="C225" s="101">
        <v>2.2000000000000002</v>
      </c>
      <c r="D225" s="101">
        <v>1</v>
      </c>
    </row>
    <row r="226" spans="1:4" x14ac:dyDescent="0.35">
      <c r="A226" s="100">
        <v>42959</v>
      </c>
      <c r="B226" s="101">
        <v>20.6</v>
      </c>
      <c r="C226" s="101">
        <v>0</v>
      </c>
      <c r="D226" s="101">
        <v>0</v>
      </c>
    </row>
    <row r="227" spans="1:4" x14ac:dyDescent="0.35">
      <c r="A227" s="100">
        <v>42960</v>
      </c>
      <c r="B227" s="101">
        <v>23.6</v>
      </c>
      <c r="C227" s="101">
        <v>0</v>
      </c>
      <c r="D227" s="101">
        <v>0</v>
      </c>
    </row>
    <row r="228" spans="1:4" x14ac:dyDescent="0.35">
      <c r="A228" s="100">
        <v>42961</v>
      </c>
      <c r="B228" s="101">
        <v>29.6</v>
      </c>
      <c r="C228" s="101">
        <v>0</v>
      </c>
      <c r="D228" s="101">
        <v>0</v>
      </c>
    </row>
    <row r="229" spans="1:4" x14ac:dyDescent="0.35">
      <c r="A229" s="100">
        <v>42962</v>
      </c>
      <c r="B229" s="101">
        <v>22.5</v>
      </c>
      <c r="C229" s="101">
        <v>0.4</v>
      </c>
      <c r="D229" s="101">
        <v>0.4</v>
      </c>
    </row>
    <row r="230" spans="1:4" x14ac:dyDescent="0.35">
      <c r="A230" s="100">
        <v>42963</v>
      </c>
      <c r="B230" s="101">
        <v>25</v>
      </c>
      <c r="C230" s="101">
        <v>0</v>
      </c>
      <c r="D230" s="101">
        <v>0</v>
      </c>
    </row>
    <row r="231" spans="1:4" x14ac:dyDescent="0.35">
      <c r="A231" s="100">
        <v>42964</v>
      </c>
      <c r="B231" s="101">
        <v>25.9</v>
      </c>
      <c r="C231" s="101">
        <v>0</v>
      </c>
      <c r="D231" s="101">
        <v>0</v>
      </c>
    </row>
    <row r="232" spans="1:4" x14ac:dyDescent="0.35">
      <c r="A232" s="100">
        <v>42965</v>
      </c>
      <c r="B232" s="101">
        <v>20.5</v>
      </c>
      <c r="C232" s="101">
        <v>8.9999999999999982</v>
      </c>
      <c r="D232" s="101">
        <v>6.8000000000000007</v>
      </c>
    </row>
    <row r="233" spans="1:4" x14ac:dyDescent="0.35">
      <c r="A233" s="100">
        <v>42966</v>
      </c>
      <c r="B233" s="101">
        <v>19.100000000000001</v>
      </c>
      <c r="C233" s="101">
        <v>0</v>
      </c>
      <c r="D233" s="101">
        <v>0</v>
      </c>
    </row>
    <row r="234" spans="1:4" x14ac:dyDescent="0.35">
      <c r="A234" s="100">
        <v>42967</v>
      </c>
      <c r="B234" s="101">
        <v>22.2</v>
      </c>
      <c r="C234" s="101">
        <v>0</v>
      </c>
      <c r="D234" s="101">
        <v>0</v>
      </c>
    </row>
    <row r="235" spans="1:4" x14ac:dyDescent="0.35">
      <c r="A235" s="100">
        <v>42968</v>
      </c>
      <c r="B235" s="101">
        <v>26.4</v>
      </c>
      <c r="C235" s="101">
        <v>0</v>
      </c>
      <c r="D235" s="101">
        <v>0</v>
      </c>
    </row>
    <row r="236" spans="1:4" x14ac:dyDescent="0.35">
      <c r="A236" s="100">
        <v>42969</v>
      </c>
      <c r="B236" s="101">
        <v>31.9</v>
      </c>
      <c r="C236" s="101">
        <v>0</v>
      </c>
      <c r="D236" s="101">
        <v>0</v>
      </c>
    </row>
    <row r="237" spans="1:4" x14ac:dyDescent="0.35">
      <c r="A237" s="100">
        <v>42970</v>
      </c>
      <c r="B237" s="101">
        <v>26.7</v>
      </c>
      <c r="C237" s="101">
        <v>0</v>
      </c>
      <c r="D237" s="101">
        <v>0</v>
      </c>
    </row>
    <row r="238" spans="1:4" x14ac:dyDescent="0.35">
      <c r="A238" s="100">
        <v>42971</v>
      </c>
      <c r="B238" s="101">
        <v>29.6</v>
      </c>
      <c r="C238" s="101">
        <v>1</v>
      </c>
      <c r="D238" s="101">
        <v>1</v>
      </c>
    </row>
    <row r="239" spans="1:4" x14ac:dyDescent="0.35">
      <c r="A239" s="100">
        <v>42972</v>
      </c>
      <c r="B239" s="101">
        <v>27.3</v>
      </c>
      <c r="C239" s="101">
        <v>0</v>
      </c>
      <c r="D239" s="101">
        <v>0</v>
      </c>
    </row>
    <row r="240" spans="1:4" x14ac:dyDescent="0.35">
      <c r="A240" s="100">
        <v>42973</v>
      </c>
      <c r="B240" s="101">
        <v>30.5</v>
      </c>
      <c r="C240" s="101">
        <v>0</v>
      </c>
      <c r="D240" s="101">
        <v>0</v>
      </c>
    </row>
    <row r="241" spans="1:4" x14ac:dyDescent="0.35">
      <c r="A241" s="100">
        <v>42974</v>
      </c>
      <c r="B241" s="101">
        <v>32.200000000000003</v>
      </c>
      <c r="C241" s="101">
        <v>0</v>
      </c>
      <c r="D241" s="101">
        <v>0</v>
      </c>
    </row>
    <row r="242" spans="1:4" x14ac:dyDescent="0.35">
      <c r="A242" s="100">
        <v>42975</v>
      </c>
      <c r="B242" s="101">
        <v>32.700000000000003</v>
      </c>
      <c r="C242" s="101">
        <v>0</v>
      </c>
      <c r="D242" s="101">
        <v>0</v>
      </c>
    </row>
    <row r="243" spans="1:4" x14ac:dyDescent="0.35">
      <c r="A243" s="100">
        <v>42976</v>
      </c>
      <c r="B243" s="101">
        <v>31.7</v>
      </c>
      <c r="C243" s="101">
        <v>0</v>
      </c>
      <c r="D243" s="101">
        <v>0</v>
      </c>
    </row>
    <row r="244" spans="1:4" x14ac:dyDescent="0.35">
      <c r="A244" s="100">
        <v>42977</v>
      </c>
      <c r="B244" s="101">
        <v>23.1</v>
      </c>
      <c r="C244" s="101">
        <v>9.3999999999999968</v>
      </c>
      <c r="D244" s="101">
        <v>4.2</v>
      </c>
    </row>
    <row r="245" spans="1:4" x14ac:dyDescent="0.35">
      <c r="A245" s="100">
        <v>42978</v>
      </c>
      <c r="B245" s="101">
        <v>18.899999999999999</v>
      </c>
      <c r="C245" s="101">
        <v>0</v>
      </c>
      <c r="D245" s="101">
        <v>0</v>
      </c>
    </row>
    <row r="246" spans="1:4" x14ac:dyDescent="0.35">
      <c r="A246" s="100">
        <v>42979</v>
      </c>
      <c r="B246" s="101">
        <v>18.8</v>
      </c>
      <c r="C246" s="101">
        <v>4.0000000000000009</v>
      </c>
      <c r="D246" s="101">
        <v>1.2000000000000002</v>
      </c>
    </row>
    <row r="247" spans="1:4" x14ac:dyDescent="0.35">
      <c r="A247" s="100">
        <v>42980</v>
      </c>
      <c r="B247" s="101">
        <v>18.7</v>
      </c>
      <c r="C247" s="101">
        <v>0</v>
      </c>
      <c r="D247" s="101">
        <v>0</v>
      </c>
    </row>
    <row r="248" spans="1:4" x14ac:dyDescent="0.35">
      <c r="A248" s="100">
        <v>42981</v>
      </c>
      <c r="B248" s="101">
        <v>21.9</v>
      </c>
      <c r="C248" s="101">
        <v>0</v>
      </c>
      <c r="D248" s="101">
        <v>0</v>
      </c>
    </row>
    <row r="249" spans="1:4" x14ac:dyDescent="0.35">
      <c r="A249" s="100">
        <v>42982</v>
      </c>
      <c r="B249" s="101">
        <v>22.4</v>
      </c>
      <c r="C249" s="101">
        <v>0</v>
      </c>
      <c r="D249" s="101">
        <v>0</v>
      </c>
    </row>
    <row r="250" spans="1:4" x14ac:dyDescent="0.35">
      <c r="A250" s="100">
        <v>42983</v>
      </c>
      <c r="B250" s="101">
        <v>20.8</v>
      </c>
      <c r="C250" s="101">
        <v>0.60000000000000009</v>
      </c>
      <c r="D250" s="101">
        <v>0.60000000000000009</v>
      </c>
    </row>
    <row r="251" spans="1:4" x14ac:dyDescent="0.35">
      <c r="A251" s="100">
        <v>42984</v>
      </c>
      <c r="B251" s="101">
        <v>18.8</v>
      </c>
      <c r="C251" s="101">
        <v>0.2</v>
      </c>
      <c r="D251" s="101">
        <v>0.2</v>
      </c>
    </row>
    <row r="252" spans="1:4" x14ac:dyDescent="0.35">
      <c r="A252" s="100">
        <v>42985</v>
      </c>
      <c r="B252" s="101">
        <v>18.8</v>
      </c>
      <c r="C252" s="101">
        <v>0</v>
      </c>
      <c r="D252" s="101">
        <v>0</v>
      </c>
    </row>
    <row r="253" spans="1:4" x14ac:dyDescent="0.35">
      <c r="A253" s="100">
        <v>42986</v>
      </c>
      <c r="B253" s="101">
        <v>18.5</v>
      </c>
      <c r="C253" s="101">
        <v>13.399999999999999</v>
      </c>
      <c r="D253" s="101">
        <v>7.4</v>
      </c>
    </row>
    <row r="254" spans="1:4" x14ac:dyDescent="0.35">
      <c r="A254" s="100">
        <v>42987</v>
      </c>
      <c r="B254" s="101">
        <v>16.7</v>
      </c>
      <c r="C254" s="101">
        <v>6.8000000000000007</v>
      </c>
      <c r="D254" s="101">
        <v>4.4000000000000004</v>
      </c>
    </row>
    <row r="255" spans="1:4" x14ac:dyDescent="0.35">
      <c r="A255" s="100">
        <v>42988</v>
      </c>
      <c r="B255" s="101">
        <v>17.100000000000001</v>
      </c>
      <c r="C255" s="101">
        <v>0.4</v>
      </c>
      <c r="D255" s="101">
        <v>0.2</v>
      </c>
    </row>
    <row r="256" spans="1:4" x14ac:dyDescent="0.35">
      <c r="A256" s="100">
        <v>42989</v>
      </c>
      <c r="B256" s="101">
        <v>16.7</v>
      </c>
      <c r="C256" s="101">
        <v>4.2</v>
      </c>
      <c r="D256" s="101">
        <v>1.6</v>
      </c>
    </row>
    <row r="257" spans="1:4" x14ac:dyDescent="0.35">
      <c r="A257" s="100">
        <v>42990</v>
      </c>
      <c r="B257" s="101">
        <v>17.2</v>
      </c>
      <c r="C257" s="101">
        <v>0.8</v>
      </c>
      <c r="D257" s="101">
        <v>0.4</v>
      </c>
    </row>
    <row r="258" spans="1:4" x14ac:dyDescent="0.35">
      <c r="A258" s="100">
        <v>42991</v>
      </c>
      <c r="B258" s="101">
        <v>20.5</v>
      </c>
      <c r="C258" s="101">
        <v>10.400000000000002</v>
      </c>
      <c r="D258" s="101">
        <v>2.8</v>
      </c>
    </row>
    <row r="259" spans="1:4" x14ac:dyDescent="0.35">
      <c r="A259" s="100">
        <v>42992</v>
      </c>
      <c r="B259" s="101">
        <v>16.100000000000001</v>
      </c>
      <c r="C259" s="101">
        <v>2.2000000000000002</v>
      </c>
      <c r="D259" s="101">
        <v>2.4</v>
      </c>
    </row>
    <row r="260" spans="1:4" x14ac:dyDescent="0.35">
      <c r="A260" s="100">
        <v>42993</v>
      </c>
      <c r="B260" s="101">
        <v>14.5</v>
      </c>
      <c r="C260" s="101">
        <v>2.8000000000000007</v>
      </c>
      <c r="D260" s="101">
        <v>1.2</v>
      </c>
    </row>
    <row r="261" spans="1:4" x14ac:dyDescent="0.35">
      <c r="A261" s="100">
        <v>42994</v>
      </c>
      <c r="B261" s="101">
        <v>14.8</v>
      </c>
      <c r="C261" s="101">
        <v>1.2</v>
      </c>
      <c r="D261" s="101">
        <v>0.8</v>
      </c>
    </row>
    <row r="262" spans="1:4" x14ac:dyDescent="0.35">
      <c r="A262" s="100">
        <v>42995</v>
      </c>
      <c r="B262" s="101">
        <v>13.4</v>
      </c>
      <c r="C262" s="101">
        <v>10.6</v>
      </c>
      <c r="D262" s="101">
        <v>5.8</v>
      </c>
    </row>
    <row r="263" spans="1:4" x14ac:dyDescent="0.35">
      <c r="A263" s="100">
        <v>42996</v>
      </c>
      <c r="B263" s="101">
        <v>15.9</v>
      </c>
      <c r="C263" s="101">
        <v>0</v>
      </c>
      <c r="D263" s="101">
        <v>0</v>
      </c>
    </row>
    <row r="264" spans="1:4" x14ac:dyDescent="0.35">
      <c r="A264" s="100">
        <v>42997</v>
      </c>
      <c r="B264" s="101">
        <v>14.2</v>
      </c>
      <c r="C264" s="101">
        <v>0.2</v>
      </c>
      <c r="D264" s="101">
        <v>0.2</v>
      </c>
    </row>
    <row r="265" spans="1:4" x14ac:dyDescent="0.35">
      <c r="A265" s="100">
        <v>42998</v>
      </c>
      <c r="B265" s="101">
        <v>17.3</v>
      </c>
      <c r="C265" s="101">
        <v>0</v>
      </c>
      <c r="D265" s="101">
        <v>0</v>
      </c>
    </row>
    <row r="266" spans="1:4" x14ac:dyDescent="0.35">
      <c r="A266" s="100">
        <v>42999</v>
      </c>
      <c r="B266" s="101">
        <v>21.7</v>
      </c>
      <c r="C266" s="101">
        <v>0</v>
      </c>
      <c r="D266" s="101">
        <v>0</v>
      </c>
    </row>
    <row r="267" spans="1:4" x14ac:dyDescent="0.35">
      <c r="A267" s="100">
        <v>43000</v>
      </c>
      <c r="B267" s="101">
        <v>20.3</v>
      </c>
      <c r="C267" s="101">
        <v>0</v>
      </c>
      <c r="D267" s="101">
        <v>0</v>
      </c>
    </row>
    <row r="268" spans="1:4" x14ac:dyDescent="0.35">
      <c r="A268" s="100">
        <v>43001</v>
      </c>
      <c r="B268" s="101">
        <v>22.4</v>
      </c>
      <c r="C268" s="101">
        <v>0</v>
      </c>
      <c r="D268" s="101">
        <v>0</v>
      </c>
    </row>
    <row r="269" spans="1:4" x14ac:dyDescent="0.35">
      <c r="A269" s="100">
        <v>43002</v>
      </c>
      <c r="B269" s="101">
        <v>24.9</v>
      </c>
      <c r="C269" s="101">
        <v>0</v>
      </c>
      <c r="D269" s="101">
        <v>0</v>
      </c>
    </row>
    <row r="270" spans="1:4" x14ac:dyDescent="0.35">
      <c r="A270" s="100">
        <v>43003</v>
      </c>
      <c r="B270" s="101">
        <v>18.3</v>
      </c>
      <c r="C270" s="101">
        <v>10.8</v>
      </c>
      <c r="D270" s="101">
        <v>4.8000000000000007</v>
      </c>
    </row>
    <row r="271" spans="1:4" x14ac:dyDescent="0.35">
      <c r="A271" s="100">
        <v>43004</v>
      </c>
      <c r="B271" s="101">
        <v>19.600000000000001</v>
      </c>
      <c r="C271" s="101">
        <v>0.4</v>
      </c>
      <c r="D271" s="101">
        <v>0.2</v>
      </c>
    </row>
    <row r="272" spans="1:4" x14ac:dyDescent="0.35">
      <c r="A272" s="100">
        <v>43005</v>
      </c>
      <c r="B272" s="101">
        <v>22.7</v>
      </c>
      <c r="C272" s="101">
        <v>0</v>
      </c>
      <c r="D272" s="101">
        <v>0</v>
      </c>
    </row>
    <row r="273" spans="1:4" x14ac:dyDescent="0.35">
      <c r="A273" s="100">
        <v>43006</v>
      </c>
      <c r="B273" s="101">
        <v>23.9</v>
      </c>
      <c r="C273" s="101">
        <v>0</v>
      </c>
      <c r="D273" s="101">
        <v>0</v>
      </c>
    </row>
    <row r="274" spans="1:4" x14ac:dyDescent="0.35">
      <c r="A274" s="100">
        <v>43007</v>
      </c>
      <c r="B274" s="101">
        <v>25</v>
      </c>
      <c r="C274" s="101">
        <v>6.3999999999999995</v>
      </c>
      <c r="D274" s="101">
        <v>4</v>
      </c>
    </row>
    <row r="275" spans="1:4" x14ac:dyDescent="0.35">
      <c r="A275" s="100">
        <v>43008</v>
      </c>
      <c r="B275" s="101">
        <v>16.399999999999999</v>
      </c>
      <c r="C275" s="101">
        <v>3.0000000000000004</v>
      </c>
      <c r="D275" s="101">
        <v>4.4000000000000004</v>
      </c>
    </row>
    <row r="276" spans="1:4" x14ac:dyDescent="0.35">
      <c r="A276" s="100">
        <v>43009</v>
      </c>
      <c r="B276" s="101">
        <v>15.6</v>
      </c>
      <c r="C276" s="101">
        <v>1.4</v>
      </c>
      <c r="D276" s="101">
        <v>0.60000000000000009</v>
      </c>
    </row>
    <row r="277" spans="1:4" x14ac:dyDescent="0.35">
      <c r="A277" s="100">
        <v>43010</v>
      </c>
      <c r="B277" s="101">
        <v>19</v>
      </c>
      <c r="C277" s="101">
        <v>2.2000000000000002</v>
      </c>
      <c r="D277" s="101">
        <v>1.4000000000000001</v>
      </c>
    </row>
    <row r="278" spans="1:4" x14ac:dyDescent="0.35">
      <c r="A278" s="100">
        <v>43011</v>
      </c>
      <c r="B278" s="101">
        <v>17.5</v>
      </c>
      <c r="C278" s="101">
        <v>3.0000000000000009</v>
      </c>
      <c r="D278" s="101">
        <v>2.4000000000000004</v>
      </c>
    </row>
    <row r="279" spans="1:4" x14ac:dyDescent="0.35">
      <c r="A279" s="100">
        <v>43012</v>
      </c>
      <c r="B279" s="101">
        <v>18.7</v>
      </c>
      <c r="C279" s="101">
        <v>0</v>
      </c>
      <c r="D279" s="101">
        <v>0</v>
      </c>
    </row>
    <row r="280" spans="1:4" x14ac:dyDescent="0.35">
      <c r="A280" s="100">
        <v>43013</v>
      </c>
      <c r="B280" s="101">
        <v>19.399999999999999</v>
      </c>
      <c r="C280" s="101">
        <v>1</v>
      </c>
      <c r="D280" s="101">
        <v>0.4</v>
      </c>
    </row>
    <row r="281" spans="1:4" x14ac:dyDescent="0.35">
      <c r="A281" s="100">
        <v>43014</v>
      </c>
      <c r="B281" s="101">
        <v>13.7</v>
      </c>
      <c r="C281" s="101">
        <v>0</v>
      </c>
      <c r="D281" s="101">
        <v>0</v>
      </c>
    </row>
    <row r="282" spans="1:4" x14ac:dyDescent="0.35">
      <c r="A282" s="100">
        <v>43015</v>
      </c>
      <c r="B282" s="101">
        <v>15.6</v>
      </c>
      <c r="C282" s="101">
        <v>0</v>
      </c>
      <c r="D282" s="101">
        <v>0</v>
      </c>
    </row>
    <row r="283" spans="1:4" x14ac:dyDescent="0.35">
      <c r="A283" s="100">
        <v>43016</v>
      </c>
      <c r="B283" s="101">
        <v>14.4</v>
      </c>
      <c r="C283" s="101">
        <v>2.1999999999999997</v>
      </c>
      <c r="D283" s="101">
        <v>0.8</v>
      </c>
    </row>
    <row r="284" spans="1:4" x14ac:dyDescent="0.35">
      <c r="A284" s="100">
        <v>43017</v>
      </c>
      <c r="B284" s="101">
        <v>16.8</v>
      </c>
      <c r="C284" s="101">
        <v>0</v>
      </c>
      <c r="D284" s="101">
        <v>0</v>
      </c>
    </row>
    <row r="285" spans="1:4" x14ac:dyDescent="0.35">
      <c r="A285" s="100">
        <v>43018</v>
      </c>
      <c r="B285" s="101">
        <v>16.5</v>
      </c>
      <c r="C285" s="101">
        <v>0</v>
      </c>
      <c r="D285" s="101">
        <v>0</v>
      </c>
    </row>
    <row r="286" spans="1:4" x14ac:dyDescent="0.35">
      <c r="A286" s="100">
        <v>43019</v>
      </c>
      <c r="B286" s="101">
        <v>22.4</v>
      </c>
      <c r="C286" s="101">
        <v>0.2</v>
      </c>
      <c r="D286" s="101">
        <v>0.2</v>
      </c>
    </row>
    <row r="287" spans="1:4" x14ac:dyDescent="0.35">
      <c r="A287" s="100">
        <v>43020</v>
      </c>
      <c r="B287" s="101">
        <v>18.8</v>
      </c>
      <c r="C287" s="101">
        <v>0</v>
      </c>
      <c r="D287" s="101">
        <v>0</v>
      </c>
    </row>
    <row r="288" spans="1:4" x14ac:dyDescent="0.35">
      <c r="A288" s="100">
        <v>43021</v>
      </c>
      <c r="B288" s="101">
        <v>23</v>
      </c>
      <c r="C288" s="101">
        <v>0.2</v>
      </c>
      <c r="D288" s="101">
        <v>0.2</v>
      </c>
    </row>
    <row r="289" spans="1:4" x14ac:dyDescent="0.35">
      <c r="A289" s="100">
        <v>43022</v>
      </c>
      <c r="B289" s="101">
        <v>24.8</v>
      </c>
      <c r="C289" s="101">
        <v>0</v>
      </c>
      <c r="D289" s="101">
        <v>0</v>
      </c>
    </row>
    <row r="290" spans="1:4" x14ac:dyDescent="0.35">
      <c r="A290" s="100">
        <v>43023</v>
      </c>
      <c r="B290" s="101">
        <v>25.7</v>
      </c>
      <c r="C290" s="101">
        <v>0</v>
      </c>
      <c r="D290" s="101">
        <v>0</v>
      </c>
    </row>
    <row r="291" spans="1:4" x14ac:dyDescent="0.35">
      <c r="A291" s="100">
        <v>43024</v>
      </c>
      <c r="B291" s="101">
        <v>25.4</v>
      </c>
      <c r="C291" s="101">
        <v>0</v>
      </c>
      <c r="D291" s="101">
        <v>0</v>
      </c>
    </row>
    <row r="292" spans="1:4" x14ac:dyDescent="0.35">
      <c r="A292" s="100">
        <v>43025</v>
      </c>
      <c r="B292" s="101">
        <v>23.8</v>
      </c>
      <c r="C292" s="101">
        <v>0</v>
      </c>
      <c r="D292" s="101">
        <v>0</v>
      </c>
    </row>
    <row r="293" spans="1:4" x14ac:dyDescent="0.35">
      <c r="A293" s="100">
        <v>43026</v>
      </c>
      <c r="B293" s="101">
        <v>23.7</v>
      </c>
      <c r="C293" s="101">
        <v>0</v>
      </c>
      <c r="D293" s="101">
        <v>0</v>
      </c>
    </row>
    <row r="294" spans="1:4" x14ac:dyDescent="0.35">
      <c r="A294" s="100">
        <v>43027</v>
      </c>
      <c r="B294" s="101">
        <v>19.3</v>
      </c>
      <c r="C294" s="101">
        <v>3.2</v>
      </c>
      <c r="D294" s="101">
        <v>2.1999999999999997</v>
      </c>
    </row>
    <row r="295" spans="1:4" x14ac:dyDescent="0.35">
      <c r="A295" s="100">
        <v>43028</v>
      </c>
      <c r="B295" s="101">
        <v>17.100000000000001</v>
      </c>
      <c r="C295" s="101">
        <v>1.5999999999999999</v>
      </c>
      <c r="D295" s="101">
        <v>0.8</v>
      </c>
    </row>
    <row r="296" spans="1:4" x14ac:dyDescent="0.35">
      <c r="A296" s="100">
        <v>43029</v>
      </c>
      <c r="B296" s="101">
        <v>15.9</v>
      </c>
      <c r="C296" s="101">
        <v>5.8</v>
      </c>
      <c r="D296" s="101">
        <v>3.2</v>
      </c>
    </row>
    <row r="297" spans="1:4" x14ac:dyDescent="0.35">
      <c r="A297" s="100">
        <v>43030</v>
      </c>
      <c r="B297" s="101">
        <v>12.2</v>
      </c>
      <c r="C297" s="101">
        <v>0.2</v>
      </c>
      <c r="D297" s="101">
        <v>0.2</v>
      </c>
    </row>
    <row r="298" spans="1:4" x14ac:dyDescent="0.35">
      <c r="A298" s="100">
        <v>43031</v>
      </c>
      <c r="B298" s="101">
        <v>13</v>
      </c>
      <c r="C298" s="101">
        <v>0.2</v>
      </c>
      <c r="D298" s="101">
        <v>0.2</v>
      </c>
    </row>
    <row r="299" spans="1:4" x14ac:dyDescent="0.35">
      <c r="A299" s="100">
        <v>43032</v>
      </c>
      <c r="B299" s="101">
        <v>15.9</v>
      </c>
      <c r="C299" s="101">
        <v>0.2</v>
      </c>
      <c r="D299" s="101">
        <v>0.2</v>
      </c>
    </row>
    <row r="300" spans="1:4" x14ac:dyDescent="0.35">
      <c r="A300" s="100">
        <v>43033</v>
      </c>
      <c r="B300" s="101">
        <v>23.7</v>
      </c>
      <c r="C300" s="101">
        <v>0</v>
      </c>
      <c r="D300" s="101">
        <v>0</v>
      </c>
    </row>
    <row r="301" spans="1:4" x14ac:dyDescent="0.35">
      <c r="A301" s="100">
        <v>43034</v>
      </c>
      <c r="B301" s="101">
        <v>25.4</v>
      </c>
      <c r="C301" s="101">
        <v>0</v>
      </c>
      <c r="D301" s="101">
        <v>0</v>
      </c>
    </row>
    <row r="302" spans="1:4" x14ac:dyDescent="0.35">
      <c r="A302" s="100">
        <v>43035</v>
      </c>
      <c r="B302" s="101">
        <v>15.6</v>
      </c>
      <c r="C302" s="101">
        <v>0.4</v>
      </c>
      <c r="D302" s="101">
        <v>0.2</v>
      </c>
    </row>
    <row r="303" spans="1:4" x14ac:dyDescent="0.35">
      <c r="A303" s="100">
        <v>43036</v>
      </c>
      <c r="B303" s="101">
        <v>12.1</v>
      </c>
      <c r="C303" s="101">
        <v>0</v>
      </c>
      <c r="D303" s="101">
        <v>0.2</v>
      </c>
    </row>
    <row r="304" spans="1:4" x14ac:dyDescent="0.35">
      <c r="A304" s="100">
        <v>43037</v>
      </c>
      <c r="B304" s="101">
        <v>12.3</v>
      </c>
      <c r="C304" s="101">
        <v>1.4</v>
      </c>
      <c r="D304" s="101">
        <v>0.60000000000000009</v>
      </c>
    </row>
    <row r="305" spans="1:4" x14ac:dyDescent="0.35">
      <c r="A305" s="100">
        <v>43038</v>
      </c>
      <c r="B305" s="101">
        <v>9.6999999999999993</v>
      </c>
      <c r="C305" s="101">
        <v>0</v>
      </c>
      <c r="D305" s="101">
        <v>0</v>
      </c>
    </row>
    <row r="306" spans="1:4" x14ac:dyDescent="0.35">
      <c r="A306" s="100">
        <v>43039</v>
      </c>
      <c r="B306" s="101">
        <v>11.5</v>
      </c>
      <c r="C306" s="101">
        <v>0</v>
      </c>
      <c r="D306" s="101">
        <v>0</v>
      </c>
    </row>
    <row r="307" spans="1:4" x14ac:dyDescent="0.35">
      <c r="A307" s="100">
        <v>43040</v>
      </c>
      <c r="B307" s="101">
        <v>18.600000000000001</v>
      </c>
      <c r="C307" s="101">
        <v>0</v>
      </c>
      <c r="D307" s="101">
        <v>0</v>
      </c>
    </row>
    <row r="308" spans="1:4" x14ac:dyDescent="0.35">
      <c r="A308" s="100">
        <v>43041</v>
      </c>
      <c r="B308" s="101">
        <v>18.2</v>
      </c>
      <c r="C308" s="101">
        <v>0</v>
      </c>
      <c r="D308" s="101">
        <v>0</v>
      </c>
    </row>
    <row r="309" spans="1:4" x14ac:dyDescent="0.35">
      <c r="A309" s="100">
        <v>43042</v>
      </c>
      <c r="B309" s="101">
        <v>19.8</v>
      </c>
      <c r="C309" s="101">
        <v>0</v>
      </c>
      <c r="D309" s="101">
        <v>0</v>
      </c>
    </row>
    <row r="310" spans="1:4" x14ac:dyDescent="0.35">
      <c r="A310" s="100">
        <v>43043</v>
      </c>
      <c r="B310" s="101">
        <v>17.2</v>
      </c>
      <c r="C310" s="101">
        <v>0.60000000000000009</v>
      </c>
      <c r="D310" s="101">
        <v>0.4</v>
      </c>
    </row>
    <row r="311" spans="1:4" x14ac:dyDescent="0.35">
      <c r="A311" s="100">
        <v>43044</v>
      </c>
      <c r="B311" s="101">
        <v>9.4</v>
      </c>
      <c r="C311" s="101">
        <v>0.2</v>
      </c>
      <c r="D311" s="101">
        <v>0.2</v>
      </c>
    </row>
    <row r="312" spans="1:4" x14ac:dyDescent="0.35">
      <c r="A312" s="100">
        <v>43045</v>
      </c>
      <c r="B312" s="101">
        <v>7.3</v>
      </c>
      <c r="C312" s="101">
        <v>0.2</v>
      </c>
      <c r="D312" s="101">
        <v>0.2</v>
      </c>
    </row>
    <row r="313" spans="1:4" x14ac:dyDescent="0.35">
      <c r="A313" s="100">
        <v>43046</v>
      </c>
      <c r="B313" s="101">
        <v>7.8</v>
      </c>
      <c r="C313" s="101">
        <v>0.60000000000000009</v>
      </c>
      <c r="D313" s="101">
        <v>0.4</v>
      </c>
    </row>
    <row r="314" spans="1:4" x14ac:dyDescent="0.35">
      <c r="A314" s="100">
        <v>43047</v>
      </c>
      <c r="B314" s="101">
        <v>6.6</v>
      </c>
      <c r="C314" s="101">
        <v>1</v>
      </c>
      <c r="D314" s="101">
        <v>0.60000000000000009</v>
      </c>
    </row>
    <row r="315" spans="1:4" x14ac:dyDescent="0.35">
      <c r="A315" s="100">
        <v>43048</v>
      </c>
      <c r="B315" s="101">
        <v>7.1</v>
      </c>
      <c r="C315" s="101">
        <v>0</v>
      </c>
      <c r="D315" s="101">
        <v>0.2</v>
      </c>
    </row>
    <row r="316" spans="1:4" x14ac:dyDescent="0.35">
      <c r="A316" s="100">
        <v>43049</v>
      </c>
      <c r="B316" s="101">
        <v>10.5</v>
      </c>
      <c r="C316" s="101">
        <v>0.8</v>
      </c>
      <c r="D316" s="101">
        <v>0.2</v>
      </c>
    </row>
    <row r="317" spans="1:4" x14ac:dyDescent="0.35">
      <c r="A317" s="100">
        <v>43050</v>
      </c>
      <c r="B317" s="101">
        <v>12.4</v>
      </c>
      <c r="C317" s="101">
        <v>5.8000000000000025</v>
      </c>
      <c r="D317" s="101">
        <v>1</v>
      </c>
    </row>
    <row r="318" spans="1:4" x14ac:dyDescent="0.35">
      <c r="A318" s="100">
        <v>43051</v>
      </c>
      <c r="B318" s="101">
        <v>12.7</v>
      </c>
      <c r="C318" s="101">
        <v>3.5999999999999996</v>
      </c>
      <c r="D318" s="101">
        <v>1.4</v>
      </c>
    </row>
    <row r="319" spans="1:4" x14ac:dyDescent="0.35">
      <c r="A319" s="100">
        <v>43052</v>
      </c>
      <c r="B319" s="101">
        <v>5.9</v>
      </c>
      <c r="C319" s="101">
        <v>0.2</v>
      </c>
      <c r="D319" s="101">
        <v>0.2</v>
      </c>
    </row>
    <row r="320" spans="1:4" x14ac:dyDescent="0.35">
      <c r="A320" s="100">
        <v>43053</v>
      </c>
      <c r="B320" s="101">
        <v>6.3</v>
      </c>
      <c r="C320" s="101">
        <v>0</v>
      </c>
      <c r="D320" s="101">
        <v>0</v>
      </c>
    </row>
    <row r="321" spans="1:4" x14ac:dyDescent="0.35">
      <c r="A321" s="100">
        <v>43054</v>
      </c>
      <c r="B321" s="101">
        <v>8.8000000000000007</v>
      </c>
      <c r="C321" s="101">
        <v>0</v>
      </c>
      <c r="D321" s="101">
        <v>0</v>
      </c>
    </row>
    <row r="322" spans="1:4" x14ac:dyDescent="0.35">
      <c r="A322" s="100">
        <v>43055</v>
      </c>
      <c r="B322" s="101">
        <v>10.9</v>
      </c>
      <c r="C322" s="101">
        <v>0</v>
      </c>
      <c r="D322" s="101">
        <v>0</v>
      </c>
    </row>
    <row r="323" spans="1:4" x14ac:dyDescent="0.35">
      <c r="A323" s="100">
        <v>43056</v>
      </c>
      <c r="B323" s="101">
        <v>11.1</v>
      </c>
      <c r="C323" s="101">
        <v>0</v>
      </c>
      <c r="D323" s="101">
        <v>0</v>
      </c>
    </row>
    <row r="324" spans="1:4" x14ac:dyDescent="0.35">
      <c r="A324" s="100">
        <v>43057</v>
      </c>
      <c r="B324" s="101">
        <v>7.4</v>
      </c>
      <c r="C324" s="101">
        <v>0</v>
      </c>
      <c r="D324" s="101">
        <v>0</v>
      </c>
    </row>
    <row r="325" spans="1:4" x14ac:dyDescent="0.35">
      <c r="A325" s="100">
        <v>43058</v>
      </c>
      <c r="B325" s="101">
        <v>8.9</v>
      </c>
      <c r="C325" s="101">
        <v>0.8</v>
      </c>
      <c r="D325" s="101">
        <v>0.2</v>
      </c>
    </row>
    <row r="326" spans="1:4" x14ac:dyDescent="0.35">
      <c r="A326" s="100">
        <v>43059</v>
      </c>
      <c r="B326" s="101">
        <v>10.199999999999999</v>
      </c>
      <c r="C326" s="101">
        <v>0</v>
      </c>
      <c r="D326" s="101">
        <v>0</v>
      </c>
    </row>
    <row r="327" spans="1:4" x14ac:dyDescent="0.35">
      <c r="A327" s="100">
        <v>43060</v>
      </c>
      <c r="B327" s="101">
        <v>15.5</v>
      </c>
      <c r="C327" s="101">
        <v>0.2</v>
      </c>
      <c r="D327" s="101">
        <v>0.2</v>
      </c>
    </row>
    <row r="328" spans="1:4" x14ac:dyDescent="0.35">
      <c r="A328" s="100">
        <v>43061</v>
      </c>
      <c r="B328" s="101">
        <v>18.2</v>
      </c>
      <c r="C328" s="101">
        <v>0</v>
      </c>
      <c r="D328" s="101">
        <v>0</v>
      </c>
    </row>
    <row r="329" spans="1:4" x14ac:dyDescent="0.35">
      <c r="A329" s="100">
        <v>43062</v>
      </c>
      <c r="B329" s="101">
        <v>16.2</v>
      </c>
      <c r="C329" s="101">
        <v>0</v>
      </c>
      <c r="D329" s="101">
        <v>0</v>
      </c>
    </row>
    <row r="330" spans="1:4" x14ac:dyDescent="0.35">
      <c r="A330" s="100">
        <v>43063</v>
      </c>
      <c r="B330" s="101">
        <v>13.2</v>
      </c>
      <c r="C330" s="101">
        <v>17.599999999999984</v>
      </c>
      <c r="D330" s="101">
        <v>2.6</v>
      </c>
    </row>
    <row r="331" spans="1:4" x14ac:dyDescent="0.35">
      <c r="A331" s="100">
        <v>43064</v>
      </c>
      <c r="B331" s="101">
        <v>7.4</v>
      </c>
      <c r="C331" s="101">
        <v>0.8</v>
      </c>
      <c r="D331" s="101">
        <v>0.60000000000000009</v>
      </c>
    </row>
    <row r="332" spans="1:4" x14ac:dyDescent="0.35">
      <c r="A332" s="100">
        <v>43065</v>
      </c>
      <c r="B332" s="101">
        <v>5.9</v>
      </c>
      <c r="C332" s="101">
        <v>0</v>
      </c>
      <c r="D332" s="101">
        <v>0</v>
      </c>
    </row>
    <row r="333" spans="1:4" x14ac:dyDescent="0.35">
      <c r="A333" s="100">
        <v>43066</v>
      </c>
      <c r="B333" s="101">
        <v>7.6</v>
      </c>
      <c r="C333" s="101">
        <v>0</v>
      </c>
      <c r="D333" s="101">
        <v>0</v>
      </c>
    </row>
    <row r="334" spans="1:4" x14ac:dyDescent="0.35">
      <c r="A334" s="100">
        <v>43067</v>
      </c>
      <c r="B334" s="101">
        <v>5</v>
      </c>
      <c r="C334" s="101">
        <v>13.799999999999994</v>
      </c>
      <c r="D334" s="101">
        <v>3.4000000000000004</v>
      </c>
    </row>
    <row r="335" spans="1:4" x14ac:dyDescent="0.35">
      <c r="A335" s="100">
        <v>43068</v>
      </c>
      <c r="B335" s="101">
        <v>4.4000000000000004</v>
      </c>
      <c r="C335" s="101">
        <v>1.2</v>
      </c>
      <c r="D335" s="101">
        <v>0.4</v>
      </c>
    </row>
    <row r="336" spans="1:4" x14ac:dyDescent="0.35">
      <c r="A336" s="100">
        <v>43069</v>
      </c>
      <c r="B336" s="101">
        <v>3.7</v>
      </c>
      <c r="C336" s="101">
        <v>2.4</v>
      </c>
      <c r="D336" s="101">
        <v>0.8</v>
      </c>
    </row>
    <row r="337" spans="1:4" x14ac:dyDescent="0.35">
      <c r="A337" s="100">
        <v>43070</v>
      </c>
      <c r="B337" s="101">
        <v>1.3</v>
      </c>
      <c r="C337" s="101">
        <v>0.60000000000000009</v>
      </c>
      <c r="D337" s="101">
        <v>0.4</v>
      </c>
    </row>
    <row r="338" spans="1:4" x14ac:dyDescent="0.35">
      <c r="A338" s="100">
        <v>43071</v>
      </c>
      <c r="B338" s="101">
        <v>0.6</v>
      </c>
      <c r="C338" s="101">
        <v>0</v>
      </c>
      <c r="D338" s="101">
        <v>0</v>
      </c>
    </row>
    <row r="339" spans="1:4" x14ac:dyDescent="0.35">
      <c r="A339" s="100">
        <v>43072</v>
      </c>
      <c r="B339" s="101">
        <v>4.4000000000000004</v>
      </c>
      <c r="C339" s="101">
        <v>3.0000000000000004</v>
      </c>
      <c r="D339" s="101">
        <v>0.60000000000000009</v>
      </c>
    </row>
    <row r="340" spans="1:4" x14ac:dyDescent="0.35">
      <c r="A340" s="100">
        <v>43073</v>
      </c>
      <c r="B340" s="101">
        <v>6.5</v>
      </c>
      <c r="C340" s="101">
        <v>0</v>
      </c>
      <c r="D340" s="101">
        <v>0</v>
      </c>
    </row>
    <row r="341" spans="1:4" x14ac:dyDescent="0.35">
      <c r="A341" s="100">
        <v>43074</v>
      </c>
      <c r="B341" s="101">
        <v>7.6</v>
      </c>
      <c r="C341" s="101">
        <v>0</v>
      </c>
      <c r="D341" s="101">
        <v>0</v>
      </c>
    </row>
    <row r="342" spans="1:4" x14ac:dyDescent="0.35">
      <c r="A342" s="100">
        <v>43075</v>
      </c>
      <c r="B342" s="101">
        <v>5.3</v>
      </c>
      <c r="C342" s="101">
        <v>0.2</v>
      </c>
      <c r="D342" s="101">
        <v>0.2</v>
      </c>
    </row>
    <row r="343" spans="1:4" x14ac:dyDescent="0.35">
      <c r="A343" s="100">
        <v>43076</v>
      </c>
      <c r="B343" s="101">
        <v>8.1999999999999993</v>
      </c>
      <c r="C343" s="101">
        <v>6.8000000000000016</v>
      </c>
      <c r="D343" s="101">
        <v>2</v>
      </c>
    </row>
    <row r="344" spans="1:4" x14ac:dyDescent="0.35">
      <c r="A344" s="100">
        <v>43077</v>
      </c>
      <c r="B344" s="101">
        <v>5.9</v>
      </c>
      <c r="C344" s="101">
        <v>0.4</v>
      </c>
      <c r="D344" s="101">
        <v>0.4</v>
      </c>
    </row>
    <row r="345" spans="1:4" x14ac:dyDescent="0.35">
      <c r="A345" s="100">
        <v>43078</v>
      </c>
      <c r="B345" s="101">
        <v>6.2</v>
      </c>
      <c r="C345" s="101">
        <v>2.5999999999999996</v>
      </c>
      <c r="D345" s="101">
        <v>1.4</v>
      </c>
    </row>
    <row r="346" spans="1:4" x14ac:dyDescent="0.35">
      <c r="A346" s="100">
        <v>43079</v>
      </c>
      <c r="B346" s="101">
        <v>12.6</v>
      </c>
      <c r="C346" s="101">
        <v>27.599999999999991</v>
      </c>
      <c r="D346" s="101">
        <v>4</v>
      </c>
    </row>
    <row r="347" spans="1:4" x14ac:dyDescent="0.35">
      <c r="A347" s="100">
        <v>43080</v>
      </c>
      <c r="B347" s="101">
        <v>8.1999999999999993</v>
      </c>
      <c r="C347" s="101">
        <v>3.0000000000000004</v>
      </c>
      <c r="D347" s="101">
        <v>1.8</v>
      </c>
    </row>
    <row r="348" spans="1:4" x14ac:dyDescent="0.35">
      <c r="A348" s="100">
        <v>43081</v>
      </c>
      <c r="B348" s="101">
        <v>5.6</v>
      </c>
      <c r="C348" s="101">
        <v>0</v>
      </c>
      <c r="D348" s="101">
        <v>0</v>
      </c>
    </row>
    <row r="349" spans="1:4" x14ac:dyDescent="0.35">
      <c r="A349" s="100">
        <v>43082</v>
      </c>
      <c r="B349" s="101">
        <v>10.5</v>
      </c>
      <c r="C349" s="101">
        <v>6.0000000000000009</v>
      </c>
      <c r="D349" s="101">
        <v>1.6</v>
      </c>
    </row>
    <row r="350" spans="1:4" x14ac:dyDescent="0.35">
      <c r="A350" s="100">
        <v>43083</v>
      </c>
      <c r="B350" s="101">
        <v>8.9</v>
      </c>
      <c r="C350" s="101">
        <v>15.799999999999995</v>
      </c>
      <c r="D350" s="101">
        <v>5.2</v>
      </c>
    </row>
    <row r="351" spans="1:4" x14ac:dyDescent="0.35">
      <c r="A351" s="100">
        <v>43084</v>
      </c>
      <c r="B351" s="101">
        <v>5.6</v>
      </c>
      <c r="C351" s="101">
        <v>1.9999999999999998</v>
      </c>
      <c r="D351" s="101">
        <v>1</v>
      </c>
    </row>
    <row r="352" spans="1:4" x14ac:dyDescent="0.35">
      <c r="A352" s="100">
        <v>43085</v>
      </c>
      <c r="B352" s="101">
        <v>3.7</v>
      </c>
      <c r="C352" s="101">
        <v>1.6</v>
      </c>
      <c r="D352" s="101">
        <v>0.4</v>
      </c>
    </row>
    <row r="353" spans="1:4" x14ac:dyDescent="0.35">
      <c r="A353" s="100">
        <v>43086</v>
      </c>
      <c r="B353" s="101">
        <v>7.8</v>
      </c>
      <c r="C353" s="101">
        <v>3.8000000000000007</v>
      </c>
      <c r="D353" s="101">
        <v>2.0000000000000004</v>
      </c>
    </row>
    <row r="354" spans="1:4" x14ac:dyDescent="0.35">
      <c r="A354" s="100">
        <v>43087</v>
      </c>
      <c r="B354" s="101">
        <v>9.6999999999999993</v>
      </c>
      <c r="C354" s="101">
        <v>5.6000000000000014</v>
      </c>
      <c r="D354" s="101">
        <v>3.4000000000000008</v>
      </c>
    </row>
    <row r="355" spans="1:4" x14ac:dyDescent="0.35">
      <c r="A355" s="100">
        <v>43088</v>
      </c>
      <c r="B355" s="101">
        <v>5.3</v>
      </c>
      <c r="C355" s="101">
        <v>0.2</v>
      </c>
      <c r="D355" s="101">
        <v>0.2</v>
      </c>
    </row>
    <row r="356" spans="1:4" x14ac:dyDescent="0.35">
      <c r="A356" s="100">
        <v>43089</v>
      </c>
      <c r="B356" s="101">
        <v>6.1</v>
      </c>
      <c r="C356" s="101">
        <v>0.60000000000000009</v>
      </c>
      <c r="D356" s="101">
        <v>0.2</v>
      </c>
    </row>
    <row r="357" spans="1:4" x14ac:dyDescent="0.35">
      <c r="A357" s="100">
        <v>43090</v>
      </c>
      <c r="B357" s="101">
        <v>8.3000000000000007</v>
      </c>
      <c r="C357" s="101">
        <v>0.8</v>
      </c>
      <c r="D357" s="101">
        <v>0.2</v>
      </c>
    </row>
    <row r="358" spans="1:4" x14ac:dyDescent="0.35">
      <c r="A358" s="100">
        <v>43091</v>
      </c>
      <c r="B358" s="101">
        <v>8.6</v>
      </c>
      <c r="C358" s="101">
        <v>1.5999999999999999</v>
      </c>
      <c r="D358" s="101">
        <v>0.4</v>
      </c>
    </row>
    <row r="359" spans="1:4" x14ac:dyDescent="0.35">
      <c r="A359" s="100">
        <v>43092</v>
      </c>
      <c r="B359" s="101">
        <v>8.4</v>
      </c>
      <c r="C359" s="101">
        <v>0.2</v>
      </c>
      <c r="D359" s="101">
        <v>0.2</v>
      </c>
    </row>
    <row r="360" spans="1:4" x14ac:dyDescent="0.35">
      <c r="A360" s="100">
        <v>43093</v>
      </c>
      <c r="B360" s="101">
        <v>4.9000000000000004</v>
      </c>
      <c r="C360" s="101">
        <v>0</v>
      </c>
      <c r="D360" s="101">
        <v>0</v>
      </c>
    </row>
    <row r="361" spans="1:4" x14ac:dyDescent="0.35">
      <c r="A361" s="100">
        <v>43094</v>
      </c>
      <c r="B361" s="101">
        <v>10.199999999999999</v>
      </c>
      <c r="C361" s="101">
        <v>0.8</v>
      </c>
      <c r="D361" s="101">
        <v>0.4</v>
      </c>
    </row>
    <row r="362" spans="1:4" x14ac:dyDescent="0.35">
      <c r="A362" s="100">
        <v>43095</v>
      </c>
      <c r="B362" s="101">
        <v>7</v>
      </c>
      <c r="C362" s="101">
        <v>8.0000000000000018</v>
      </c>
      <c r="D362" s="101">
        <v>2.2000000000000002</v>
      </c>
    </row>
    <row r="363" spans="1:4" x14ac:dyDescent="0.35">
      <c r="A363" s="100">
        <v>43096</v>
      </c>
      <c r="B363" s="101">
        <v>5.9</v>
      </c>
      <c r="C363" s="101">
        <v>4.2</v>
      </c>
      <c r="D363" s="101">
        <v>1.8</v>
      </c>
    </row>
    <row r="364" spans="1:4" x14ac:dyDescent="0.35">
      <c r="A364" s="100">
        <v>43097</v>
      </c>
      <c r="B364" s="101">
        <v>3.9</v>
      </c>
      <c r="C364" s="101">
        <v>1.2</v>
      </c>
      <c r="D364" s="101">
        <v>0.60000000000000009</v>
      </c>
    </row>
    <row r="365" spans="1:4" x14ac:dyDescent="0.35">
      <c r="A365" s="100">
        <v>43098</v>
      </c>
      <c r="B365" s="101">
        <v>12.6</v>
      </c>
      <c r="C365" s="101">
        <v>14.4</v>
      </c>
      <c r="D365" s="101">
        <v>4.2</v>
      </c>
    </row>
    <row r="366" spans="1:4" x14ac:dyDescent="0.35">
      <c r="A366" s="100">
        <v>43099</v>
      </c>
      <c r="B366" s="101">
        <v>12.8</v>
      </c>
      <c r="C366" s="101">
        <v>4.8000000000000016</v>
      </c>
      <c r="D366" s="101">
        <v>1.2</v>
      </c>
    </row>
    <row r="367" spans="1:4" x14ac:dyDescent="0.35">
      <c r="A367" s="100">
        <v>43100</v>
      </c>
      <c r="B367" s="101">
        <v>14.6</v>
      </c>
      <c r="C367" s="101">
        <v>5.200000000000002</v>
      </c>
      <c r="D367" s="101">
        <v>2.6000000000000005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7"/>
  <sheetViews>
    <sheetView workbookViewId="0"/>
  </sheetViews>
  <sheetFormatPr baseColWidth="10" defaultRowHeight="14.5" x14ac:dyDescent="0.35"/>
  <sheetData>
    <row r="1" spans="1:2" x14ac:dyDescent="0.35">
      <c r="A1" s="98" t="s">
        <v>129</v>
      </c>
      <c r="B1" s="98" t="s">
        <v>125</v>
      </c>
    </row>
    <row r="2" spans="1:2" x14ac:dyDescent="0.35">
      <c r="A2" s="100">
        <v>42736</v>
      </c>
      <c r="B2" s="102">
        <v>-2.9</v>
      </c>
    </row>
    <row r="3" spans="1:2" x14ac:dyDescent="0.35">
      <c r="A3" s="100">
        <v>42737</v>
      </c>
      <c r="B3" s="102">
        <v>-3.1</v>
      </c>
    </row>
    <row r="4" spans="1:2" x14ac:dyDescent="0.35">
      <c r="A4" s="100">
        <v>42738</v>
      </c>
      <c r="B4" s="102">
        <v>-1.6</v>
      </c>
    </row>
    <row r="5" spans="1:2" x14ac:dyDescent="0.35">
      <c r="A5" s="100">
        <v>42739</v>
      </c>
      <c r="B5" s="102">
        <v>-5.6</v>
      </c>
    </row>
    <row r="6" spans="1:2" x14ac:dyDescent="0.35">
      <c r="A6" s="100">
        <v>42740</v>
      </c>
      <c r="B6" s="102">
        <v>0.5</v>
      </c>
    </row>
    <row r="7" spans="1:2" x14ac:dyDescent="0.35">
      <c r="A7" s="100">
        <v>42741</v>
      </c>
      <c r="B7" s="102">
        <v>-3.6</v>
      </c>
    </row>
    <row r="8" spans="1:2" x14ac:dyDescent="0.35">
      <c r="A8" s="100">
        <v>42742</v>
      </c>
      <c r="B8" s="102">
        <v>-8</v>
      </c>
    </row>
    <row r="9" spans="1:2" x14ac:dyDescent="0.35">
      <c r="A9" s="100">
        <v>42743</v>
      </c>
      <c r="B9" s="102">
        <v>0.3</v>
      </c>
    </row>
    <row r="10" spans="1:2" x14ac:dyDescent="0.35">
      <c r="A10" s="100">
        <v>42744</v>
      </c>
      <c r="B10" s="102">
        <v>1.6</v>
      </c>
    </row>
    <row r="11" spans="1:2" x14ac:dyDescent="0.35">
      <c r="A11" s="100">
        <v>42745</v>
      </c>
      <c r="B11" s="102">
        <v>3.6</v>
      </c>
    </row>
    <row r="12" spans="1:2" x14ac:dyDescent="0.35">
      <c r="A12" s="100">
        <v>42746</v>
      </c>
      <c r="B12" s="102">
        <v>3.9</v>
      </c>
    </row>
    <row r="13" spans="1:2" x14ac:dyDescent="0.35">
      <c r="A13" s="100">
        <v>42747</v>
      </c>
      <c r="B13" s="102">
        <v>6.3</v>
      </c>
    </row>
    <row r="14" spans="1:2" x14ac:dyDescent="0.35">
      <c r="A14" s="100">
        <v>42748</v>
      </c>
      <c r="B14" s="102">
        <v>0.2</v>
      </c>
    </row>
    <row r="15" spans="1:2" x14ac:dyDescent="0.35">
      <c r="A15" s="100">
        <v>42749</v>
      </c>
      <c r="B15" s="102">
        <v>-1.1000000000000001</v>
      </c>
    </row>
    <row r="16" spans="1:2" x14ac:dyDescent="0.35">
      <c r="A16" s="100">
        <v>42750</v>
      </c>
      <c r="B16" s="102">
        <v>0.3</v>
      </c>
    </row>
    <row r="17" spans="1:2" x14ac:dyDescent="0.35">
      <c r="A17" s="100">
        <v>42751</v>
      </c>
      <c r="B17" s="102">
        <v>-0.8</v>
      </c>
    </row>
    <row r="18" spans="1:2" x14ac:dyDescent="0.35">
      <c r="A18" s="100">
        <v>42752</v>
      </c>
      <c r="B18" s="102">
        <v>-4.7</v>
      </c>
    </row>
    <row r="19" spans="1:2" x14ac:dyDescent="0.35">
      <c r="A19" s="100">
        <v>42753</v>
      </c>
      <c r="B19" s="102">
        <v>-5.7</v>
      </c>
    </row>
    <row r="20" spans="1:2" x14ac:dyDescent="0.35">
      <c r="A20" s="100">
        <v>42754</v>
      </c>
      <c r="B20" s="102">
        <v>-6.7</v>
      </c>
    </row>
    <row r="21" spans="1:2" x14ac:dyDescent="0.35">
      <c r="A21" s="100">
        <v>42755</v>
      </c>
      <c r="B21" s="102">
        <v>-8.8000000000000007</v>
      </c>
    </row>
    <row r="22" spans="1:2" x14ac:dyDescent="0.35">
      <c r="A22" s="100">
        <v>42756</v>
      </c>
      <c r="B22" s="102">
        <v>-4.5</v>
      </c>
    </row>
    <row r="23" spans="1:2" x14ac:dyDescent="0.35">
      <c r="A23" s="100">
        <v>42757</v>
      </c>
      <c r="B23" s="102">
        <v>-5.6</v>
      </c>
    </row>
    <row r="24" spans="1:2" x14ac:dyDescent="0.35">
      <c r="A24" s="100">
        <v>42758</v>
      </c>
      <c r="B24" s="102">
        <v>-4.2</v>
      </c>
    </row>
    <row r="25" spans="1:2" x14ac:dyDescent="0.35">
      <c r="A25" s="100">
        <v>42759</v>
      </c>
      <c r="B25" s="102">
        <v>-7.9</v>
      </c>
    </row>
    <row r="26" spans="1:2" x14ac:dyDescent="0.35">
      <c r="A26" s="100">
        <v>42760</v>
      </c>
      <c r="B26" s="102">
        <v>-4</v>
      </c>
    </row>
    <row r="27" spans="1:2" x14ac:dyDescent="0.35">
      <c r="A27" s="100">
        <v>42761</v>
      </c>
      <c r="B27" s="102">
        <v>-7.6</v>
      </c>
    </row>
    <row r="28" spans="1:2" x14ac:dyDescent="0.35">
      <c r="A28" s="100">
        <v>42762</v>
      </c>
      <c r="B28" s="102">
        <v>1.4</v>
      </c>
    </row>
    <row r="29" spans="1:2" x14ac:dyDescent="0.35">
      <c r="A29" s="100">
        <v>42763</v>
      </c>
      <c r="B29" s="102">
        <v>6.8</v>
      </c>
    </row>
    <row r="30" spans="1:2" x14ac:dyDescent="0.35">
      <c r="A30" s="100">
        <v>42764</v>
      </c>
      <c r="B30" s="102">
        <v>4.9000000000000004</v>
      </c>
    </row>
    <row r="31" spans="1:2" x14ac:dyDescent="0.35">
      <c r="A31" s="100">
        <v>42765</v>
      </c>
      <c r="B31" s="102">
        <v>6.9</v>
      </c>
    </row>
    <row r="32" spans="1:2" x14ac:dyDescent="0.35">
      <c r="A32" s="100">
        <v>42766</v>
      </c>
      <c r="B32" s="102">
        <v>7.4</v>
      </c>
    </row>
    <row r="33" spans="1:2" x14ac:dyDescent="0.35">
      <c r="A33" s="100">
        <v>42767</v>
      </c>
      <c r="B33" s="102">
        <v>5.6</v>
      </c>
    </row>
    <row r="34" spans="1:2" x14ac:dyDescent="0.35">
      <c r="A34" s="100">
        <v>42768</v>
      </c>
      <c r="B34" s="102">
        <v>8.1999999999999993</v>
      </c>
    </row>
    <row r="35" spans="1:2" x14ac:dyDescent="0.35">
      <c r="A35" s="100">
        <v>42769</v>
      </c>
      <c r="B35" s="102">
        <v>4.7</v>
      </c>
    </row>
    <row r="36" spans="1:2" x14ac:dyDescent="0.35">
      <c r="A36" s="100">
        <v>42770</v>
      </c>
      <c r="B36" s="102">
        <v>5.3</v>
      </c>
    </row>
    <row r="37" spans="1:2" x14ac:dyDescent="0.35">
      <c r="A37" s="100">
        <v>42771</v>
      </c>
      <c r="B37" s="102">
        <v>4.5999999999999996</v>
      </c>
    </row>
    <row r="38" spans="1:2" x14ac:dyDescent="0.35">
      <c r="A38" s="100">
        <v>42772</v>
      </c>
      <c r="B38" s="102">
        <v>2.9</v>
      </c>
    </row>
    <row r="39" spans="1:2" x14ac:dyDescent="0.35">
      <c r="A39" s="100">
        <v>42773</v>
      </c>
      <c r="B39" s="102">
        <v>4.2</v>
      </c>
    </row>
    <row r="40" spans="1:2" x14ac:dyDescent="0.35">
      <c r="A40" s="100">
        <v>42774</v>
      </c>
      <c r="B40" s="102">
        <v>2.2000000000000002</v>
      </c>
    </row>
    <row r="41" spans="1:2" x14ac:dyDescent="0.35">
      <c r="A41" s="100">
        <v>42775</v>
      </c>
      <c r="B41" s="102">
        <v>1.4</v>
      </c>
    </row>
    <row r="42" spans="1:2" x14ac:dyDescent="0.35">
      <c r="A42" s="100">
        <v>42776</v>
      </c>
      <c r="B42" s="102">
        <v>-0.6</v>
      </c>
    </row>
    <row r="43" spans="1:2" x14ac:dyDescent="0.35">
      <c r="A43" s="100">
        <v>42777</v>
      </c>
      <c r="B43" s="102">
        <v>-0.3</v>
      </c>
    </row>
    <row r="44" spans="1:2" x14ac:dyDescent="0.35">
      <c r="A44" s="100">
        <v>42778</v>
      </c>
      <c r="B44" s="102">
        <v>0.2</v>
      </c>
    </row>
    <row r="45" spans="1:2" x14ac:dyDescent="0.35">
      <c r="A45" s="100">
        <v>42779</v>
      </c>
      <c r="B45" s="102">
        <v>9.6999999999999993</v>
      </c>
    </row>
    <row r="46" spans="1:2" x14ac:dyDescent="0.35">
      <c r="A46" s="100">
        <v>42780</v>
      </c>
      <c r="B46" s="102">
        <v>8.1</v>
      </c>
    </row>
    <row r="47" spans="1:2" x14ac:dyDescent="0.35">
      <c r="A47" s="100">
        <v>42781</v>
      </c>
      <c r="B47" s="102">
        <v>6.5</v>
      </c>
    </row>
    <row r="48" spans="1:2" x14ac:dyDescent="0.35">
      <c r="A48" s="100">
        <v>42782</v>
      </c>
      <c r="B48" s="102">
        <v>4</v>
      </c>
    </row>
    <row r="49" spans="1:2" x14ac:dyDescent="0.35">
      <c r="A49" s="100">
        <v>42783</v>
      </c>
      <c r="B49" s="102">
        <v>1.7</v>
      </c>
    </row>
    <row r="50" spans="1:2" x14ac:dyDescent="0.35">
      <c r="A50" s="100">
        <v>42784</v>
      </c>
      <c r="B50" s="102">
        <v>-0.3</v>
      </c>
    </row>
    <row r="51" spans="1:2" x14ac:dyDescent="0.35">
      <c r="A51" s="100">
        <v>42785</v>
      </c>
      <c r="B51" s="102">
        <v>-0.9</v>
      </c>
    </row>
    <row r="52" spans="1:2" x14ac:dyDescent="0.35">
      <c r="A52" s="100">
        <v>42786</v>
      </c>
      <c r="B52" s="102">
        <v>-1.2</v>
      </c>
    </row>
    <row r="53" spans="1:2" x14ac:dyDescent="0.35">
      <c r="A53" s="100">
        <v>42787</v>
      </c>
      <c r="B53" s="102">
        <v>7.6</v>
      </c>
    </row>
    <row r="54" spans="1:2" x14ac:dyDescent="0.35">
      <c r="A54" s="100">
        <v>42788</v>
      </c>
      <c r="B54" s="102">
        <v>6.9</v>
      </c>
    </row>
    <row r="55" spans="1:2" x14ac:dyDescent="0.35">
      <c r="A55" s="100">
        <v>42789</v>
      </c>
      <c r="B55" s="102">
        <v>5</v>
      </c>
    </row>
    <row r="56" spans="1:2" x14ac:dyDescent="0.35">
      <c r="A56" s="100">
        <v>42790</v>
      </c>
      <c r="B56" s="102">
        <v>4.2</v>
      </c>
    </row>
    <row r="57" spans="1:2" x14ac:dyDescent="0.35">
      <c r="A57" s="100">
        <v>42791</v>
      </c>
      <c r="B57" s="102">
        <v>-2.2000000000000002</v>
      </c>
    </row>
    <row r="58" spans="1:2" x14ac:dyDescent="0.35">
      <c r="A58" s="100">
        <v>42792</v>
      </c>
      <c r="B58" s="102">
        <v>2.2000000000000002</v>
      </c>
    </row>
    <row r="59" spans="1:2" x14ac:dyDescent="0.35">
      <c r="A59" s="100">
        <v>42793</v>
      </c>
      <c r="B59" s="102">
        <v>8.3000000000000007</v>
      </c>
    </row>
    <row r="60" spans="1:2" x14ac:dyDescent="0.35">
      <c r="A60" s="100">
        <v>42794</v>
      </c>
      <c r="B60" s="102">
        <v>3.3</v>
      </c>
    </row>
    <row r="61" spans="1:2" x14ac:dyDescent="0.35">
      <c r="A61" s="100">
        <v>42795</v>
      </c>
      <c r="B61" s="102">
        <v>4.3</v>
      </c>
    </row>
    <row r="62" spans="1:2" x14ac:dyDescent="0.35">
      <c r="A62" s="100">
        <v>42796</v>
      </c>
      <c r="B62" s="102">
        <v>6.2</v>
      </c>
    </row>
    <row r="63" spans="1:2" x14ac:dyDescent="0.35">
      <c r="A63" s="100">
        <v>42797</v>
      </c>
      <c r="B63" s="102">
        <v>6.7</v>
      </c>
    </row>
    <row r="64" spans="1:2" x14ac:dyDescent="0.35">
      <c r="A64" s="100">
        <v>42798</v>
      </c>
      <c r="B64" s="102">
        <v>3.7</v>
      </c>
    </row>
    <row r="65" spans="1:2" x14ac:dyDescent="0.35">
      <c r="A65" s="100">
        <v>42799</v>
      </c>
      <c r="B65" s="102">
        <v>4.2</v>
      </c>
    </row>
    <row r="66" spans="1:2" x14ac:dyDescent="0.35">
      <c r="A66" s="100">
        <v>42800</v>
      </c>
      <c r="B66" s="102">
        <v>5.9</v>
      </c>
    </row>
    <row r="67" spans="1:2" x14ac:dyDescent="0.35">
      <c r="A67" s="100">
        <v>42801</v>
      </c>
      <c r="B67" s="102">
        <v>4.8</v>
      </c>
    </row>
    <row r="68" spans="1:2" x14ac:dyDescent="0.35">
      <c r="A68" s="100">
        <v>42802</v>
      </c>
      <c r="B68" s="102">
        <v>5.8</v>
      </c>
    </row>
    <row r="69" spans="1:2" x14ac:dyDescent="0.35">
      <c r="A69" s="100">
        <v>42803</v>
      </c>
      <c r="B69" s="102">
        <v>8.6999999999999993</v>
      </c>
    </row>
    <row r="70" spans="1:2" x14ac:dyDescent="0.35">
      <c r="A70" s="100">
        <v>42804</v>
      </c>
      <c r="B70" s="102">
        <v>8.8000000000000007</v>
      </c>
    </row>
    <row r="71" spans="1:2" x14ac:dyDescent="0.35">
      <c r="A71" s="100">
        <v>42805</v>
      </c>
      <c r="B71" s="102">
        <v>4.7</v>
      </c>
    </row>
    <row r="72" spans="1:2" x14ac:dyDescent="0.35">
      <c r="A72" s="100">
        <v>42806</v>
      </c>
      <c r="B72" s="102">
        <v>9.9</v>
      </c>
    </row>
    <row r="73" spans="1:2" x14ac:dyDescent="0.35">
      <c r="A73" s="100">
        <v>42807</v>
      </c>
      <c r="B73" s="102">
        <v>8.8000000000000007</v>
      </c>
    </row>
    <row r="74" spans="1:2" x14ac:dyDescent="0.35">
      <c r="A74" s="100">
        <v>42808</v>
      </c>
      <c r="B74" s="102">
        <v>6.1</v>
      </c>
    </row>
    <row r="75" spans="1:2" x14ac:dyDescent="0.35">
      <c r="A75" s="100">
        <v>42809</v>
      </c>
      <c r="B75" s="102">
        <v>0.8</v>
      </c>
    </row>
    <row r="76" spans="1:2" x14ac:dyDescent="0.35">
      <c r="A76" s="100">
        <v>42810</v>
      </c>
      <c r="B76" s="102">
        <v>2.9</v>
      </c>
    </row>
    <row r="77" spans="1:2" x14ac:dyDescent="0.35">
      <c r="A77" s="100">
        <v>42811</v>
      </c>
      <c r="B77" s="102">
        <v>5.2</v>
      </c>
    </row>
    <row r="78" spans="1:2" x14ac:dyDescent="0.35">
      <c r="A78" s="100">
        <v>42812</v>
      </c>
      <c r="B78" s="102">
        <v>7.3</v>
      </c>
    </row>
    <row r="79" spans="1:2" x14ac:dyDescent="0.35">
      <c r="A79" s="100">
        <v>42813</v>
      </c>
      <c r="B79" s="102">
        <v>8.6999999999999993</v>
      </c>
    </row>
    <row r="80" spans="1:2" x14ac:dyDescent="0.35">
      <c r="A80" s="100">
        <v>42814</v>
      </c>
      <c r="B80" s="102">
        <v>8.1999999999999993</v>
      </c>
    </row>
    <row r="81" spans="1:2" x14ac:dyDescent="0.35">
      <c r="A81" s="100">
        <v>42815</v>
      </c>
      <c r="B81" s="102">
        <v>4.9000000000000004</v>
      </c>
    </row>
    <row r="82" spans="1:2" x14ac:dyDescent="0.35">
      <c r="A82" s="100">
        <v>42816</v>
      </c>
      <c r="B82" s="102">
        <v>0.6</v>
      </c>
    </row>
    <row r="83" spans="1:2" x14ac:dyDescent="0.35">
      <c r="A83" s="100">
        <v>42817</v>
      </c>
      <c r="B83" s="102">
        <v>3.8</v>
      </c>
    </row>
    <row r="84" spans="1:2" x14ac:dyDescent="0.35">
      <c r="A84" s="100">
        <v>42818</v>
      </c>
      <c r="B84" s="102">
        <v>2.2000000000000002</v>
      </c>
    </row>
    <row r="85" spans="1:2" x14ac:dyDescent="0.35">
      <c r="A85" s="100">
        <v>42819</v>
      </c>
      <c r="B85" s="102">
        <v>8.9</v>
      </c>
    </row>
    <row r="86" spans="1:2" x14ac:dyDescent="0.35">
      <c r="A86" s="100">
        <v>42820</v>
      </c>
      <c r="B86" s="102">
        <v>7.5</v>
      </c>
    </row>
    <row r="87" spans="1:2" x14ac:dyDescent="0.35">
      <c r="A87" s="100">
        <v>42821</v>
      </c>
      <c r="B87" s="102">
        <v>3.6</v>
      </c>
    </row>
    <row r="88" spans="1:2" x14ac:dyDescent="0.35">
      <c r="A88" s="100">
        <v>42822</v>
      </c>
      <c r="B88" s="102">
        <v>7.9</v>
      </c>
    </row>
    <row r="89" spans="1:2" x14ac:dyDescent="0.35">
      <c r="A89" s="100">
        <v>42823</v>
      </c>
      <c r="B89" s="102">
        <v>4.5</v>
      </c>
    </row>
    <row r="90" spans="1:2" x14ac:dyDescent="0.35">
      <c r="A90" s="100">
        <v>42824</v>
      </c>
      <c r="B90" s="102">
        <v>6.3</v>
      </c>
    </row>
    <row r="91" spans="1:2" x14ac:dyDescent="0.35">
      <c r="A91" s="100">
        <v>42825</v>
      </c>
      <c r="B91" s="102">
        <v>12.1</v>
      </c>
    </row>
    <row r="92" spans="1:2" x14ac:dyDescent="0.35">
      <c r="A92" s="100">
        <v>42826</v>
      </c>
      <c r="B92" s="102">
        <v>8.4</v>
      </c>
    </row>
    <row r="93" spans="1:2" x14ac:dyDescent="0.35">
      <c r="A93" s="100">
        <v>42827</v>
      </c>
      <c r="B93" s="102">
        <v>7.1</v>
      </c>
    </row>
    <row r="94" spans="1:2" x14ac:dyDescent="0.35">
      <c r="A94" s="100">
        <v>42828</v>
      </c>
      <c r="B94" s="102">
        <v>5.2</v>
      </c>
    </row>
    <row r="95" spans="1:2" x14ac:dyDescent="0.35">
      <c r="A95" s="100">
        <v>42829</v>
      </c>
      <c r="B95" s="102">
        <v>8</v>
      </c>
    </row>
    <row r="96" spans="1:2" x14ac:dyDescent="0.35">
      <c r="A96" s="100">
        <v>42830</v>
      </c>
      <c r="B96" s="102">
        <v>8.1</v>
      </c>
    </row>
    <row r="97" spans="1:2" x14ac:dyDescent="0.35">
      <c r="A97" s="100">
        <v>42831</v>
      </c>
      <c r="B97" s="102">
        <v>5.2</v>
      </c>
    </row>
    <row r="98" spans="1:2" x14ac:dyDescent="0.35">
      <c r="A98" s="100">
        <v>42832</v>
      </c>
      <c r="B98" s="102">
        <v>3.3</v>
      </c>
    </row>
    <row r="99" spans="1:2" x14ac:dyDescent="0.35">
      <c r="A99" s="100">
        <v>42833</v>
      </c>
      <c r="B99" s="102">
        <v>4.5</v>
      </c>
    </row>
    <row r="100" spans="1:2" x14ac:dyDescent="0.35">
      <c r="A100" s="100">
        <v>42834</v>
      </c>
      <c r="B100" s="102">
        <v>7.8</v>
      </c>
    </row>
    <row r="101" spans="1:2" x14ac:dyDescent="0.35">
      <c r="A101" s="100">
        <v>42835</v>
      </c>
      <c r="B101" s="102">
        <v>8.3000000000000007</v>
      </c>
    </row>
    <row r="102" spans="1:2" x14ac:dyDescent="0.35">
      <c r="A102" s="100">
        <v>42836</v>
      </c>
      <c r="B102" s="102">
        <v>7.4</v>
      </c>
    </row>
    <row r="103" spans="1:2" x14ac:dyDescent="0.35">
      <c r="A103" s="100">
        <v>42837</v>
      </c>
      <c r="B103" s="102">
        <v>3</v>
      </c>
    </row>
    <row r="104" spans="1:2" x14ac:dyDescent="0.35">
      <c r="A104" s="100">
        <v>42838</v>
      </c>
      <c r="B104" s="102">
        <v>4.9000000000000004</v>
      </c>
    </row>
    <row r="105" spans="1:2" x14ac:dyDescent="0.35">
      <c r="A105" s="100">
        <v>42839</v>
      </c>
      <c r="B105" s="102">
        <v>5.8</v>
      </c>
    </row>
    <row r="106" spans="1:2" x14ac:dyDescent="0.35">
      <c r="A106" s="100">
        <v>42840</v>
      </c>
      <c r="B106" s="102">
        <v>7.6</v>
      </c>
    </row>
    <row r="107" spans="1:2" x14ac:dyDescent="0.35">
      <c r="A107" s="100">
        <v>42841</v>
      </c>
      <c r="B107" s="102">
        <v>8.6</v>
      </c>
    </row>
    <row r="108" spans="1:2" x14ac:dyDescent="0.35">
      <c r="A108" s="100">
        <v>42842</v>
      </c>
      <c r="B108" s="102">
        <v>2.1</v>
      </c>
    </row>
    <row r="109" spans="1:2" x14ac:dyDescent="0.35">
      <c r="A109" s="100">
        <v>42843</v>
      </c>
      <c r="B109" s="102">
        <v>4.4000000000000004</v>
      </c>
    </row>
    <row r="110" spans="1:2" x14ac:dyDescent="0.35">
      <c r="A110" s="100">
        <v>42844</v>
      </c>
      <c r="B110" s="102">
        <v>1.2</v>
      </c>
    </row>
    <row r="111" spans="1:2" x14ac:dyDescent="0.35">
      <c r="A111" s="100">
        <v>42845</v>
      </c>
      <c r="B111" s="102">
        <v>-0.9</v>
      </c>
    </row>
    <row r="112" spans="1:2" x14ac:dyDescent="0.35">
      <c r="A112" s="100">
        <v>42846</v>
      </c>
      <c r="B112" s="102">
        <v>2.2000000000000002</v>
      </c>
    </row>
    <row r="113" spans="1:2" x14ac:dyDescent="0.35">
      <c r="A113" s="100">
        <v>42847</v>
      </c>
      <c r="B113" s="102">
        <v>1.3</v>
      </c>
    </row>
    <row r="114" spans="1:2" x14ac:dyDescent="0.35">
      <c r="A114" s="100">
        <v>42848</v>
      </c>
      <c r="B114" s="102">
        <v>5.9</v>
      </c>
    </row>
    <row r="115" spans="1:2" x14ac:dyDescent="0.35">
      <c r="A115" s="100">
        <v>42849</v>
      </c>
      <c r="B115" s="102">
        <v>2.6</v>
      </c>
    </row>
    <row r="116" spans="1:2" x14ac:dyDescent="0.35">
      <c r="A116" s="100">
        <v>42850</v>
      </c>
      <c r="B116" s="102">
        <v>4.2</v>
      </c>
    </row>
    <row r="117" spans="1:2" x14ac:dyDescent="0.35">
      <c r="A117" s="100">
        <v>42851</v>
      </c>
      <c r="B117" s="102">
        <v>2.1</v>
      </c>
    </row>
    <row r="118" spans="1:2" x14ac:dyDescent="0.35">
      <c r="A118" s="100">
        <v>42852</v>
      </c>
      <c r="B118" s="102">
        <v>2.2000000000000002</v>
      </c>
    </row>
    <row r="119" spans="1:2" x14ac:dyDescent="0.35">
      <c r="A119" s="100">
        <v>42853</v>
      </c>
      <c r="B119" s="102">
        <v>3.1</v>
      </c>
    </row>
    <row r="120" spans="1:2" x14ac:dyDescent="0.35">
      <c r="A120" s="100">
        <v>42854</v>
      </c>
      <c r="B120" s="102">
        <v>1.1000000000000001</v>
      </c>
    </row>
    <row r="121" spans="1:2" x14ac:dyDescent="0.35">
      <c r="A121" s="100">
        <v>42855</v>
      </c>
      <c r="B121" s="102">
        <v>6.1</v>
      </c>
    </row>
    <row r="122" spans="1:2" x14ac:dyDescent="0.35">
      <c r="A122" s="100">
        <v>42856</v>
      </c>
      <c r="B122" s="102">
        <v>5.7</v>
      </c>
    </row>
    <row r="123" spans="1:2" x14ac:dyDescent="0.35">
      <c r="A123" s="100">
        <v>42857</v>
      </c>
      <c r="B123" s="102">
        <v>6.9</v>
      </c>
    </row>
    <row r="124" spans="1:2" x14ac:dyDescent="0.35">
      <c r="A124" s="100">
        <v>42858</v>
      </c>
      <c r="B124" s="102">
        <v>4.3</v>
      </c>
    </row>
    <row r="125" spans="1:2" x14ac:dyDescent="0.35">
      <c r="A125" s="100">
        <v>42859</v>
      </c>
      <c r="B125" s="102">
        <v>7.7</v>
      </c>
    </row>
    <row r="126" spans="1:2" x14ac:dyDescent="0.35">
      <c r="A126" s="100">
        <v>42860</v>
      </c>
      <c r="B126" s="102">
        <v>5.9</v>
      </c>
    </row>
    <row r="127" spans="1:2" x14ac:dyDescent="0.35">
      <c r="A127" s="100">
        <v>42861</v>
      </c>
      <c r="B127" s="102">
        <v>10.7</v>
      </c>
    </row>
    <row r="128" spans="1:2" x14ac:dyDescent="0.35">
      <c r="A128" s="100">
        <v>42862</v>
      </c>
      <c r="B128" s="102">
        <v>9.9</v>
      </c>
    </row>
    <row r="129" spans="1:2" x14ac:dyDescent="0.35">
      <c r="A129" s="100">
        <v>42863</v>
      </c>
      <c r="B129" s="102">
        <v>8.6</v>
      </c>
    </row>
    <row r="130" spans="1:2" x14ac:dyDescent="0.35">
      <c r="A130" s="100">
        <v>42864</v>
      </c>
      <c r="B130" s="102">
        <v>6.2</v>
      </c>
    </row>
    <row r="131" spans="1:2" x14ac:dyDescent="0.35">
      <c r="A131" s="100">
        <v>42865</v>
      </c>
      <c r="B131" s="102">
        <v>4.7</v>
      </c>
    </row>
    <row r="132" spans="1:2" x14ac:dyDescent="0.35">
      <c r="A132" s="100">
        <v>42866</v>
      </c>
      <c r="B132" s="102">
        <v>10.1</v>
      </c>
    </row>
    <row r="133" spans="1:2" x14ac:dyDescent="0.35">
      <c r="A133" s="100">
        <v>42867</v>
      </c>
      <c r="B133" s="102">
        <v>12.4</v>
      </c>
    </row>
    <row r="134" spans="1:2" x14ac:dyDescent="0.35">
      <c r="A134" s="100">
        <v>42868</v>
      </c>
      <c r="B134" s="102">
        <v>11.7</v>
      </c>
    </row>
    <row r="135" spans="1:2" x14ac:dyDescent="0.35">
      <c r="A135" s="100">
        <v>42869</v>
      </c>
      <c r="B135" s="102">
        <v>9.4</v>
      </c>
    </row>
    <row r="136" spans="1:2" x14ac:dyDescent="0.35">
      <c r="A136" s="100">
        <v>42870</v>
      </c>
      <c r="B136" s="102">
        <v>8.1</v>
      </c>
    </row>
    <row r="137" spans="1:2" x14ac:dyDescent="0.35">
      <c r="A137" s="100">
        <v>42871</v>
      </c>
      <c r="B137" s="102">
        <v>11.4</v>
      </c>
    </row>
    <row r="138" spans="1:2" x14ac:dyDescent="0.35">
      <c r="A138" s="100">
        <v>42872</v>
      </c>
      <c r="B138" s="102">
        <v>13.2</v>
      </c>
    </row>
    <row r="139" spans="1:2" x14ac:dyDescent="0.35">
      <c r="A139" s="100">
        <v>42873</v>
      </c>
      <c r="B139" s="102">
        <v>10.6</v>
      </c>
    </row>
    <row r="140" spans="1:2" x14ac:dyDescent="0.35">
      <c r="A140" s="100">
        <v>42874</v>
      </c>
      <c r="B140" s="102">
        <v>7.8</v>
      </c>
    </row>
    <row r="141" spans="1:2" x14ac:dyDescent="0.35">
      <c r="A141" s="100">
        <v>42875</v>
      </c>
      <c r="B141" s="102">
        <v>8.6</v>
      </c>
    </row>
    <row r="142" spans="1:2" x14ac:dyDescent="0.35">
      <c r="A142" s="100">
        <v>42876</v>
      </c>
      <c r="B142" s="102">
        <v>5.8</v>
      </c>
    </row>
    <row r="143" spans="1:2" x14ac:dyDescent="0.35">
      <c r="A143" s="100">
        <v>42877</v>
      </c>
      <c r="B143" s="102">
        <v>9.1999999999999993</v>
      </c>
    </row>
    <row r="144" spans="1:2" x14ac:dyDescent="0.35">
      <c r="A144" s="100">
        <v>42878</v>
      </c>
      <c r="B144" s="102">
        <v>12.9</v>
      </c>
    </row>
    <row r="145" spans="1:2" x14ac:dyDescent="0.35">
      <c r="A145" s="100">
        <v>42879</v>
      </c>
      <c r="B145" s="102">
        <v>10.8</v>
      </c>
    </row>
    <row r="146" spans="1:2" x14ac:dyDescent="0.35">
      <c r="A146" s="100">
        <v>42880</v>
      </c>
      <c r="B146" s="102">
        <v>14.8</v>
      </c>
    </row>
    <row r="147" spans="1:2" x14ac:dyDescent="0.35">
      <c r="A147" s="100">
        <v>42881</v>
      </c>
      <c r="B147" s="102">
        <v>13.7</v>
      </c>
    </row>
    <row r="148" spans="1:2" x14ac:dyDescent="0.35">
      <c r="A148" s="100">
        <v>42882</v>
      </c>
      <c r="B148" s="102">
        <v>18</v>
      </c>
    </row>
    <row r="149" spans="1:2" x14ac:dyDescent="0.35">
      <c r="A149" s="100">
        <v>42883</v>
      </c>
      <c r="B149" s="102">
        <v>16.8</v>
      </c>
    </row>
    <row r="150" spans="1:2" x14ac:dyDescent="0.35">
      <c r="A150" s="100">
        <v>42884</v>
      </c>
      <c r="B150" s="102">
        <v>16.899999999999999</v>
      </c>
    </row>
    <row r="151" spans="1:2" x14ac:dyDescent="0.35">
      <c r="A151" s="100">
        <v>42885</v>
      </c>
      <c r="B151" s="102">
        <v>16.7</v>
      </c>
    </row>
    <row r="152" spans="1:2" x14ac:dyDescent="0.35">
      <c r="A152" s="100">
        <v>42886</v>
      </c>
      <c r="B152" s="102">
        <v>16</v>
      </c>
    </row>
    <row r="153" spans="1:2" x14ac:dyDescent="0.35">
      <c r="A153" s="100">
        <v>42887</v>
      </c>
      <c r="B153" s="102">
        <v>14.9</v>
      </c>
    </row>
    <row r="154" spans="1:2" x14ac:dyDescent="0.35">
      <c r="A154" s="100">
        <v>42888</v>
      </c>
      <c r="B154" s="102">
        <v>14.3</v>
      </c>
    </row>
    <row r="155" spans="1:2" x14ac:dyDescent="0.35">
      <c r="A155" s="100">
        <v>42889</v>
      </c>
      <c r="B155" s="102">
        <v>14.5</v>
      </c>
    </row>
    <row r="156" spans="1:2" x14ac:dyDescent="0.35">
      <c r="A156" s="100">
        <v>42890</v>
      </c>
      <c r="B156" s="102">
        <v>11.9</v>
      </c>
    </row>
    <row r="157" spans="1:2" x14ac:dyDescent="0.35">
      <c r="A157" s="100">
        <v>42891</v>
      </c>
      <c r="B157" s="102">
        <v>11.4</v>
      </c>
    </row>
    <row r="158" spans="1:2" x14ac:dyDescent="0.35">
      <c r="A158" s="100">
        <v>42892</v>
      </c>
      <c r="B158" s="102">
        <v>10.8</v>
      </c>
    </row>
    <row r="159" spans="1:2" x14ac:dyDescent="0.35">
      <c r="A159" s="100">
        <v>42893</v>
      </c>
      <c r="B159" s="102">
        <v>10.3</v>
      </c>
    </row>
    <row r="160" spans="1:2" x14ac:dyDescent="0.35">
      <c r="A160" s="100">
        <v>42894</v>
      </c>
      <c r="B160" s="102">
        <v>9.1999999999999993</v>
      </c>
    </row>
    <row r="161" spans="1:2" x14ac:dyDescent="0.35">
      <c r="A161" s="100">
        <v>42895</v>
      </c>
      <c r="B161" s="102">
        <v>16.100000000000001</v>
      </c>
    </row>
    <row r="162" spans="1:2" x14ac:dyDescent="0.35">
      <c r="A162" s="100">
        <v>42896</v>
      </c>
      <c r="B162" s="102">
        <v>12.8</v>
      </c>
    </row>
    <row r="163" spans="1:2" x14ac:dyDescent="0.35">
      <c r="A163" s="100">
        <v>42897</v>
      </c>
      <c r="B163" s="102">
        <v>15.8</v>
      </c>
    </row>
    <row r="164" spans="1:2" x14ac:dyDescent="0.35">
      <c r="A164" s="100">
        <v>42898</v>
      </c>
      <c r="B164" s="102">
        <v>17</v>
      </c>
    </row>
    <row r="165" spans="1:2" x14ac:dyDescent="0.35">
      <c r="A165" s="100">
        <v>42899</v>
      </c>
      <c r="B165" s="102">
        <v>14.7</v>
      </c>
    </row>
    <row r="166" spans="1:2" x14ac:dyDescent="0.35">
      <c r="A166" s="100">
        <v>42900</v>
      </c>
      <c r="B166" s="102">
        <v>17.899999999999999</v>
      </c>
    </row>
    <row r="167" spans="1:2" x14ac:dyDescent="0.35">
      <c r="A167" s="100">
        <v>42901</v>
      </c>
      <c r="B167" s="102">
        <v>18.100000000000001</v>
      </c>
    </row>
    <row r="168" spans="1:2" x14ac:dyDescent="0.35">
      <c r="A168" s="100">
        <v>42902</v>
      </c>
      <c r="B168" s="102">
        <v>15.4</v>
      </c>
    </row>
    <row r="169" spans="1:2" x14ac:dyDescent="0.35">
      <c r="A169" s="100">
        <v>42903</v>
      </c>
      <c r="B169" s="102">
        <v>12.8</v>
      </c>
    </row>
    <row r="170" spans="1:2" x14ac:dyDescent="0.35">
      <c r="A170" s="100">
        <v>42904</v>
      </c>
      <c r="B170" s="102">
        <v>16</v>
      </c>
    </row>
    <row r="171" spans="1:2" x14ac:dyDescent="0.35">
      <c r="A171" s="100">
        <v>42905</v>
      </c>
      <c r="B171" s="102">
        <v>16.899999999999999</v>
      </c>
    </row>
    <row r="172" spans="1:2" x14ac:dyDescent="0.35">
      <c r="A172" s="100">
        <v>42906</v>
      </c>
      <c r="B172" s="102">
        <v>20.9</v>
      </c>
    </row>
    <row r="173" spans="1:2" x14ac:dyDescent="0.35">
      <c r="A173" s="100">
        <v>42907</v>
      </c>
      <c r="B173" s="102">
        <v>19.600000000000001</v>
      </c>
    </row>
    <row r="174" spans="1:2" x14ac:dyDescent="0.35">
      <c r="A174" s="100">
        <v>42908</v>
      </c>
      <c r="B174" s="102">
        <v>19.600000000000001</v>
      </c>
    </row>
    <row r="175" spans="1:2" x14ac:dyDescent="0.35">
      <c r="A175" s="100">
        <v>42909</v>
      </c>
      <c r="B175" s="102">
        <v>18.7</v>
      </c>
    </row>
    <row r="176" spans="1:2" x14ac:dyDescent="0.35">
      <c r="A176" s="100">
        <v>42910</v>
      </c>
      <c r="B176" s="102">
        <v>15</v>
      </c>
    </row>
    <row r="177" spans="1:2" x14ac:dyDescent="0.35">
      <c r="A177" s="100">
        <v>42911</v>
      </c>
      <c r="B177" s="102">
        <v>15.4</v>
      </c>
    </row>
    <row r="178" spans="1:2" x14ac:dyDescent="0.35">
      <c r="A178" s="100">
        <v>42912</v>
      </c>
      <c r="B178" s="102">
        <v>15.2</v>
      </c>
    </row>
    <row r="179" spans="1:2" x14ac:dyDescent="0.35">
      <c r="A179" s="100">
        <v>42913</v>
      </c>
      <c r="B179" s="102">
        <v>17.8</v>
      </c>
    </row>
    <row r="180" spans="1:2" x14ac:dyDescent="0.35">
      <c r="A180" s="100">
        <v>42914</v>
      </c>
      <c r="B180" s="102">
        <v>15.6</v>
      </c>
    </row>
    <row r="181" spans="1:2" x14ac:dyDescent="0.35">
      <c r="A181" s="100">
        <v>42915</v>
      </c>
      <c r="B181" s="102">
        <v>13.9</v>
      </c>
    </row>
    <row r="182" spans="1:2" x14ac:dyDescent="0.35">
      <c r="A182" s="100">
        <v>42916</v>
      </c>
      <c r="B182" s="102">
        <v>12.9</v>
      </c>
    </row>
    <row r="183" spans="1:2" x14ac:dyDescent="0.35">
      <c r="A183" s="100">
        <v>42917</v>
      </c>
      <c r="B183" s="102">
        <v>12.4</v>
      </c>
    </row>
    <row r="184" spans="1:2" x14ac:dyDescent="0.35">
      <c r="A184" s="100">
        <v>42918</v>
      </c>
      <c r="B184" s="102">
        <v>14.3</v>
      </c>
    </row>
    <row r="185" spans="1:2" x14ac:dyDescent="0.35">
      <c r="A185" s="100">
        <v>42919</v>
      </c>
      <c r="B185" s="102">
        <v>16.600000000000001</v>
      </c>
    </row>
    <row r="186" spans="1:2" x14ac:dyDescent="0.35">
      <c r="A186" s="100">
        <v>42920</v>
      </c>
      <c r="B186" s="102">
        <v>13</v>
      </c>
    </row>
    <row r="187" spans="1:2" x14ac:dyDescent="0.35">
      <c r="A187" s="100">
        <v>42921</v>
      </c>
      <c r="B187" s="102">
        <v>16.899999999999999</v>
      </c>
    </row>
    <row r="188" spans="1:2" x14ac:dyDescent="0.35">
      <c r="A188" s="100">
        <v>42922</v>
      </c>
      <c r="B188" s="102">
        <v>17.5</v>
      </c>
    </row>
    <row r="189" spans="1:2" x14ac:dyDescent="0.35">
      <c r="A189" s="100">
        <v>42923</v>
      </c>
      <c r="B189" s="102">
        <v>20.399999999999999</v>
      </c>
    </row>
    <row r="190" spans="1:2" x14ac:dyDescent="0.35">
      <c r="A190" s="100">
        <v>42924</v>
      </c>
      <c r="B190" s="102">
        <v>19.5</v>
      </c>
    </row>
    <row r="191" spans="1:2" x14ac:dyDescent="0.35">
      <c r="A191" s="100">
        <v>42925</v>
      </c>
      <c r="B191" s="102">
        <v>18.399999999999999</v>
      </c>
    </row>
    <row r="192" spans="1:2" x14ac:dyDescent="0.35">
      <c r="A192" s="100">
        <v>42926</v>
      </c>
      <c r="B192" s="102">
        <v>18.100000000000001</v>
      </c>
    </row>
    <row r="193" spans="1:2" x14ac:dyDescent="0.35">
      <c r="A193" s="100">
        <v>42927</v>
      </c>
      <c r="B193" s="102">
        <v>15.7</v>
      </c>
    </row>
    <row r="194" spans="1:2" x14ac:dyDescent="0.35">
      <c r="A194" s="100">
        <v>42928</v>
      </c>
      <c r="B194" s="102">
        <v>16.899999999999999</v>
      </c>
    </row>
    <row r="195" spans="1:2" x14ac:dyDescent="0.35">
      <c r="A195" s="100">
        <v>42929</v>
      </c>
      <c r="B195" s="102">
        <v>16.8</v>
      </c>
    </row>
    <row r="196" spans="1:2" x14ac:dyDescent="0.35">
      <c r="A196" s="100">
        <v>42930</v>
      </c>
      <c r="B196" s="102">
        <v>15.6</v>
      </c>
    </row>
    <row r="197" spans="1:2" x14ac:dyDescent="0.35">
      <c r="A197" s="100">
        <v>42931</v>
      </c>
      <c r="B197" s="102">
        <v>12.9</v>
      </c>
    </row>
    <row r="198" spans="1:2" x14ac:dyDescent="0.35">
      <c r="A198" s="100">
        <v>42932</v>
      </c>
      <c r="B198" s="102">
        <v>13.2</v>
      </c>
    </row>
    <row r="199" spans="1:2" x14ac:dyDescent="0.35">
      <c r="A199" s="100">
        <v>42933</v>
      </c>
      <c r="B199" s="102">
        <v>16.2</v>
      </c>
    </row>
    <row r="200" spans="1:2" x14ac:dyDescent="0.35">
      <c r="A200" s="100">
        <v>42934</v>
      </c>
      <c r="B200" s="102">
        <v>18.399999999999999</v>
      </c>
    </row>
    <row r="201" spans="1:2" x14ac:dyDescent="0.35">
      <c r="A201" s="100">
        <v>42935</v>
      </c>
      <c r="B201" s="102">
        <v>21.6</v>
      </c>
    </row>
    <row r="202" spans="1:2" x14ac:dyDescent="0.35">
      <c r="A202" s="100">
        <v>42936</v>
      </c>
      <c r="B202" s="102">
        <v>18.2</v>
      </c>
    </row>
    <row r="203" spans="1:2" x14ac:dyDescent="0.35">
      <c r="A203" s="100">
        <v>42937</v>
      </c>
      <c r="B203" s="102">
        <v>11.1</v>
      </c>
    </row>
    <row r="204" spans="1:2" x14ac:dyDescent="0.35">
      <c r="A204" s="100">
        <v>42938</v>
      </c>
      <c r="B204" s="102">
        <v>14.9</v>
      </c>
    </row>
    <row r="205" spans="1:2" x14ac:dyDescent="0.35">
      <c r="A205" s="100">
        <v>42939</v>
      </c>
      <c r="B205" s="102">
        <v>14.3</v>
      </c>
    </row>
    <row r="206" spans="1:2" x14ac:dyDescent="0.35">
      <c r="A206" s="100">
        <v>42940</v>
      </c>
      <c r="B206" s="102">
        <v>14.8</v>
      </c>
    </row>
    <row r="207" spans="1:2" x14ac:dyDescent="0.35">
      <c r="A207" s="100">
        <v>42941</v>
      </c>
      <c r="B207" s="102">
        <v>14.6</v>
      </c>
    </row>
    <row r="208" spans="1:2" x14ac:dyDescent="0.35">
      <c r="A208" s="100">
        <v>42942</v>
      </c>
      <c r="B208" s="102">
        <v>15.3</v>
      </c>
    </row>
    <row r="209" spans="1:2" x14ac:dyDescent="0.35">
      <c r="A209" s="100">
        <v>42943</v>
      </c>
      <c r="B209" s="102">
        <v>16.600000000000001</v>
      </c>
    </row>
    <row r="210" spans="1:2" x14ac:dyDescent="0.35">
      <c r="A210" s="100">
        <v>42944</v>
      </c>
      <c r="B210" s="102">
        <v>14.4</v>
      </c>
    </row>
    <row r="211" spans="1:2" x14ac:dyDescent="0.35">
      <c r="A211" s="100">
        <v>42945</v>
      </c>
      <c r="B211" s="102">
        <v>14.1</v>
      </c>
    </row>
    <row r="212" spans="1:2" x14ac:dyDescent="0.35">
      <c r="A212" s="100">
        <v>42946</v>
      </c>
      <c r="B212" s="102">
        <v>18.7</v>
      </c>
    </row>
    <row r="213" spans="1:2" x14ac:dyDescent="0.35">
      <c r="A213" s="100">
        <v>42947</v>
      </c>
      <c r="B213" s="102">
        <v>16.2</v>
      </c>
    </row>
    <row r="214" spans="1:2" x14ac:dyDescent="0.35">
      <c r="A214" s="100">
        <v>42948</v>
      </c>
      <c r="B214" s="102">
        <v>16.7</v>
      </c>
    </row>
    <row r="215" spans="1:2" x14ac:dyDescent="0.35">
      <c r="A215" s="100">
        <v>42949</v>
      </c>
      <c r="B215" s="102">
        <v>15.7</v>
      </c>
    </row>
    <row r="216" spans="1:2" x14ac:dyDescent="0.35">
      <c r="A216" s="100">
        <v>42950</v>
      </c>
      <c r="B216" s="102">
        <v>18.399999999999999</v>
      </c>
    </row>
    <row r="217" spans="1:2" x14ac:dyDescent="0.35">
      <c r="A217" s="100">
        <v>42951</v>
      </c>
      <c r="B217" s="102">
        <v>17.600000000000001</v>
      </c>
    </row>
    <row r="218" spans="1:2" x14ac:dyDescent="0.35">
      <c r="A218" s="100">
        <v>42952</v>
      </c>
      <c r="B218" s="102">
        <v>18.399999999999999</v>
      </c>
    </row>
    <row r="219" spans="1:2" x14ac:dyDescent="0.35">
      <c r="A219" s="100">
        <v>42953</v>
      </c>
      <c r="B219" s="102">
        <v>13.3</v>
      </c>
    </row>
    <row r="220" spans="1:2" x14ac:dyDescent="0.35">
      <c r="A220" s="100">
        <v>42954</v>
      </c>
      <c r="B220" s="102">
        <v>10</v>
      </c>
    </row>
    <row r="221" spans="1:2" x14ac:dyDescent="0.35">
      <c r="A221" s="100">
        <v>42955</v>
      </c>
      <c r="B221" s="102">
        <v>15.9</v>
      </c>
    </row>
    <row r="222" spans="1:2" x14ac:dyDescent="0.35">
      <c r="A222" s="100">
        <v>42956</v>
      </c>
      <c r="B222" s="102">
        <v>12.5</v>
      </c>
    </row>
    <row r="223" spans="1:2" x14ac:dyDescent="0.35">
      <c r="A223" s="100">
        <v>42957</v>
      </c>
      <c r="B223" s="102">
        <v>11.9</v>
      </c>
    </row>
    <row r="224" spans="1:2" x14ac:dyDescent="0.35">
      <c r="A224" s="100">
        <v>42958</v>
      </c>
      <c r="B224" s="102">
        <v>11.8</v>
      </c>
    </row>
    <row r="225" spans="1:2" x14ac:dyDescent="0.35">
      <c r="A225" s="100">
        <v>42959</v>
      </c>
      <c r="B225" s="102">
        <v>11.3</v>
      </c>
    </row>
    <row r="226" spans="1:2" x14ac:dyDescent="0.35">
      <c r="A226" s="100">
        <v>42960</v>
      </c>
      <c r="B226" s="102">
        <v>16.3</v>
      </c>
    </row>
    <row r="227" spans="1:2" x14ac:dyDescent="0.35">
      <c r="A227" s="100">
        <v>42961</v>
      </c>
      <c r="B227" s="102">
        <v>12.7</v>
      </c>
    </row>
    <row r="228" spans="1:2" x14ac:dyDescent="0.35">
      <c r="A228" s="100">
        <v>42962</v>
      </c>
      <c r="B228" s="102">
        <v>20.2</v>
      </c>
    </row>
    <row r="229" spans="1:2" x14ac:dyDescent="0.35">
      <c r="A229" s="100">
        <v>42963</v>
      </c>
      <c r="B229" s="102">
        <v>17.100000000000001</v>
      </c>
    </row>
    <row r="230" spans="1:2" x14ac:dyDescent="0.35">
      <c r="A230" s="100">
        <v>42964</v>
      </c>
      <c r="B230" s="102">
        <v>14</v>
      </c>
    </row>
    <row r="231" spans="1:2" x14ac:dyDescent="0.35">
      <c r="A231" s="100">
        <v>42965</v>
      </c>
      <c r="B231" s="102">
        <v>16.399999999999999</v>
      </c>
    </row>
    <row r="232" spans="1:2" x14ac:dyDescent="0.35">
      <c r="A232" s="100">
        <v>42966</v>
      </c>
      <c r="B232" s="102">
        <v>11.7</v>
      </c>
    </row>
    <row r="233" spans="1:2" x14ac:dyDescent="0.35">
      <c r="A233" s="100">
        <v>42967</v>
      </c>
      <c r="B233" s="102">
        <v>8.1</v>
      </c>
    </row>
    <row r="234" spans="1:2" x14ac:dyDescent="0.35">
      <c r="A234" s="100">
        <v>42968</v>
      </c>
      <c r="B234" s="102">
        <v>10.8</v>
      </c>
    </row>
    <row r="235" spans="1:2" x14ac:dyDescent="0.35">
      <c r="A235" s="100">
        <v>42969</v>
      </c>
      <c r="B235" s="102">
        <v>13.7</v>
      </c>
    </row>
    <row r="236" spans="1:2" x14ac:dyDescent="0.35">
      <c r="A236" s="100">
        <v>42970</v>
      </c>
      <c r="B236" s="102">
        <v>18.8</v>
      </c>
    </row>
    <row r="237" spans="1:2" x14ac:dyDescent="0.35">
      <c r="A237" s="100">
        <v>42971</v>
      </c>
      <c r="B237" s="102">
        <v>15.9</v>
      </c>
    </row>
    <row r="238" spans="1:2" x14ac:dyDescent="0.35">
      <c r="A238" s="100">
        <v>42972</v>
      </c>
      <c r="B238" s="102">
        <v>19.2</v>
      </c>
    </row>
    <row r="239" spans="1:2" x14ac:dyDescent="0.35">
      <c r="A239" s="100">
        <v>42973</v>
      </c>
      <c r="B239" s="102">
        <v>17.2</v>
      </c>
    </row>
    <row r="240" spans="1:2" x14ac:dyDescent="0.35">
      <c r="A240" s="100">
        <v>42974</v>
      </c>
      <c r="B240" s="102">
        <v>19.100000000000001</v>
      </c>
    </row>
    <row r="241" spans="1:2" x14ac:dyDescent="0.35">
      <c r="A241" s="100">
        <v>42975</v>
      </c>
      <c r="B241" s="102">
        <v>21.3</v>
      </c>
    </row>
    <row r="242" spans="1:2" x14ac:dyDescent="0.35">
      <c r="A242" s="100">
        <v>42976</v>
      </c>
      <c r="B242" s="102">
        <v>17.899999999999999</v>
      </c>
    </row>
    <row r="243" spans="1:2" x14ac:dyDescent="0.35">
      <c r="A243" s="100">
        <v>42977</v>
      </c>
      <c r="B243" s="102">
        <v>19.3</v>
      </c>
    </row>
    <row r="244" spans="1:2" x14ac:dyDescent="0.35">
      <c r="A244" s="100">
        <v>42978</v>
      </c>
      <c r="B244" s="102">
        <v>12.1</v>
      </c>
    </row>
    <row r="245" spans="1:2" x14ac:dyDescent="0.35">
      <c r="A245" s="100">
        <v>42979</v>
      </c>
      <c r="B245" s="102">
        <v>8.1999999999999993</v>
      </c>
    </row>
    <row r="246" spans="1:2" x14ac:dyDescent="0.35">
      <c r="A246" s="100">
        <v>42980</v>
      </c>
      <c r="B246" s="102">
        <v>9.8000000000000007</v>
      </c>
    </row>
    <row r="247" spans="1:2" x14ac:dyDescent="0.35">
      <c r="A247" s="100">
        <v>42981</v>
      </c>
      <c r="B247" s="102">
        <v>8.1999999999999993</v>
      </c>
    </row>
    <row r="248" spans="1:2" x14ac:dyDescent="0.35">
      <c r="A248" s="100">
        <v>42982</v>
      </c>
      <c r="B248" s="102">
        <v>13.7</v>
      </c>
    </row>
    <row r="249" spans="1:2" x14ac:dyDescent="0.35">
      <c r="A249" s="100">
        <v>42983</v>
      </c>
      <c r="B249" s="102">
        <v>18.5</v>
      </c>
    </row>
    <row r="250" spans="1:2" x14ac:dyDescent="0.35">
      <c r="A250" s="100">
        <v>42984</v>
      </c>
      <c r="B250" s="102">
        <v>14.1</v>
      </c>
    </row>
    <row r="251" spans="1:2" x14ac:dyDescent="0.35">
      <c r="A251" s="100">
        <v>42985</v>
      </c>
      <c r="B251" s="102">
        <v>13.1</v>
      </c>
    </row>
    <row r="252" spans="1:2" x14ac:dyDescent="0.35">
      <c r="A252" s="100">
        <v>42986</v>
      </c>
      <c r="B252" s="102">
        <v>13.3</v>
      </c>
    </row>
    <row r="253" spans="1:2" x14ac:dyDescent="0.35">
      <c r="A253" s="100">
        <v>42987</v>
      </c>
      <c r="B253" s="102">
        <v>13.1</v>
      </c>
    </row>
    <row r="254" spans="1:2" x14ac:dyDescent="0.35">
      <c r="A254" s="100">
        <v>42988</v>
      </c>
      <c r="B254" s="102">
        <v>10.6</v>
      </c>
    </row>
    <row r="255" spans="1:2" x14ac:dyDescent="0.35">
      <c r="A255" s="100">
        <v>42989</v>
      </c>
      <c r="B255" s="102">
        <v>12.3</v>
      </c>
    </row>
    <row r="256" spans="1:2" x14ac:dyDescent="0.35">
      <c r="A256" s="100">
        <v>42990</v>
      </c>
      <c r="B256" s="102">
        <v>11.3</v>
      </c>
    </row>
    <row r="257" spans="1:2" x14ac:dyDescent="0.35">
      <c r="A257" s="100">
        <v>42991</v>
      </c>
      <c r="B257" s="102">
        <v>13.1</v>
      </c>
    </row>
    <row r="258" spans="1:2" x14ac:dyDescent="0.35">
      <c r="A258" s="100">
        <v>42992</v>
      </c>
      <c r="B258" s="102">
        <v>10.3</v>
      </c>
    </row>
    <row r="259" spans="1:2" x14ac:dyDescent="0.35">
      <c r="A259" s="100">
        <v>42993</v>
      </c>
      <c r="B259" s="102">
        <v>10.3</v>
      </c>
    </row>
    <row r="260" spans="1:2" x14ac:dyDescent="0.35">
      <c r="A260" s="100">
        <v>42994</v>
      </c>
      <c r="B260" s="102">
        <v>5.8</v>
      </c>
    </row>
    <row r="261" spans="1:2" x14ac:dyDescent="0.35">
      <c r="A261" s="100">
        <v>42995</v>
      </c>
      <c r="B261" s="102">
        <v>10</v>
      </c>
    </row>
    <row r="262" spans="1:2" x14ac:dyDescent="0.35">
      <c r="A262" s="100">
        <v>42996</v>
      </c>
      <c r="B262" s="102">
        <v>6.1</v>
      </c>
    </row>
    <row r="263" spans="1:2" x14ac:dyDescent="0.35">
      <c r="A263" s="100">
        <v>42997</v>
      </c>
      <c r="B263" s="102">
        <v>8.9</v>
      </c>
    </row>
    <row r="264" spans="1:2" x14ac:dyDescent="0.35">
      <c r="A264" s="100">
        <v>42998</v>
      </c>
      <c r="B264" s="102">
        <v>3.1</v>
      </c>
    </row>
    <row r="265" spans="1:2" x14ac:dyDescent="0.35">
      <c r="A265" s="100">
        <v>42999</v>
      </c>
      <c r="B265" s="102">
        <v>5.7</v>
      </c>
    </row>
    <row r="266" spans="1:2" x14ac:dyDescent="0.35">
      <c r="A266" s="100">
        <v>43000</v>
      </c>
      <c r="B266" s="102">
        <v>9</v>
      </c>
    </row>
    <row r="267" spans="1:2" x14ac:dyDescent="0.35">
      <c r="A267" s="100">
        <v>43001</v>
      </c>
      <c r="B267" s="102">
        <v>8.3000000000000007</v>
      </c>
    </row>
    <row r="268" spans="1:2" x14ac:dyDescent="0.35">
      <c r="A268" s="100">
        <v>43002</v>
      </c>
      <c r="B268" s="102">
        <v>10.8</v>
      </c>
    </row>
    <row r="269" spans="1:2" x14ac:dyDescent="0.35">
      <c r="A269" s="100">
        <v>43003</v>
      </c>
      <c r="B269" s="102">
        <v>13.4</v>
      </c>
    </row>
    <row r="270" spans="1:2" x14ac:dyDescent="0.35">
      <c r="A270" s="100">
        <v>43004</v>
      </c>
      <c r="B270" s="102">
        <v>14.8</v>
      </c>
    </row>
    <row r="271" spans="1:2" x14ac:dyDescent="0.35">
      <c r="A271" s="100">
        <v>43005</v>
      </c>
      <c r="B271" s="102">
        <v>9.6</v>
      </c>
    </row>
    <row r="272" spans="1:2" x14ac:dyDescent="0.35">
      <c r="A272" s="100">
        <v>43006</v>
      </c>
      <c r="B272" s="102">
        <v>11.7</v>
      </c>
    </row>
    <row r="273" spans="1:2" x14ac:dyDescent="0.35">
      <c r="A273" s="100">
        <v>43007</v>
      </c>
      <c r="B273" s="102">
        <v>14.2</v>
      </c>
    </row>
    <row r="274" spans="1:2" x14ac:dyDescent="0.35">
      <c r="A274" s="100">
        <v>43008</v>
      </c>
      <c r="B274" s="102">
        <v>12.1</v>
      </c>
    </row>
    <row r="275" spans="1:2" x14ac:dyDescent="0.35">
      <c r="A275" s="100">
        <v>43009</v>
      </c>
      <c r="B275" s="102">
        <v>9.8000000000000007</v>
      </c>
    </row>
    <row r="276" spans="1:2" x14ac:dyDescent="0.35">
      <c r="A276" s="100">
        <v>43010</v>
      </c>
      <c r="B276" s="102">
        <v>13.9</v>
      </c>
    </row>
    <row r="277" spans="1:2" x14ac:dyDescent="0.35">
      <c r="A277" s="100">
        <v>43011</v>
      </c>
      <c r="B277" s="102">
        <v>13.4</v>
      </c>
    </row>
    <row r="278" spans="1:2" x14ac:dyDescent="0.35">
      <c r="A278" s="100">
        <v>43012</v>
      </c>
      <c r="B278" s="102">
        <v>5.3</v>
      </c>
    </row>
    <row r="279" spans="1:2" x14ac:dyDescent="0.35">
      <c r="A279" s="100">
        <v>43013</v>
      </c>
      <c r="B279" s="102">
        <v>5.3</v>
      </c>
    </row>
    <row r="280" spans="1:2" x14ac:dyDescent="0.35">
      <c r="A280" s="100">
        <v>43014</v>
      </c>
      <c r="B280" s="102">
        <v>10.199999999999999</v>
      </c>
    </row>
    <row r="281" spans="1:2" x14ac:dyDescent="0.35">
      <c r="A281" s="100">
        <v>43015</v>
      </c>
      <c r="B281" s="102">
        <v>2.6</v>
      </c>
    </row>
    <row r="282" spans="1:2" x14ac:dyDescent="0.35">
      <c r="A282" s="100">
        <v>43016</v>
      </c>
      <c r="B282" s="102">
        <v>8.8000000000000007</v>
      </c>
    </row>
    <row r="283" spans="1:2" x14ac:dyDescent="0.35">
      <c r="A283" s="100">
        <v>43017</v>
      </c>
      <c r="B283" s="102">
        <v>11.9</v>
      </c>
    </row>
    <row r="284" spans="1:2" x14ac:dyDescent="0.35">
      <c r="A284" s="100">
        <v>43018</v>
      </c>
      <c r="B284" s="102">
        <v>11.8</v>
      </c>
    </row>
    <row r="285" spans="1:2" x14ac:dyDescent="0.35">
      <c r="A285" s="100">
        <v>43019</v>
      </c>
      <c r="B285" s="102">
        <v>7.3</v>
      </c>
    </row>
    <row r="286" spans="1:2" x14ac:dyDescent="0.35">
      <c r="A286" s="100">
        <v>43020</v>
      </c>
      <c r="B286" s="102">
        <v>13.2</v>
      </c>
    </row>
    <row r="287" spans="1:2" x14ac:dyDescent="0.35">
      <c r="A287" s="100">
        <v>43021</v>
      </c>
      <c r="B287" s="102">
        <v>8</v>
      </c>
    </row>
    <row r="288" spans="1:2" x14ac:dyDescent="0.35">
      <c r="A288" s="100">
        <v>43022</v>
      </c>
      <c r="B288" s="102">
        <v>8.6999999999999993</v>
      </c>
    </row>
    <row r="289" spans="1:2" x14ac:dyDescent="0.35">
      <c r="A289" s="100">
        <v>43023</v>
      </c>
      <c r="B289" s="102">
        <v>9.6</v>
      </c>
    </row>
    <row r="290" spans="1:2" x14ac:dyDescent="0.35">
      <c r="A290" s="100">
        <v>43024</v>
      </c>
      <c r="B290" s="102">
        <v>11.5</v>
      </c>
    </row>
    <row r="291" spans="1:2" x14ac:dyDescent="0.35">
      <c r="A291" s="100">
        <v>43025</v>
      </c>
      <c r="B291" s="102">
        <v>11.1</v>
      </c>
    </row>
    <row r="292" spans="1:2" x14ac:dyDescent="0.35">
      <c r="A292" s="100">
        <v>43026</v>
      </c>
      <c r="B292" s="102">
        <v>11.2</v>
      </c>
    </row>
    <row r="293" spans="1:2" x14ac:dyDescent="0.35">
      <c r="A293" s="100">
        <v>43027</v>
      </c>
      <c r="B293" s="102">
        <v>13.7</v>
      </c>
    </row>
    <row r="294" spans="1:2" x14ac:dyDescent="0.35">
      <c r="A294" s="100">
        <v>43028</v>
      </c>
      <c r="B294" s="102">
        <v>14.2</v>
      </c>
    </row>
    <row r="295" spans="1:2" x14ac:dyDescent="0.35">
      <c r="A295" s="100">
        <v>43029</v>
      </c>
      <c r="B295" s="102">
        <v>11.6</v>
      </c>
    </row>
    <row r="296" spans="1:2" x14ac:dyDescent="0.35">
      <c r="A296" s="100">
        <v>43030</v>
      </c>
      <c r="B296" s="102">
        <v>8.9</v>
      </c>
    </row>
    <row r="297" spans="1:2" x14ac:dyDescent="0.35">
      <c r="A297" s="100">
        <v>43031</v>
      </c>
      <c r="B297" s="102">
        <v>9.1999999999999993</v>
      </c>
    </row>
    <row r="298" spans="1:2" x14ac:dyDescent="0.35">
      <c r="A298" s="100">
        <v>43032</v>
      </c>
      <c r="B298" s="102">
        <v>12.2</v>
      </c>
    </row>
    <row r="299" spans="1:2" x14ac:dyDescent="0.35">
      <c r="A299" s="100">
        <v>43033</v>
      </c>
      <c r="B299" s="102">
        <v>9.3000000000000007</v>
      </c>
    </row>
    <row r="300" spans="1:2" x14ac:dyDescent="0.35">
      <c r="A300" s="100">
        <v>43034</v>
      </c>
      <c r="B300" s="102">
        <v>11.5</v>
      </c>
    </row>
    <row r="301" spans="1:2" x14ac:dyDescent="0.35">
      <c r="A301" s="100">
        <v>43035</v>
      </c>
      <c r="B301" s="102">
        <v>12.8</v>
      </c>
    </row>
    <row r="302" spans="1:2" x14ac:dyDescent="0.35">
      <c r="A302" s="100">
        <v>43036</v>
      </c>
      <c r="B302" s="102">
        <v>5.2</v>
      </c>
    </row>
    <row r="303" spans="1:2" x14ac:dyDescent="0.35">
      <c r="A303" s="100">
        <v>43037</v>
      </c>
      <c r="B303" s="102">
        <v>4.8</v>
      </c>
    </row>
    <row r="304" spans="1:2" x14ac:dyDescent="0.35">
      <c r="A304" s="100">
        <v>43038</v>
      </c>
      <c r="B304" s="102">
        <v>5.7</v>
      </c>
    </row>
    <row r="305" spans="1:2" x14ac:dyDescent="0.35">
      <c r="A305" s="100">
        <v>43039</v>
      </c>
      <c r="B305" s="102">
        <v>2.6</v>
      </c>
    </row>
    <row r="306" spans="1:2" x14ac:dyDescent="0.35">
      <c r="A306" s="100">
        <v>43040</v>
      </c>
      <c r="B306" s="102">
        <v>1.4</v>
      </c>
    </row>
    <row r="307" spans="1:2" x14ac:dyDescent="0.35">
      <c r="A307" s="100">
        <v>43041</v>
      </c>
      <c r="B307" s="102">
        <v>9</v>
      </c>
    </row>
    <row r="308" spans="1:2" x14ac:dyDescent="0.35">
      <c r="A308" s="100">
        <v>43042</v>
      </c>
      <c r="B308" s="102">
        <v>5.3</v>
      </c>
    </row>
    <row r="309" spans="1:2" x14ac:dyDescent="0.35">
      <c r="A309" s="100">
        <v>43043</v>
      </c>
      <c r="B309" s="102">
        <v>8.1</v>
      </c>
    </row>
    <row r="310" spans="1:2" x14ac:dyDescent="0.35">
      <c r="A310" s="100">
        <v>43044</v>
      </c>
      <c r="B310" s="102">
        <v>5.6</v>
      </c>
    </row>
    <row r="311" spans="1:2" x14ac:dyDescent="0.35">
      <c r="A311" s="100">
        <v>43045</v>
      </c>
      <c r="B311" s="102">
        <v>4.2</v>
      </c>
    </row>
    <row r="312" spans="1:2" x14ac:dyDescent="0.35">
      <c r="A312" s="100">
        <v>43046</v>
      </c>
      <c r="B312" s="102">
        <v>1.2</v>
      </c>
    </row>
    <row r="313" spans="1:2" x14ac:dyDescent="0.35">
      <c r="A313" s="100">
        <v>43047</v>
      </c>
      <c r="B313" s="102">
        <v>0.6</v>
      </c>
    </row>
    <row r="314" spans="1:2" x14ac:dyDescent="0.35">
      <c r="A314" s="100">
        <v>43048</v>
      </c>
      <c r="B314" s="102">
        <v>5.0999999999999996</v>
      </c>
    </row>
    <row r="315" spans="1:2" x14ac:dyDescent="0.35">
      <c r="A315" s="100">
        <v>43049</v>
      </c>
      <c r="B315" s="102">
        <v>5.6</v>
      </c>
    </row>
    <row r="316" spans="1:2" x14ac:dyDescent="0.35">
      <c r="A316" s="100">
        <v>43050</v>
      </c>
      <c r="B316" s="102">
        <v>8.9</v>
      </c>
    </row>
    <row r="317" spans="1:2" x14ac:dyDescent="0.35">
      <c r="A317" s="100">
        <v>43051</v>
      </c>
      <c r="B317" s="102">
        <v>6.4</v>
      </c>
    </row>
    <row r="318" spans="1:2" x14ac:dyDescent="0.35">
      <c r="A318" s="100">
        <v>43052</v>
      </c>
      <c r="B318" s="102">
        <v>3.8</v>
      </c>
    </row>
    <row r="319" spans="1:2" x14ac:dyDescent="0.35">
      <c r="A319" s="100">
        <v>43053</v>
      </c>
      <c r="B319" s="102">
        <v>3.2</v>
      </c>
    </row>
    <row r="320" spans="1:2" x14ac:dyDescent="0.35">
      <c r="A320" s="100">
        <v>43054</v>
      </c>
      <c r="B320" s="102">
        <v>2.2999999999999998</v>
      </c>
    </row>
    <row r="321" spans="1:2" x14ac:dyDescent="0.35">
      <c r="A321" s="100">
        <v>43055</v>
      </c>
      <c r="B321" s="102">
        <v>-1.4</v>
      </c>
    </row>
    <row r="322" spans="1:2" x14ac:dyDescent="0.35">
      <c r="A322" s="100">
        <v>43056</v>
      </c>
      <c r="B322" s="102">
        <v>3.1</v>
      </c>
    </row>
    <row r="323" spans="1:2" x14ac:dyDescent="0.35">
      <c r="A323" s="100">
        <v>43057</v>
      </c>
      <c r="B323" s="102">
        <v>4.2</v>
      </c>
    </row>
    <row r="324" spans="1:2" x14ac:dyDescent="0.35">
      <c r="A324" s="100">
        <v>43058</v>
      </c>
      <c r="B324" s="102">
        <v>-1.2</v>
      </c>
    </row>
    <row r="325" spans="1:2" x14ac:dyDescent="0.35">
      <c r="A325" s="100">
        <v>43059</v>
      </c>
      <c r="B325" s="102">
        <v>5.0999999999999996</v>
      </c>
    </row>
    <row r="326" spans="1:2" x14ac:dyDescent="0.35">
      <c r="A326" s="100">
        <v>43060</v>
      </c>
      <c r="B326" s="102">
        <v>2.2999999999999998</v>
      </c>
    </row>
    <row r="327" spans="1:2" x14ac:dyDescent="0.35">
      <c r="A327" s="100">
        <v>43061</v>
      </c>
      <c r="B327" s="102">
        <v>3.3</v>
      </c>
    </row>
    <row r="328" spans="1:2" x14ac:dyDescent="0.35">
      <c r="A328" s="100">
        <v>43062</v>
      </c>
      <c r="B328" s="102">
        <v>12.7</v>
      </c>
    </row>
    <row r="329" spans="1:2" x14ac:dyDescent="0.35">
      <c r="A329" s="100">
        <v>43063</v>
      </c>
      <c r="B329" s="102">
        <v>11.6</v>
      </c>
    </row>
    <row r="330" spans="1:2" x14ac:dyDescent="0.35">
      <c r="A330" s="100">
        <v>43064</v>
      </c>
      <c r="B330" s="102">
        <v>3.2</v>
      </c>
    </row>
    <row r="331" spans="1:2" x14ac:dyDescent="0.35">
      <c r="A331" s="100">
        <v>43065</v>
      </c>
      <c r="B331" s="102">
        <v>-0.3</v>
      </c>
    </row>
    <row r="332" spans="1:2" x14ac:dyDescent="0.35">
      <c r="A332" s="100">
        <v>43066</v>
      </c>
      <c r="B332" s="102">
        <v>1.3</v>
      </c>
    </row>
    <row r="333" spans="1:2" x14ac:dyDescent="0.35">
      <c r="A333" s="100">
        <v>43067</v>
      </c>
      <c r="B333" s="102">
        <v>3.9</v>
      </c>
    </row>
    <row r="334" spans="1:2" x14ac:dyDescent="0.35">
      <c r="A334" s="100">
        <v>43068</v>
      </c>
      <c r="B334" s="102">
        <v>1.9</v>
      </c>
    </row>
    <row r="335" spans="1:2" x14ac:dyDescent="0.35">
      <c r="A335" s="100">
        <v>43069</v>
      </c>
      <c r="B335" s="102">
        <v>2.1</v>
      </c>
    </row>
    <row r="336" spans="1:2" x14ac:dyDescent="0.35">
      <c r="A336" s="100">
        <v>43070</v>
      </c>
      <c r="B336" s="102">
        <v>0</v>
      </c>
    </row>
    <row r="337" spans="1:2" x14ac:dyDescent="0.35">
      <c r="A337" s="100">
        <v>43071</v>
      </c>
      <c r="B337" s="102">
        <v>-0.4</v>
      </c>
    </row>
    <row r="338" spans="1:2" x14ac:dyDescent="0.35">
      <c r="A338" s="100">
        <v>43072</v>
      </c>
      <c r="B338" s="102">
        <v>-2.7</v>
      </c>
    </row>
    <row r="339" spans="1:2" x14ac:dyDescent="0.35">
      <c r="A339" s="100">
        <v>43073</v>
      </c>
      <c r="B339" s="102">
        <v>1.8</v>
      </c>
    </row>
    <row r="340" spans="1:2" x14ac:dyDescent="0.35">
      <c r="A340" s="100">
        <v>43074</v>
      </c>
      <c r="B340" s="102">
        <v>4.5999999999999996</v>
      </c>
    </row>
    <row r="341" spans="1:2" x14ac:dyDescent="0.35">
      <c r="A341" s="100">
        <v>43075</v>
      </c>
      <c r="B341" s="102">
        <v>0.7</v>
      </c>
    </row>
    <row r="342" spans="1:2" x14ac:dyDescent="0.35">
      <c r="A342" s="100">
        <v>43076</v>
      </c>
      <c r="B342" s="102">
        <v>0.4</v>
      </c>
    </row>
    <row r="343" spans="1:2" x14ac:dyDescent="0.35">
      <c r="A343" s="100">
        <v>43077</v>
      </c>
      <c r="B343" s="102">
        <v>2.6</v>
      </c>
    </row>
    <row r="344" spans="1:2" x14ac:dyDescent="0.35">
      <c r="A344" s="100">
        <v>43078</v>
      </c>
      <c r="B344" s="102">
        <v>0.2</v>
      </c>
    </row>
    <row r="345" spans="1:2" x14ac:dyDescent="0.35">
      <c r="A345" s="100">
        <v>43079</v>
      </c>
      <c r="B345" s="102">
        <v>1.6</v>
      </c>
    </row>
    <row r="346" spans="1:2" x14ac:dyDescent="0.35">
      <c r="A346" s="100">
        <v>43080</v>
      </c>
      <c r="B346" s="102">
        <v>5.6</v>
      </c>
    </row>
    <row r="347" spans="1:2" x14ac:dyDescent="0.35">
      <c r="A347" s="100">
        <v>43081</v>
      </c>
      <c r="B347" s="102">
        <v>2.7</v>
      </c>
    </row>
    <row r="348" spans="1:2" x14ac:dyDescent="0.35">
      <c r="A348" s="100">
        <v>43082</v>
      </c>
      <c r="B348" s="102">
        <v>2.7</v>
      </c>
    </row>
    <row r="349" spans="1:2" x14ac:dyDescent="0.35">
      <c r="A349" s="100">
        <v>43083</v>
      </c>
      <c r="B349" s="102">
        <v>6.3</v>
      </c>
    </row>
    <row r="350" spans="1:2" x14ac:dyDescent="0.35">
      <c r="A350" s="100">
        <v>43084</v>
      </c>
      <c r="B350" s="102">
        <v>4.0999999999999996</v>
      </c>
    </row>
    <row r="351" spans="1:2" x14ac:dyDescent="0.35">
      <c r="A351" s="100">
        <v>43085</v>
      </c>
      <c r="B351" s="102">
        <v>2.6</v>
      </c>
    </row>
    <row r="352" spans="1:2" x14ac:dyDescent="0.35">
      <c r="A352" s="100">
        <v>43086</v>
      </c>
      <c r="B352" s="102">
        <v>2.2000000000000002</v>
      </c>
    </row>
    <row r="353" spans="1:2" x14ac:dyDescent="0.35">
      <c r="A353" s="100">
        <v>43087</v>
      </c>
      <c r="B353" s="102">
        <v>3.3</v>
      </c>
    </row>
    <row r="354" spans="1:2" x14ac:dyDescent="0.35">
      <c r="A354" s="100">
        <v>43088</v>
      </c>
      <c r="B354" s="102">
        <v>3.6</v>
      </c>
    </row>
    <row r="355" spans="1:2" x14ac:dyDescent="0.35">
      <c r="A355" s="100">
        <v>43089</v>
      </c>
      <c r="B355" s="102">
        <v>2.2000000000000002</v>
      </c>
    </row>
    <row r="356" spans="1:2" x14ac:dyDescent="0.35">
      <c r="A356" s="100">
        <v>43090</v>
      </c>
      <c r="B356" s="102">
        <v>5.7</v>
      </c>
    </row>
    <row r="357" spans="1:2" x14ac:dyDescent="0.35">
      <c r="A357" s="100">
        <v>43091</v>
      </c>
      <c r="B357" s="102">
        <v>7.8</v>
      </c>
    </row>
    <row r="358" spans="1:2" x14ac:dyDescent="0.35">
      <c r="A358" s="100">
        <v>43092</v>
      </c>
      <c r="B358" s="102">
        <v>7.3</v>
      </c>
    </row>
    <row r="359" spans="1:2" x14ac:dyDescent="0.35">
      <c r="A359" s="100">
        <v>43093</v>
      </c>
      <c r="B359" s="102">
        <v>4.2</v>
      </c>
    </row>
    <row r="360" spans="1:2" x14ac:dyDescent="0.35">
      <c r="A360" s="100">
        <v>43094</v>
      </c>
      <c r="B360" s="102">
        <v>-0.7</v>
      </c>
    </row>
    <row r="361" spans="1:2" x14ac:dyDescent="0.35">
      <c r="A361" s="100">
        <v>43095</v>
      </c>
      <c r="B361" s="102">
        <v>5.0999999999999996</v>
      </c>
    </row>
    <row r="362" spans="1:2" x14ac:dyDescent="0.35">
      <c r="A362" s="100">
        <v>43096</v>
      </c>
      <c r="B362" s="102">
        <v>1.2</v>
      </c>
    </row>
    <row r="363" spans="1:2" x14ac:dyDescent="0.35">
      <c r="A363" s="100">
        <v>43097</v>
      </c>
      <c r="B363" s="102">
        <v>0.7</v>
      </c>
    </row>
    <row r="364" spans="1:2" x14ac:dyDescent="0.35">
      <c r="A364" s="100">
        <v>43098</v>
      </c>
      <c r="B364" s="102">
        <v>0.3</v>
      </c>
    </row>
    <row r="365" spans="1:2" x14ac:dyDescent="0.35">
      <c r="A365" s="100">
        <v>43099</v>
      </c>
      <c r="B365" s="102">
        <v>9.6999999999999993</v>
      </c>
    </row>
    <row r="366" spans="1:2" x14ac:dyDescent="0.35">
      <c r="A366" s="100">
        <v>43100</v>
      </c>
      <c r="B366" s="102">
        <v>8.9</v>
      </c>
    </row>
    <row r="367" spans="1:2" x14ac:dyDescent="0.35">
      <c r="A367" s="100">
        <v>43101</v>
      </c>
      <c r="B367" s="102">
        <v>7.6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73"/>
  <sheetViews>
    <sheetView workbookViewId="0">
      <selection activeCell="F4" sqref="F4"/>
    </sheetView>
  </sheetViews>
  <sheetFormatPr baseColWidth="10" defaultColWidth="11.453125" defaultRowHeight="14.5" x14ac:dyDescent="0.35"/>
  <cols>
    <col min="1" max="1" width="12.7265625" style="3" bestFit="1" customWidth="1"/>
    <col min="2" max="6" width="11.453125" style="2" customWidth="1"/>
    <col min="7" max="15" width="10.6328125" customWidth="1"/>
    <col min="16" max="16384" width="11.453125" style="3"/>
  </cols>
  <sheetData>
    <row r="1" spans="1:15" ht="15" customHeight="1" x14ac:dyDescent="0.35">
      <c r="A1" s="29"/>
      <c r="B1" s="29"/>
      <c r="C1" s="117" t="s">
        <v>46</v>
      </c>
      <c r="D1" s="117"/>
      <c r="E1" s="117"/>
      <c r="F1" s="117"/>
      <c r="G1" s="2"/>
      <c r="H1" s="2"/>
      <c r="I1" s="3"/>
      <c r="J1" s="3"/>
      <c r="K1" s="3"/>
      <c r="L1" s="3"/>
      <c r="M1" s="3"/>
      <c r="N1" s="3"/>
      <c r="O1" s="3"/>
    </row>
    <row r="2" spans="1:15" ht="15" customHeight="1" x14ac:dyDescent="0.35">
      <c r="A2" s="103"/>
      <c r="B2" s="103"/>
      <c r="C2" s="117"/>
      <c r="D2" s="117"/>
      <c r="E2" s="117"/>
      <c r="F2" s="117"/>
      <c r="G2" s="2"/>
      <c r="H2" s="2"/>
      <c r="I2" s="3"/>
      <c r="J2" s="3"/>
      <c r="K2" s="3"/>
      <c r="L2" s="3"/>
      <c r="M2" s="3"/>
      <c r="N2" s="3"/>
      <c r="O2" s="3"/>
    </row>
    <row r="3" spans="1:15" ht="15" customHeight="1" thickBot="1" x14ac:dyDescent="0.4">
      <c r="A3" s="27"/>
      <c r="B3" s="27"/>
      <c r="C3" s="17"/>
      <c r="D3" s="17"/>
      <c r="E3" s="17"/>
      <c r="F3" s="17"/>
      <c r="G3" s="2"/>
      <c r="H3" s="2"/>
      <c r="I3" s="3"/>
      <c r="J3" s="3"/>
      <c r="K3" s="3"/>
      <c r="L3" s="3"/>
      <c r="M3" s="3"/>
      <c r="N3" s="3"/>
      <c r="O3" s="3"/>
    </row>
    <row r="4" spans="1:15" s="24" customFormat="1" ht="15.5" x14ac:dyDescent="0.35">
      <c r="B4" s="25" t="s">
        <v>50</v>
      </c>
      <c r="C4" s="97">
        <v>2017</v>
      </c>
      <c r="D4" s="28"/>
      <c r="E4" s="18" t="s">
        <v>51</v>
      </c>
      <c r="F4" s="97" t="s">
        <v>61</v>
      </c>
      <c r="G4" s="26">
        <f>VLOOKUP(Température!F4,Annexe!B3:C14,2,0)</f>
        <v>7</v>
      </c>
      <c r="H4" s="7" t="s">
        <v>52</v>
      </c>
      <c r="I4" s="8">
        <f>DATE(Température!C4,G4,1)</f>
        <v>42917</v>
      </c>
      <c r="J4" s="7" t="s">
        <v>53</v>
      </c>
      <c r="K4" s="8">
        <f>DATE(Température!C4,G4+1,1)</f>
        <v>42948</v>
      </c>
    </row>
    <row r="5" spans="1:15" x14ac:dyDescent="0.35">
      <c r="A5" s="2"/>
      <c r="G5" s="2"/>
      <c r="H5" s="2"/>
      <c r="I5" s="7"/>
      <c r="J5" s="3"/>
      <c r="K5" s="7"/>
      <c r="L5" s="3"/>
      <c r="M5" s="3"/>
      <c r="N5" s="3"/>
      <c r="O5" s="3"/>
    </row>
    <row r="6" spans="1:15" ht="15" thickBot="1" x14ac:dyDescent="0.4">
      <c r="B6" s="3"/>
      <c r="G6" s="2"/>
      <c r="H6" s="2"/>
      <c r="I6" s="3"/>
      <c r="J6" s="3"/>
      <c r="K6" s="3"/>
      <c r="L6" s="3"/>
      <c r="M6" s="3"/>
      <c r="N6" s="3"/>
      <c r="O6" s="3"/>
    </row>
    <row r="7" spans="1:15" x14ac:dyDescent="0.35">
      <c r="A7" s="9" t="s">
        <v>49</v>
      </c>
      <c r="B7" s="10" t="s">
        <v>17</v>
      </c>
      <c r="C7" s="10" t="s">
        <v>18</v>
      </c>
      <c r="D7" s="11" t="s">
        <v>19</v>
      </c>
      <c r="F7" s="3"/>
      <c r="G7" s="121" t="s">
        <v>20</v>
      </c>
      <c r="H7" s="122"/>
      <c r="I7" s="122"/>
      <c r="J7" s="123"/>
      <c r="K7" s="3"/>
      <c r="L7" s="4"/>
      <c r="M7" s="3"/>
      <c r="N7" s="3"/>
      <c r="O7" s="3"/>
    </row>
    <row r="8" spans="1:15" ht="15" thickBot="1" x14ac:dyDescent="0.4">
      <c r="A8" s="19">
        <f>I4</f>
        <v>42917</v>
      </c>
      <c r="B8" s="20">
        <f>IFERROR(INDEX(_T18[Total],MATCH(A8,_T18[Date18],0)),"")</f>
        <v>12.4</v>
      </c>
      <c r="C8" s="20">
        <f>IFERROR(INDEX(_T6[Max de Hi Temp],MATCH(A8,_T6[Date6],0)),"")</f>
        <v>16.5</v>
      </c>
      <c r="D8" s="21">
        <f>IFERROR(INDEX(_T0[Moyenne de Temp Out],MATCH(A8,_T0[Date0],0)),"")</f>
        <v>14.331944444444446</v>
      </c>
      <c r="F8" s="3"/>
      <c r="G8" s="111">
        <f>MIN(D8:D38)</f>
        <v>14.331944444444446</v>
      </c>
      <c r="H8" s="112"/>
      <c r="I8" s="112"/>
      <c r="J8" s="113"/>
      <c r="K8" s="3"/>
      <c r="L8" s="3"/>
      <c r="M8" s="3"/>
      <c r="N8" s="3"/>
      <c r="O8" s="3"/>
    </row>
    <row r="9" spans="1:15" ht="15" thickBot="1" x14ac:dyDescent="0.4">
      <c r="A9" s="19">
        <f>A8+1</f>
        <v>42918</v>
      </c>
      <c r="B9" s="20">
        <f>IFERROR(INDEX(_T18[Total],MATCH(A9,_T18[Date18],0)),"")</f>
        <v>14.3</v>
      </c>
      <c r="C9" s="20">
        <f>IFERROR(INDEX(_T6[Max de Hi Temp],MATCH(A9,_T6[Date6],0)),"")</f>
        <v>17.3</v>
      </c>
      <c r="D9" s="21">
        <f>IFERROR(INDEX(_T0[Moyenne de Temp Out],MATCH(A9,_T0[Date0],0)),"")</f>
        <v>16.216666666666658</v>
      </c>
      <c r="G9" s="2"/>
      <c r="H9" s="2"/>
      <c r="I9" s="3"/>
      <c r="J9" s="3"/>
      <c r="K9" s="3"/>
      <c r="L9" s="152" t="s">
        <v>31</v>
      </c>
      <c r="M9" s="153"/>
      <c r="N9" s="153"/>
      <c r="O9" s="154"/>
    </row>
    <row r="10" spans="1:15" ht="15" thickBot="1" x14ac:dyDescent="0.4">
      <c r="A10" s="19">
        <f t="shared" ref="A10:A35" si="0">A9+1</f>
        <v>42919</v>
      </c>
      <c r="B10" s="20">
        <f>IFERROR(INDEX(_T18[Total],MATCH(A10,_T18[Date18],0)),"")</f>
        <v>16.600000000000001</v>
      </c>
      <c r="C10" s="20">
        <f>IFERROR(INDEX(_T6[Max de Hi Temp],MATCH(A10,_T6[Date6],0)),"")</f>
        <v>22.9</v>
      </c>
      <c r="D10" s="21">
        <f>IFERROR(INDEX(_T0[Moyenne de Temp Out],MATCH(A10,_T0[Date0],0)),"")</f>
        <v>19.074305555555551</v>
      </c>
      <c r="G10" s="121" t="s">
        <v>21</v>
      </c>
      <c r="H10" s="122"/>
      <c r="I10" s="122"/>
      <c r="J10" s="123"/>
      <c r="K10" s="5"/>
      <c r="L10" s="118">
        <f>COUNTIF(B8:B38,"&lt;=-10")</f>
        <v>0</v>
      </c>
      <c r="M10" s="119"/>
      <c r="N10" s="119"/>
      <c r="O10" s="120"/>
    </row>
    <row r="11" spans="1:15" ht="15" thickBot="1" x14ac:dyDescent="0.4">
      <c r="A11" s="19">
        <f t="shared" si="0"/>
        <v>42920</v>
      </c>
      <c r="B11" s="20">
        <f>IFERROR(INDEX(_T18[Total],MATCH(A11,_T18[Date18],0)),"")</f>
        <v>13</v>
      </c>
      <c r="C11" s="20">
        <f>IFERROR(INDEX(_T6[Max de Hi Temp],MATCH(A11,_T6[Date6],0)),"")</f>
        <v>28.8</v>
      </c>
      <c r="D11" s="21">
        <f>IFERROR(INDEX(_T0[Moyenne de Temp Out],MATCH(A11,_T0[Date0],0)),"")</f>
        <v>21.865972222222226</v>
      </c>
      <c r="G11" s="111">
        <f>MAX(D8:D38)</f>
        <v>27.214583333333316</v>
      </c>
      <c r="H11" s="112"/>
      <c r="I11" s="112"/>
      <c r="J11" s="113"/>
      <c r="K11" s="3"/>
      <c r="L11" s="2"/>
      <c r="M11" s="2"/>
      <c r="N11" s="3"/>
      <c r="O11" s="3"/>
    </row>
    <row r="12" spans="1:15" ht="15" thickBot="1" x14ac:dyDescent="0.4">
      <c r="A12" s="19">
        <f t="shared" si="0"/>
        <v>42921</v>
      </c>
      <c r="B12" s="20">
        <f>IFERROR(INDEX(_T18[Total],MATCH(A12,_T18[Date18],0)),"")</f>
        <v>16.899999999999999</v>
      </c>
      <c r="C12" s="20">
        <f>IFERROR(INDEX(_T6[Max de Hi Temp],MATCH(A12,_T6[Date6],0)),"")</f>
        <v>33.4</v>
      </c>
      <c r="D12" s="21">
        <f>IFERROR(INDEX(_T0[Moyenne de Temp Out],MATCH(A12,_T0[Date0],0)),"")</f>
        <v>25.82500000000001</v>
      </c>
      <c r="G12" s="2"/>
      <c r="H12" s="2"/>
      <c r="I12" s="3"/>
      <c r="J12" s="3"/>
      <c r="K12" s="6"/>
      <c r="L12" s="124" t="s">
        <v>32</v>
      </c>
      <c r="M12" s="125"/>
      <c r="N12" s="125"/>
      <c r="O12" s="126"/>
    </row>
    <row r="13" spans="1:15" ht="15" thickBot="1" x14ac:dyDescent="0.4">
      <c r="A13" s="19">
        <f t="shared" si="0"/>
        <v>42922</v>
      </c>
      <c r="B13" s="20">
        <f>IFERROR(INDEX(_T18[Total],MATCH(A13,_T18[Date18],0)),"")</f>
        <v>17.5</v>
      </c>
      <c r="C13" s="20">
        <f>IFERROR(INDEX(_T6[Max de Hi Temp],MATCH(A13,_T6[Date6],0)),"")</f>
        <v>32.200000000000003</v>
      </c>
      <c r="D13" s="21">
        <f>IFERROR(INDEX(_T0[Moyenne de Temp Out],MATCH(A13,_T0[Date0],0)),"")</f>
        <v>24.967361111111117</v>
      </c>
      <c r="G13" s="121" t="s">
        <v>54</v>
      </c>
      <c r="H13" s="122"/>
      <c r="I13" s="122"/>
      <c r="J13" s="123"/>
      <c r="K13" s="5"/>
      <c r="L13" s="127">
        <f>COUNTIF(B8:B38,"&lt;=-5")</f>
        <v>0</v>
      </c>
      <c r="M13" s="128"/>
      <c r="N13" s="128"/>
      <c r="O13" s="129"/>
    </row>
    <row r="14" spans="1:15" ht="15" thickBot="1" x14ac:dyDescent="0.4">
      <c r="A14" s="19">
        <f t="shared" si="0"/>
        <v>42923</v>
      </c>
      <c r="B14" s="20">
        <f>IFERROR(INDEX(_T18[Total],MATCH(A14,_T18[Date18],0)),"")</f>
        <v>20.399999999999999</v>
      </c>
      <c r="C14" s="20">
        <f>IFERROR(INDEX(_T6[Max de Hi Temp],MATCH(A14,_T6[Date6],0)),"")</f>
        <v>32.700000000000003</v>
      </c>
      <c r="D14" s="21">
        <f>IFERROR(INDEX(_T0[Moyenne de Temp Out],MATCH(A14,_T0[Date0],0)),"")</f>
        <v>27.214583333333316</v>
      </c>
      <c r="G14" s="111">
        <f>AVERAGE(D8:D38)</f>
        <v>20.131227598566312</v>
      </c>
      <c r="H14" s="112"/>
      <c r="I14" s="112"/>
      <c r="J14" s="113"/>
      <c r="K14" s="6"/>
      <c r="L14" s="2"/>
      <c r="M14" s="2"/>
      <c r="N14" s="3"/>
      <c r="O14" s="3"/>
    </row>
    <row r="15" spans="1:15" ht="15" thickBot="1" x14ac:dyDescent="0.4">
      <c r="A15" s="19">
        <f t="shared" si="0"/>
        <v>42924</v>
      </c>
      <c r="B15" s="20">
        <f>IFERROR(INDEX(_T18[Total],MATCH(A15,_T18[Date18],0)),"")</f>
        <v>19.5</v>
      </c>
      <c r="C15" s="20">
        <f>IFERROR(INDEX(_T6[Max de Hi Temp],MATCH(A15,_T6[Date6],0)),"")</f>
        <v>30.2</v>
      </c>
      <c r="D15" s="21">
        <f>IFERROR(INDEX(_T0[Moyenne de Temp Out],MATCH(A15,_T0[Date0],0)),"")</f>
        <v>23.386805555555569</v>
      </c>
      <c r="G15" s="2"/>
      <c r="H15" s="2"/>
      <c r="I15" s="3"/>
      <c r="J15" s="3"/>
      <c r="K15" s="6"/>
      <c r="L15" s="130" t="s">
        <v>33</v>
      </c>
      <c r="M15" s="131"/>
      <c r="N15" s="131"/>
      <c r="O15" s="132"/>
    </row>
    <row r="16" spans="1:15" ht="15" thickBot="1" x14ac:dyDescent="0.4">
      <c r="A16" s="19">
        <f t="shared" si="0"/>
        <v>42925</v>
      </c>
      <c r="B16" s="20">
        <f>IFERROR(INDEX(_T18[Total],MATCH(A16,_T18[Date18],0)),"")</f>
        <v>18.399999999999999</v>
      </c>
      <c r="C16" s="20">
        <f>IFERROR(INDEX(_T6[Max de Hi Temp],MATCH(A16,_T6[Date6],0)),"")</f>
        <v>26.4</v>
      </c>
      <c r="D16" s="21">
        <f>IFERROR(INDEX(_T0[Moyenne de Temp Out],MATCH(A16,_T0[Date0],0)),"")</f>
        <v>20.972916666666677</v>
      </c>
      <c r="G16" s="121" t="s">
        <v>22</v>
      </c>
      <c r="H16" s="122"/>
      <c r="I16" s="122"/>
      <c r="J16" s="123"/>
      <c r="K16" s="5"/>
      <c r="L16" s="114">
        <f>COUNTIF(B8:B38,"&lt;=-0")</f>
        <v>0</v>
      </c>
      <c r="M16" s="115"/>
      <c r="N16" s="115"/>
      <c r="O16" s="116"/>
    </row>
    <row r="17" spans="1:15" ht="15" thickBot="1" x14ac:dyDescent="0.4">
      <c r="A17" s="19">
        <f t="shared" si="0"/>
        <v>42926</v>
      </c>
      <c r="B17" s="20">
        <f>IFERROR(INDEX(_T18[Total],MATCH(A17,_T18[Date18],0)),"")</f>
        <v>18.100000000000001</v>
      </c>
      <c r="C17" s="20">
        <f>IFERROR(INDEX(_T6[Max de Hi Temp],MATCH(A17,_T6[Date6],0)),"")</f>
        <v>21.1</v>
      </c>
      <c r="D17" s="21">
        <f>IFERROR(INDEX(_T0[Moyenne de Temp Out],MATCH(A17,_T0[Date0],0)),"")</f>
        <v>19.0763888888889</v>
      </c>
      <c r="G17" s="106">
        <f>MIN(B8:B38)</f>
        <v>11.1</v>
      </c>
      <c r="H17" s="107"/>
      <c r="I17" s="104">
        <f>INDEX($A$8:$A$38,MATCH(G17,$B$8:$B$38,0))</f>
        <v>42937</v>
      </c>
      <c r="J17" s="105"/>
      <c r="K17" s="3"/>
      <c r="L17" s="2"/>
      <c r="M17" s="2"/>
      <c r="N17" s="3"/>
      <c r="O17" s="3"/>
    </row>
    <row r="18" spans="1:15" ht="15" thickBot="1" x14ac:dyDescent="0.4">
      <c r="A18" s="19">
        <f t="shared" si="0"/>
        <v>42927</v>
      </c>
      <c r="B18" s="20">
        <f>IFERROR(INDEX(_T18[Total],MATCH(A18,_T18[Date18],0)),"")</f>
        <v>15.7</v>
      </c>
      <c r="C18" s="20">
        <f>IFERROR(INDEX(_T6[Max de Hi Temp],MATCH(A18,_T6[Date6],0)),"")</f>
        <v>23</v>
      </c>
      <c r="D18" s="21">
        <f>IFERROR(INDEX(_T0[Moyenne de Temp Out],MATCH(A18,_T0[Date0],0)),"")</f>
        <v>18.912499999999994</v>
      </c>
      <c r="G18" s="2"/>
      <c r="H18" s="2"/>
      <c r="I18" s="3"/>
      <c r="J18" s="3"/>
      <c r="K18" s="3"/>
      <c r="L18" s="130" t="s">
        <v>34</v>
      </c>
      <c r="M18" s="131"/>
      <c r="N18" s="131"/>
      <c r="O18" s="132"/>
    </row>
    <row r="19" spans="1:15" ht="15" thickBot="1" x14ac:dyDescent="0.4">
      <c r="A19" s="19">
        <f t="shared" si="0"/>
        <v>42928</v>
      </c>
      <c r="B19" s="20">
        <f>IFERROR(INDEX(_T18[Total],MATCH(A19,_T18[Date18],0)),"")</f>
        <v>16.899999999999999</v>
      </c>
      <c r="C19" s="20">
        <f>IFERROR(INDEX(_T6[Max de Hi Temp],MATCH(A19,_T6[Date6],0)),"")</f>
        <v>22.3</v>
      </c>
      <c r="D19" s="21">
        <f>IFERROR(INDEX(_T0[Moyenne de Temp Out],MATCH(A19,_T0[Date0],0)),"")</f>
        <v>19.048611111111125</v>
      </c>
      <c r="G19" s="121" t="s">
        <v>23</v>
      </c>
      <c r="H19" s="122"/>
      <c r="I19" s="122"/>
      <c r="J19" s="123"/>
      <c r="K19" s="5"/>
      <c r="L19" s="114">
        <f>COUNTIF(C8:C38,"&lt;=-0")</f>
        <v>0</v>
      </c>
      <c r="M19" s="115"/>
      <c r="N19" s="115"/>
      <c r="O19" s="116"/>
    </row>
    <row r="20" spans="1:15" ht="15" thickBot="1" x14ac:dyDescent="0.4">
      <c r="A20" s="19">
        <f t="shared" si="0"/>
        <v>42929</v>
      </c>
      <c r="B20" s="20">
        <f>IFERROR(INDEX(_T18[Total],MATCH(A20,_T18[Date18],0)),"")</f>
        <v>16.8</v>
      </c>
      <c r="C20" s="20">
        <f>IFERROR(INDEX(_T6[Max de Hi Temp],MATCH(A20,_T6[Date6],0)),"")</f>
        <v>21.6</v>
      </c>
      <c r="D20" s="21">
        <f>IFERROR(INDEX(_T0[Moyenne de Temp Out],MATCH(A20,_T0[Date0],0)),"")</f>
        <v>18.640972222222217</v>
      </c>
      <c r="G20" s="106">
        <f>MAX(C8:C38)</f>
        <v>33.4</v>
      </c>
      <c r="H20" s="107"/>
      <c r="I20" s="104">
        <f>INDEX($A$8:$A$38,MATCH(G20,$C$8:$C$38,0))</f>
        <v>42921</v>
      </c>
      <c r="J20" s="105"/>
      <c r="K20" s="3"/>
      <c r="L20" s="2"/>
      <c r="M20" s="2"/>
      <c r="N20" s="3"/>
      <c r="O20" s="3"/>
    </row>
    <row r="21" spans="1:15" ht="15" thickBot="1" x14ac:dyDescent="0.4">
      <c r="A21" s="19">
        <f t="shared" si="0"/>
        <v>42930</v>
      </c>
      <c r="B21" s="20">
        <f>IFERROR(INDEX(_T18[Total],MATCH(A21,_T18[Date18],0)),"")</f>
        <v>15.6</v>
      </c>
      <c r="C21" s="20">
        <f>IFERROR(INDEX(_T6[Max de Hi Temp],MATCH(A21,_T6[Date6],0)),"")</f>
        <v>23.4</v>
      </c>
      <c r="D21" s="21">
        <f>IFERROR(INDEX(_T0[Moyenne de Temp Out],MATCH(A21,_T0[Date0],0)),"")</f>
        <v>18.934027777777779</v>
      </c>
      <c r="G21" s="2"/>
      <c r="H21" s="2"/>
      <c r="I21" s="3"/>
      <c r="J21" s="3"/>
      <c r="K21" s="3"/>
      <c r="L21" s="108" t="s">
        <v>35</v>
      </c>
      <c r="M21" s="109"/>
      <c r="N21" s="109"/>
      <c r="O21" s="110"/>
    </row>
    <row r="22" spans="1:15" ht="15" thickBot="1" x14ac:dyDescent="0.4">
      <c r="A22" s="19">
        <f t="shared" si="0"/>
        <v>42931</v>
      </c>
      <c r="B22" s="20">
        <f>IFERROR(INDEX(_T18[Total],MATCH(A22,_T18[Date18],0)),"")</f>
        <v>12.9</v>
      </c>
      <c r="C22" s="20">
        <f>IFERROR(INDEX(_T6[Max de Hi Temp],MATCH(A22,_T6[Date6],0)),"")</f>
        <v>24.3</v>
      </c>
      <c r="D22" s="21">
        <f>IFERROR(INDEX(_T0[Moyenne de Temp Out],MATCH(A22,_T0[Date0],0)),"")</f>
        <v>19.006944444444439</v>
      </c>
      <c r="G22" s="143" t="s">
        <v>24</v>
      </c>
      <c r="H22" s="144"/>
      <c r="I22" s="144"/>
      <c r="J22" s="145"/>
      <c r="K22" s="5"/>
      <c r="L22" s="137">
        <f>COUNTIF(B8:B38,"&gt;=20")</f>
        <v>2</v>
      </c>
      <c r="M22" s="138"/>
      <c r="N22" s="138"/>
      <c r="O22" s="139"/>
    </row>
    <row r="23" spans="1:15" ht="15" thickBot="1" x14ac:dyDescent="0.4">
      <c r="A23" s="19">
        <f t="shared" si="0"/>
        <v>42932</v>
      </c>
      <c r="B23" s="20">
        <f>IFERROR(INDEX(_T18[Total],MATCH(A23,_T18[Date18],0)),"")</f>
        <v>13.2</v>
      </c>
      <c r="C23" s="20">
        <f>IFERROR(INDEX(_T6[Max de Hi Temp],MATCH(A23,_T6[Date6],0)),"")</f>
        <v>27.9</v>
      </c>
      <c r="D23" s="21">
        <f>IFERROR(INDEX(_T0[Moyenne de Temp Out],MATCH(A23,_T0[Date0],0)),"")</f>
        <v>21.768749999999994</v>
      </c>
      <c r="G23" s="140">
        <f>COUNTIF(C8:C38,"&lt;0")</f>
        <v>0</v>
      </c>
      <c r="H23" s="141"/>
      <c r="I23" s="141"/>
      <c r="J23" s="142"/>
      <c r="K23" s="3"/>
      <c r="L23" s="2"/>
      <c r="M23" s="2"/>
      <c r="N23" s="3"/>
      <c r="O23" s="3"/>
    </row>
    <row r="24" spans="1:15" ht="15" thickBot="1" x14ac:dyDescent="0.4">
      <c r="A24" s="19">
        <f t="shared" si="0"/>
        <v>42933</v>
      </c>
      <c r="B24" s="20">
        <f>IFERROR(INDEX(_T18[Total],MATCH(A24,_T18[Date18],0)),"")</f>
        <v>16.2</v>
      </c>
      <c r="C24" s="20">
        <f>IFERROR(INDEX(_T6[Max de Hi Temp],MATCH(A24,_T6[Date6],0)),"")</f>
        <v>30.8</v>
      </c>
      <c r="D24" s="21">
        <f>IFERROR(INDEX(_T0[Moyenne de Temp Out],MATCH(A24,_T0[Date0],0)),"")</f>
        <v>24.580555555555563</v>
      </c>
      <c r="G24" s="2"/>
      <c r="H24" s="2"/>
      <c r="I24" s="3"/>
      <c r="J24" s="3"/>
      <c r="K24" s="3"/>
      <c r="L24" s="108" t="s">
        <v>36</v>
      </c>
      <c r="M24" s="109"/>
      <c r="N24" s="109"/>
      <c r="O24" s="110"/>
    </row>
    <row r="25" spans="1:15" ht="15" thickBot="1" x14ac:dyDescent="0.4">
      <c r="A25" s="19">
        <f t="shared" si="0"/>
        <v>42934</v>
      </c>
      <c r="B25" s="20">
        <f>IFERROR(INDEX(_T18[Total],MATCH(A25,_T18[Date18],0)),"")</f>
        <v>18.399999999999999</v>
      </c>
      <c r="C25" s="20">
        <f>IFERROR(INDEX(_T6[Max de Hi Temp],MATCH(A25,_T6[Date6],0)),"")</f>
        <v>32.9</v>
      </c>
      <c r="D25" s="21">
        <f>IFERROR(INDEX(_T0[Moyenne de Temp Out],MATCH(A25,_T0[Date0],0)),"")</f>
        <v>26.116666666666667</v>
      </c>
      <c r="G25" s="146" t="s">
        <v>25</v>
      </c>
      <c r="H25" s="147"/>
      <c r="I25" s="147"/>
      <c r="J25" s="148"/>
      <c r="K25" s="5"/>
      <c r="L25" s="137">
        <f>COUNTIF(C8:C38,"&gt;=20")</f>
        <v>27</v>
      </c>
      <c r="M25" s="138"/>
      <c r="N25" s="138"/>
      <c r="O25" s="139"/>
    </row>
    <row r="26" spans="1:15" ht="15" thickBot="1" x14ac:dyDescent="0.4">
      <c r="A26" s="19">
        <f t="shared" si="0"/>
        <v>42935</v>
      </c>
      <c r="B26" s="20">
        <f>IFERROR(INDEX(_T18[Total],MATCH(A26,_T18[Date18],0)),"")</f>
        <v>21.6</v>
      </c>
      <c r="C26" s="20">
        <f>IFERROR(INDEX(_T6[Max de Hi Temp],MATCH(A26,_T6[Date6],0)),"")</f>
        <v>26.4</v>
      </c>
      <c r="D26" s="21">
        <f>IFERROR(INDEX(_T0[Moyenne de Temp Out],MATCH(A26,_T0[Date0],0)),"")</f>
        <v>23.250000000000014</v>
      </c>
      <c r="G26" s="165">
        <f>COUNTIF(B8:B38,"&gt;20")</f>
        <v>2</v>
      </c>
      <c r="H26" s="166"/>
      <c r="I26" s="166"/>
      <c r="J26" s="167"/>
      <c r="K26" s="3"/>
      <c r="L26" s="3"/>
      <c r="M26" s="3"/>
      <c r="N26" s="3"/>
      <c r="O26" s="3"/>
    </row>
    <row r="27" spans="1:15" x14ac:dyDescent="0.35">
      <c r="A27" s="19">
        <f t="shared" si="0"/>
        <v>42936</v>
      </c>
      <c r="B27" s="20">
        <f>IFERROR(INDEX(_T18[Total],MATCH(A27,_T18[Date18],0)),"")</f>
        <v>18.2</v>
      </c>
      <c r="C27" s="20">
        <f>IFERROR(INDEX(_T6[Max de Hi Temp],MATCH(A27,_T6[Date6],0)),"")</f>
        <v>21.4</v>
      </c>
      <c r="D27" s="21">
        <f>IFERROR(INDEX(_T0[Moyenne de Temp Out],MATCH(A27,_T0[Date0],0)),"")</f>
        <v>18.888194444444434</v>
      </c>
      <c r="G27" s="2"/>
      <c r="H27" s="2"/>
      <c r="I27" s="3"/>
      <c r="J27" s="3"/>
      <c r="K27" s="3"/>
      <c r="L27" s="134" t="s">
        <v>37</v>
      </c>
      <c r="M27" s="135"/>
      <c r="N27" s="135"/>
      <c r="O27" s="136"/>
    </row>
    <row r="28" spans="1:15" ht="15" thickBot="1" x14ac:dyDescent="0.4">
      <c r="A28" s="19">
        <f t="shared" si="0"/>
        <v>42937</v>
      </c>
      <c r="B28" s="20">
        <f>IFERROR(INDEX(_T18[Total],MATCH(A28,_T18[Date18],0)),"")</f>
        <v>11.1</v>
      </c>
      <c r="C28" s="20">
        <f>IFERROR(INDEX(_T6[Max de Hi Temp],MATCH(A28,_T6[Date6],0)),"")</f>
        <v>21.6</v>
      </c>
      <c r="D28" s="21">
        <f>IFERROR(INDEX(_T0[Moyenne de Temp Out],MATCH(A28,_T0[Date0],0)),"")</f>
        <v>16.996527777777775</v>
      </c>
      <c r="G28" s="2"/>
      <c r="H28" s="2"/>
      <c r="I28" s="3"/>
      <c r="J28" s="3"/>
      <c r="K28" s="5"/>
      <c r="L28" s="168">
        <f>COUNTIF(C8:C38,"&gt;=25")</f>
        <v>12</v>
      </c>
      <c r="M28" s="169"/>
      <c r="N28" s="169"/>
      <c r="O28" s="170"/>
    </row>
    <row r="29" spans="1:15" ht="15" thickBot="1" x14ac:dyDescent="0.4">
      <c r="A29" s="19">
        <f t="shared" si="0"/>
        <v>42938</v>
      </c>
      <c r="B29" s="20">
        <f>IFERROR(INDEX(_T18[Total],MATCH(A29,_T18[Date18],0)),"")</f>
        <v>14.9</v>
      </c>
      <c r="C29" s="20">
        <f>IFERROR(INDEX(_T6[Max de Hi Temp],MATCH(A29,_T6[Date6],0)),"")</f>
        <v>23.1</v>
      </c>
      <c r="D29" s="21">
        <f>IFERROR(INDEX(_T0[Moyenne de Temp Out],MATCH(A29,_T0[Date0],0)),"")</f>
        <v>17.708333333333346</v>
      </c>
      <c r="G29" s="133" t="s">
        <v>26</v>
      </c>
      <c r="H29" s="133"/>
      <c r="I29" s="133"/>
      <c r="J29" s="133"/>
      <c r="K29" s="3"/>
      <c r="L29" s="2"/>
      <c r="M29" s="2"/>
      <c r="N29" s="3"/>
      <c r="O29" s="3"/>
    </row>
    <row r="30" spans="1:15" x14ac:dyDescent="0.35">
      <c r="A30" s="19">
        <f t="shared" si="0"/>
        <v>42939</v>
      </c>
      <c r="B30" s="20">
        <f>IFERROR(INDEX(_T18[Total],MATCH(A30,_T18[Date18],0)),"")</f>
        <v>14.3</v>
      </c>
      <c r="C30" s="20">
        <f>IFERROR(INDEX(_T6[Max de Hi Temp],MATCH(A30,_T6[Date6],0)),"")</f>
        <v>20.6</v>
      </c>
      <c r="D30" s="21">
        <f>IFERROR(INDEX(_T0[Moyenne de Temp Out],MATCH(A30,_T0[Date0],0)),"")</f>
        <v>17.091666666666669</v>
      </c>
      <c r="G30" s="155" t="s">
        <v>27</v>
      </c>
      <c r="H30" s="155"/>
      <c r="I30" s="155"/>
      <c r="J30" s="155"/>
      <c r="K30" s="3"/>
      <c r="L30" s="162" t="s">
        <v>38</v>
      </c>
      <c r="M30" s="163"/>
      <c r="N30" s="163"/>
      <c r="O30" s="164"/>
    </row>
    <row r="31" spans="1:15" ht="15" thickBot="1" x14ac:dyDescent="0.4">
      <c r="A31" s="19">
        <f t="shared" si="0"/>
        <v>42940</v>
      </c>
      <c r="B31" s="20">
        <f>IFERROR(INDEX(_T18[Total],MATCH(A31,_T18[Date18],0)),"")</f>
        <v>14.8</v>
      </c>
      <c r="C31" s="20">
        <f>IFERROR(INDEX(_T6[Max de Hi Temp],MATCH(A31,_T6[Date6],0)),"")</f>
        <v>19.100000000000001</v>
      </c>
      <c r="D31" s="21">
        <f>IFERROR(INDEX(_T0[Moyenne de Temp Out],MATCH(A31,_T0[Date0],0)),"")</f>
        <v>16.690972222222214</v>
      </c>
      <c r="G31" s="159" t="s">
        <v>70</v>
      </c>
      <c r="H31" s="160"/>
      <c r="I31" s="160"/>
      <c r="J31" s="161"/>
      <c r="K31" s="5"/>
      <c r="L31" s="156">
        <f>COUNTIF(C8:C38,"&gt;=30")</f>
        <v>6</v>
      </c>
      <c r="M31" s="157"/>
      <c r="N31" s="157"/>
      <c r="O31" s="158"/>
    </row>
    <row r="32" spans="1:15" x14ac:dyDescent="0.35">
      <c r="A32" s="19">
        <f t="shared" si="0"/>
        <v>42941</v>
      </c>
      <c r="B32" s="20">
        <f>IFERROR(INDEX(_T18[Total],MATCH(A32,_T18[Date18],0)),"")</f>
        <v>14.6</v>
      </c>
      <c r="C32" s="20">
        <f>IFERROR(INDEX(_T6[Max de Hi Temp],MATCH(A32,_T6[Date6],0)),"")</f>
        <v>20.6</v>
      </c>
      <c r="D32" s="21">
        <f>IFERROR(INDEX(_T0[Moyenne de Temp Out],MATCH(A32,_T0[Date0],0)),"")</f>
        <v>17.344444444444445</v>
      </c>
      <c r="G32" s="159" t="s">
        <v>28</v>
      </c>
      <c r="H32" s="160"/>
      <c r="I32" s="160"/>
      <c r="J32" s="161"/>
      <c r="K32" s="3"/>
      <c r="L32" s="3"/>
      <c r="M32" s="3"/>
      <c r="N32" s="3"/>
      <c r="O32" s="3"/>
    </row>
    <row r="33" spans="1:19" x14ac:dyDescent="0.35">
      <c r="A33" s="19">
        <f t="shared" si="0"/>
        <v>42942</v>
      </c>
      <c r="B33" s="20">
        <f>IFERROR(INDEX(_T18[Total],MATCH(A33,_T18[Date18],0)),"")</f>
        <v>15.3</v>
      </c>
      <c r="C33" s="20">
        <f>IFERROR(INDEX(_T6[Max de Hi Temp],MATCH(A33,_T6[Date6],0)),"")</f>
        <v>19.3</v>
      </c>
      <c r="D33" s="21">
        <f>IFERROR(INDEX(_T0[Moyenne de Temp Out],MATCH(A33,_T0[Date0],0)),"")</f>
        <v>17.359027777777797</v>
      </c>
      <c r="G33" s="159" t="s">
        <v>29</v>
      </c>
      <c r="H33" s="160"/>
      <c r="I33" s="160"/>
      <c r="J33" s="161"/>
      <c r="K33" s="3"/>
      <c r="L33" s="3"/>
      <c r="M33" s="3"/>
      <c r="N33" s="3"/>
      <c r="O33" s="3"/>
    </row>
    <row r="34" spans="1:19" x14ac:dyDescent="0.35">
      <c r="A34" s="19">
        <f t="shared" si="0"/>
        <v>42943</v>
      </c>
      <c r="B34" s="20">
        <f>IFERROR(INDEX(_T18[Total],MATCH(A34,_T18[Date18],0)),"")</f>
        <v>16.600000000000001</v>
      </c>
      <c r="C34" s="20">
        <f>IFERROR(INDEX(_T6[Max de Hi Temp],MATCH(A34,_T6[Date6],0)),"")</f>
        <v>22.3</v>
      </c>
      <c r="D34" s="21">
        <f>IFERROR(INDEX(_T0[Moyenne de Temp Out],MATCH(A34,_T0[Date0],0)),"")</f>
        <v>18.759027777777781</v>
      </c>
      <c r="G34" s="149" t="s">
        <v>30</v>
      </c>
      <c r="H34" s="150"/>
      <c r="I34" s="150"/>
      <c r="J34" s="151"/>
      <c r="K34" s="3"/>
      <c r="L34" s="3"/>
      <c r="M34" s="3"/>
      <c r="N34" s="3"/>
      <c r="O34" s="3"/>
    </row>
    <row r="35" spans="1:19" x14ac:dyDescent="0.35">
      <c r="A35" s="19">
        <f t="shared" si="0"/>
        <v>42944</v>
      </c>
      <c r="B35" s="20">
        <f>IFERROR(INDEX(_T18[Total],MATCH(A35,_T18[Date18],0)),"")</f>
        <v>14.4</v>
      </c>
      <c r="C35" s="20">
        <f>IFERROR(INDEX(_T6[Max de Hi Temp],MATCH(A35,_T6[Date6],0)),"")</f>
        <v>22.7</v>
      </c>
      <c r="D35" s="21">
        <f>IFERROR(INDEX(_T0[Moyenne de Temp Out],MATCH(A35,_T0[Date0],0)),"")</f>
        <v>18.107638888888893</v>
      </c>
      <c r="G35" s="3"/>
      <c r="H35" s="3"/>
      <c r="I35" s="3"/>
      <c r="J35" s="3"/>
      <c r="K35" s="3"/>
      <c r="L35" s="3"/>
      <c r="M35" s="3"/>
      <c r="N35" s="3"/>
      <c r="O35" s="3"/>
    </row>
    <row r="36" spans="1:19" x14ac:dyDescent="0.35">
      <c r="A36" s="19">
        <f>IF(MONTH(A35+1)=$G$4,A35+1,"")</f>
        <v>42945</v>
      </c>
      <c r="B36" s="20">
        <f>IFERROR(INDEX(_T18[Total],MATCH(A36,_T18[Date18],0)),"")</f>
        <v>14.1</v>
      </c>
      <c r="C36" s="20">
        <f>IFERROR(INDEX(_T6[Max de Hi Temp],MATCH(A36,_T6[Date6],0)),"")</f>
        <v>26.4</v>
      </c>
      <c r="D36" s="21">
        <f>IFERROR(INDEX(_T0[Moyenne de Temp Out],MATCH(A36,_T0[Date0],0)),"")</f>
        <v>20.913194444444443</v>
      </c>
      <c r="G36" s="3"/>
      <c r="H36" s="3"/>
      <c r="I36" s="3"/>
      <c r="J36" s="3"/>
      <c r="K36" s="3"/>
      <c r="L36" s="3"/>
      <c r="M36" s="3"/>
      <c r="N36" s="3"/>
      <c r="O36" s="3"/>
    </row>
    <row r="37" spans="1:19" x14ac:dyDescent="0.35">
      <c r="A37" s="19">
        <f>IFERROR(IF(MONTH(A36+1)=$G$4,A36+1,""),"")</f>
        <v>42946</v>
      </c>
      <c r="B37" s="20">
        <f>IFERROR(INDEX(_T18[Total],MATCH(A37,_T18[Date18],0)),"")</f>
        <v>18.7</v>
      </c>
      <c r="C37" s="20">
        <f>IFERROR(INDEX(_T6[Max de Hi Temp],MATCH(A37,_T6[Date6],0)),"")</f>
        <v>24.8</v>
      </c>
      <c r="D37" s="21">
        <f>IFERROR(INDEX(_T0[Moyenne de Temp Out],MATCH(A37,_T0[Date0],0)),"")</f>
        <v>20.868055555555557</v>
      </c>
      <c r="F37" s="22"/>
      <c r="G37" s="3"/>
      <c r="H37" s="3"/>
      <c r="I37" s="3"/>
      <c r="J37" s="3"/>
      <c r="K37" s="3"/>
      <c r="L37" s="3"/>
      <c r="M37" s="3"/>
      <c r="N37" s="3"/>
      <c r="O37" s="3"/>
      <c r="P37" s="23"/>
      <c r="Q37" s="23"/>
      <c r="R37" s="23"/>
      <c r="S37" s="23"/>
    </row>
    <row r="38" spans="1:19" x14ac:dyDescent="0.35">
      <c r="A38" s="19">
        <f>IFERROR(IF(MONTH(A37+1)=$G$4,A37+1,""),"")</f>
        <v>42947</v>
      </c>
      <c r="B38" s="20">
        <f>IFERROR(INDEX(_T18[Total],MATCH(A38,_T18[Date18],0)),"")</f>
        <v>16.2</v>
      </c>
      <c r="C38" s="20">
        <f>IFERROR(INDEX(_T6[Max de Hi Temp],MATCH(A38,_T6[Date6],0)),"")</f>
        <v>26.1</v>
      </c>
      <c r="D38" s="21">
        <f>IFERROR(INDEX(_T0[Moyenne de Temp Out],MATCH(A38,_T0[Date0],0)),"")</f>
        <v>20.149999999999999</v>
      </c>
      <c r="F38" s="22"/>
      <c r="G38" s="3"/>
      <c r="H38" s="3"/>
      <c r="I38" s="3"/>
      <c r="J38" s="3"/>
      <c r="K38" s="3"/>
      <c r="L38" s="3"/>
      <c r="M38" s="3"/>
      <c r="N38" s="3"/>
      <c r="O38" s="3"/>
      <c r="P38" s="23"/>
      <c r="Q38" s="23"/>
      <c r="R38" s="23"/>
      <c r="S38" s="23"/>
    </row>
    <row r="39" spans="1:19" ht="15" customHeight="1" x14ac:dyDescent="0.35">
      <c r="B39" s="3"/>
      <c r="C39" s="3"/>
      <c r="D39" s="3"/>
      <c r="F39" s="22"/>
      <c r="G39" s="3"/>
      <c r="H39" s="3"/>
      <c r="I39" s="3"/>
      <c r="J39" s="3"/>
      <c r="K39" s="3"/>
      <c r="L39" s="3"/>
      <c r="M39" s="3"/>
      <c r="N39" s="3"/>
      <c r="O39" s="3"/>
      <c r="P39" s="23"/>
      <c r="Q39" s="23"/>
      <c r="R39" s="23"/>
      <c r="S39" s="23"/>
    </row>
    <row r="40" spans="1:19" ht="15" customHeight="1" x14ac:dyDescent="0.35">
      <c r="G40" s="3"/>
      <c r="H40" s="3"/>
      <c r="I40" s="3"/>
      <c r="J40" s="3"/>
      <c r="K40" s="3"/>
      <c r="L40" s="3"/>
      <c r="M40" s="3"/>
      <c r="N40" s="3"/>
      <c r="O40" s="3"/>
    </row>
    <row r="41" spans="1:19" ht="15" customHeight="1" x14ac:dyDescent="0.35">
      <c r="G41" s="3"/>
      <c r="H41" s="3"/>
      <c r="I41" s="3"/>
      <c r="J41" s="3"/>
      <c r="K41" s="3"/>
      <c r="L41" s="3"/>
      <c r="M41" s="3"/>
      <c r="N41" s="3"/>
      <c r="O41" s="3"/>
    </row>
    <row r="42" spans="1:19" ht="15" customHeight="1" x14ac:dyDescent="0.35">
      <c r="G42" s="3"/>
      <c r="H42" s="3"/>
      <c r="I42" s="3"/>
      <c r="J42" s="3"/>
      <c r="K42" s="3"/>
      <c r="L42" s="3"/>
      <c r="M42" s="3"/>
      <c r="N42" s="3"/>
      <c r="O42" s="3"/>
    </row>
    <row r="43" spans="1:19" ht="15" customHeight="1" x14ac:dyDescent="0.35">
      <c r="G43" s="3"/>
      <c r="H43" s="3"/>
      <c r="I43" s="3"/>
      <c r="J43" s="3"/>
      <c r="K43" s="3"/>
      <c r="L43" s="3"/>
      <c r="M43" s="3"/>
      <c r="N43" s="3"/>
      <c r="O43" s="3"/>
    </row>
    <row r="44" spans="1:19" ht="15" customHeight="1" x14ac:dyDescent="0.35">
      <c r="G44" s="3"/>
      <c r="H44" s="3"/>
      <c r="I44" s="3"/>
      <c r="J44" s="3"/>
      <c r="K44" s="3"/>
      <c r="L44" s="3"/>
      <c r="M44" s="3"/>
      <c r="N44" s="3"/>
      <c r="O44" s="3"/>
    </row>
    <row r="45" spans="1:19" ht="15" customHeight="1" x14ac:dyDescent="0.35">
      <c r="G45" s="3"/>
      <c r="H45" s="3"/>
      <c r="I45" s="3"/>
      <c r="J45" s="3"/>
      <c r="K45" s="3"/>
      <c r="L45" s="3"/>
      <c r="M45" s="3"/>
      <c r="N45" s="3"/>
      <c r="O45" s="3"/>
    </row>
    <row r="46" spans="1:19" ht="15" customHeight="1" x14ac:dyDescent="0.35">
      <c r="G46" s="3"/>
      <c r="H46" s="3"/>
      <c r="I46" s="3"/>
      <c r="J46" s="3"/>
      <c r="K46" s="3"/>
      <c r="L46" s="3"/>
      <c r="M46" s="3"/>
      <c r="N46" s="3"/>
      <c r="O46" s="3"/>
    </row>
    <row r="47" spans="1:19" ht="15" customHeight="1" x14ac:dyDescent="0.35">
      <c r="G47" s="3"/>
      <c r="H47" s="3"/>
      <c r="I47" s="3"/>
      <c r="J47" s="3"/>
      <c r="K47" s="3"/>
      <c r="L47" s="3"/>
      <c r="M47" s="3"/>
      <c r="N47" s="3"/>
      <c r="O47" s="3"/>
    </row>
    <row r="48" spans="1:19" ht="15" customHeight="1" x14ac:dyDescent="0.35">
      <c r="G48" s="3"/>
      <c r="H48" s="3"/>
      <c r="I48" s="3"/>
      <c r="J48" s="3"/>
      <c r="K48" s="3"/>
      <c r="L48" s="3"/>
      <c r="M48" s="3"/>
      <c r="N48" s="3"/>
      <c r="O48" s="3"/>
    </row>
    <row r="49" spans="7:15" ht="15" customHeight="1" x14ac:dyDescent="0.35">
      <c r="G49" s="3"/>
      <c r="H49" s="3"/>
      <c r="I49" s="3"/>
      <c r="J49" s="3"/>
      <c r="K49" s="3"/>
      <c r="L49" s="3"/>
      <c r="M49" s="3"/>
      <c r="N49" s="3"/>
      <c r="O49" s="3"/>
    </row>
    <row r="50" spans="7:15" ht="15" customHeight="1" x14ac:dyDescent="0.35">
      <c r="G50" s="3"/>
      <c r="H50" s="3"/>
      <c r="I50" s="3"/>
      <c r="J50" s="3"/>
      <c r="K50" s="3"/>
      <c r="L50" s="3"/>
      <c r="M50" s="3"/>
      <c r="N50" s="3"/>
      <c r="O50" s="3"/>
    </row>
    <row r="51" spans="7:15" ht="15" customHeight="1" x14ac:dyDescent="0.35">
      <c r="G51" s="3"/>
      <c r="H51" s="3"/>
      <c r="I51" s="3"/>
      <c r="J51" s="3"/>
      <c r="K51" s="3"/>
      <c r="L51" s="3"/>
      <c r="M51" s="3"/>
      <c r="N51" s="3"/>
      <c r="O51" s="3"/>
    </row>
    <row r="52" spans="7:15" ht="15" customHeight="1" x14ac:dyDescent="0.35">
      <c r="G52" s="3"/>
      <c r="H52" s="3"/>
      <c r="I52" s="3"/>
      <c r="J52" s="3"/>
      <c r="K52" s="3"/>
      <c r="L52" s="3"/>
      <c r="M52" s="3"/>
      <c r="N52" s="3"/>
      <c r="O52" s="3"/>
    </row>
    <row r="53" spans="7:15" ht="15" customHeight="1" x14ac:dyDescent="0.35">
      <c r="G53" s="3"/>
      <c r="H53" s="3"/>
      <c r="I53" s="3"/>
      <c r="J53" s="3"/>
      <c r="K53" s="3"/>
      <c r="L53" s="3"/>
      <c r="M53" s="3"/>
      <c r="N53" s="3"/>
      <c r="O53" s="3"/>
    </row>
    <row r="54" spans="7:15" ht="15" customHeight="1" x14ac:dyDescent="0.35">
      <c r="G54" s="3"/>
      <c r="H54" s="3"/>
      <c r="I54" s="3"/>
      <c r="J54" s="3"/>
      <c r="K54" s="3"/>
      <c r="L54" s="3"/>
      <c r="M54" s="3"/>
      <c r="N54" s="3"/>
      <c r="O54" s="3"/>
    </row>
    <row r="55" spans="7:15" ht="15" customHeight="1" x14ac:dyDescent="0.35">
      <c r="G55" s="3"/>
      <c r="H55" s="3"/>
      <c r="I55" s="3"/>
      <c r="J55" s="3"/>
      <c r="K55" s="3"/>
      <c r="L55" s="3"/>
      <c r="M55" s="3"/>
      <c r="N55" s="3"/>
      <c r="O55" s="3"/>
    </row>
    <row r="56" spans="7:15" ht="15" customHeight="1" x14ac:dyDescent="0.35">
      <c r="G56" s="3"/>
      <c r="H56" s="3"/>
      <c r="I56" s="3"/>
      <c r="J56" s="3"/>
      <c r="K56" s="3"/>
      <c r="L56" s="3"/>
      <c r="M56" s="3"/>
      <c r="N56" s="3"/>
      <c r="O56" s="3"/>
    </row>
    <row r="57" spans="7:15" ht="15" customHeight="1" x14ac:dyDescent="0.35">
      <c r="G57" s="3"/>
      <c r="H57" s="3"/>
      <c r="I57" s="3"/>
      <c r="J57" s="3"/>
      <c r="K57" s="3"/>
      <c r="L57" s="3"/>
      <c r="M57" s="3"/>
      <c r="N57" s="3"/>
      <c r="O57" s="3"/>
    </row>
    <row r="58" spans="7:15" ht="15" customHeight="1" x14ac:dyDescent="0.35">
      <c r="G58" s="3"/>
      <c r="H58" s="3"/>
      <c r="I58" s="3"/>
      <c r="J58" s="3"/>
      <c r="K58" s="3"/>
      <c r="L58" s="3"/>
      <c r="M58" s="3"/>
      <c r="N58" s="3"/>
      <c r="O58" s="3"/>
    </row>
    <row r="59" spans="7:15" ht="15" customHeight="1" x14ac:dyDescent="0.35">
      <c r="G59" s="3"/>
      <c r="H59" s="3"/>
      <c r="I59" s="3"/>
      <c r="J59" s="3"/>
      <c r="K59" s="3"/>
      <c r="L59" s="3"/>
      <c r="M59" s="3"/>
      <c r="N59" s="3"/>
      <c r="O59" s="3"/>
    </row>
    <row r="60" spans="7:15" ht="15" customHeight="1" x14ac:dyDescent="0.35">
      <c r="G60" s="3"/>
      <c r="H60" s="3"/>
      <c r="I60" s="3"/>
      <c r="J60" s="3"/>
      <c r="K60" s="3"/>
      <c r="L60" s="3"/>
      <c r="M60" s="3"/>
      <c r="N60" s="3"/>
      <c r="O60" s="3"/>
    </row>
    <row r="61" spans="7:15" ht="15" customHeight="1" x14ac:dyDescent="0.35">
      <c r="G61" s="3"/>
      <c r="H61" s="3"/>
      <c r="I61" s="3"/>
      <c r="J61" s="3"/>
      <c r="K61" s="3"/>
      <c r="L61" s="3"/>
      <c r="M61" s="3"/>
      <c r="N61" s="3"/>
      <c r="O61" s="3"/>
    </row>
    <row r="62" spans="7:15" ht="15" customHeight="1" x14ac:dyDescent="0.35">
      <c r="G62" s="3"/>
      <c r="H62" s="3"/>
      <c r="I62" s="3"/>
      <c r="J62" s="3"/>
      <c r="K62" s="3"/>
      <c r="L62" s="3"/>
      <c r="M62" s="3"/>
      <c r="N62" s="3"/>
      <c r="O62" s="3"/>
    </row>
    <row r="63" spans="7:15" ht="15" customHeight="1" x14ac:dyDescent="0.35">
      <c r="G63" s="3"/>
      <c r="H63" s="3"/>
      <c r="I63" s="3"/>
      <c r="J63" s="3"/>
      <c r="K63" s="3"/>
      <c r="L63" s="3"/>
      <c r="M63" s="3"/>
      <c r="N63" s="3"/>
      <c r="O63" s="3"/>
    </row>
    <row r="64" spans="7:15" ht="15" customHeight="1" x14ac:dyDescent="0.35">
      <c r="G64" s="3"/>
      <c r="H64" s="3"/>
      <c r="I64" s="3"/>
      <c r="J64" s="3"/>
      <c r="K64" s="3"/>
      <c r="L64" s="3"/>
      <c r="M64" s="3"/>
      <c r="N64" s="3"/>
      <c r="O64" s="3"/>
    </row>
    <row r="65" spans="7:15" ht="15" customHeight="1" x14ac:dyDescent="0.35">
      <c r="G65" s="3"/>
      <c r="H65" s="3"/>
      <c r="I65" s="3"/>
      <c r="J65" s="3"/>
      <c r="K65" s="3"/>
      <c r="L65" s="3"/>
      <c r="M65" s="3"/>
      <c r="N65" s="3"/>
      <c r="O65" s="3"/>
    </row>
    <row r="66" spans="7:15" ht="15" customHeight="1" x14ac:dyDescent="0.35">
      <c r="G66" s="3"/>
      <c r="H66" s="3"/>
      <c r="I66" s="3"/>
      <c r="J66" s="3"/>
      <c r="K66" s="3"/>
      <c r="L66" s="3"/>
      <c r="M66" s="3"/>
      <c r="N66" s="3"/>
      <c r="O66" s="3"/>
    </row>
    <row r="67" spans="7:15" ht="15" customHeight="1" x14ac:dyDescent="0.35">
      <c r="G67" s="3"/>
      <c r="H67" s="3"/>
      <c r="I67" s="3"/>
      <c r="J67" s="3"/>
      <c r="K67" s="3"/>
      <c r="L67" s="3"/>
      <c r="M67" s="3"/>
      <c r="N67" s="3"/>
      <c r="O67" s="3"/>
    </row>
    <row r="68" spans="7:15" ht="15" customHeight="1" x14ac:dyDescent="0.35">
      <c r="G68" s="3"/>
      <c r="H68" s="3"/>
      <c r="I68" s="3"/>
      <c r="J68" s="3"/>
      <c r="K68" s="3"/>
      <c r="L68" s="3"/>
      <c r="M68" s="3"/>
      <c r="N68" s="3"/>
      <c r="O68" s="3"/>
    </row>
    <row r="69" spans="7:15" ht="15" customHeight="1" x14ac:dyDescent="0.35">
      <c r="G69" s="3"/>
      <c r="H69" s="3"/>
      <c r="I69" s="3"/>
      <c r="J69" s="3"/>
      <c r="K69" s="3"/>
      <c r="L69" s="3"/>
      <c r="M69" s="3"/>
      <c r="N69" s="3"/>
      <c r="O69" s="3"/>
    </row>
    <row r="70" spans="7:15" ht="15" customHeight="1" x14ac:dyDescent="0.35">
      <c r="G70" s="3"/>
      <c r="H70" s="3"/>
      <c r="I70" s="3"/>
      <c r="J70" s="3"/>
      <c r="K70" s="3"/>
      <c r="L70" s="3"/>
      <c r="M70" s="3"/>
      <c r="N70" s="3"/>
      <c r="O70" s="3"/>
    </row>
    <row r="71" spans="7:15" ht="15" customHeight="1" x14ac:dyDescent="0.35">
      <c r="G71" s="3"/>
      <c r="H71" s="3"/>
      <c r="I71" s="3"/>
      <c r="J71" s="3"/>
      <c r="K71" s="3"/>
      <c r="L71" s="3"/>
      <c r="M71" s="3"/>
      <c r="N71" s="3"/>
      <c r="O71" s="3"/>
    </row>
    <row r="72" spans="7:15" ht="15" customHeight="1" x14ac:dyDescent="0.35">
      <c r="G72" s="3"/>
      <c r="H72" s="3"/>
      <c r="I72" s="3"/>
      <c r="J72" s="3"/>
      <c r="K72" s="3"/>
      <c r="L72" s="3"/>
      <c r="M72" s="3"/>
      <c r="N72" s="3"/>
      <c r="O72" s="3"/>
    </row>
    <row r="73" spans="7:15" ht="15" customHeight="1" x14ac:dyDescent="0.35">
      <c r="G73" s="3"/>
      <c r="H73" s="3"/>
      <c r="I73" s="3"/>
      <c r="J73" s="3"/>
      <c r="K73" s="3"/>
      <c r="L73" s="3"/>
      <c r="M73" s="3"/>
      <c r="N73" s="3"/>
      <c r="O73" s="3"/>
    </row>
  </sheetData>
  <mergeCells count="40">
    <mergeCell ref="G17:H17"/>
    <mergeCell ref="L18:O18"/>
    <mergeCell ref="L19:O19"/>
    <mergeCell ref="G34:J34"/>
    <mergeCell ref="G7:J7"/>
    <mergeCell ref="G8:J8"/>
    <mergeCell ref="L9:O9"/>
    <mergeCell ref="G10:J10"/>
    <mergeCell ref="G30:J30"/>
    <mergeCell ref="L31:O31"/>
    <mergeCell ref="G33:J33"/>
    <mergeCell ref="L30:O30"/>
    <mergeCell ref="G31:J31"/>
    <mergeCell ref="G32:J32"/>
    <mergeCell ref="G26:J26"/>
    <mergeCell ref="L28:O28"/>
    <mergeCell ref="G29:J29"/>
    <mergeCell ref="L27:O27"/>
    <mergeCell ref="L22:O22"/>
    <mergeCell ref="G23:J23"/>
    <mergeCell ref="L25:O25"/>
    <mergeCell ref="G22:J22"/>
    <mergeCell ref="L24:O24"/>
    <mergeCell ref="G25:J25"/>
    <mergeCell ref="A2:B2"/>
    <mergeCell ref="I17:J17"/>
    <mergeCell ref="I20:J20"/>
    <mergeCell ref="G20:H20"/>
    <mergeCell ref="L21:O21"/>
    <mergeCell ref="G14:J14"/>
    <mergeCell ref="L16:O16"/>
    <mergeCell ref="C1:F2"/>
    <mergeCell ref="L10:O10"/>
    <mergeCell ref="G19:J19"/>
    <mergeCell ref="G11:J11"/>
    <mergeCell ref="L12:O12"/>
    <mergeCell ref="G13:J13"/>
    <mergeCell ref="L13:O13"/>
    <mergeCell ref="L15:O15"/>
    <mergeCell ref="G16:J16"/>
  </mergeCells>
  <conditionalFormatting sqref="B8:B38">
    <cfRule type="expression" dxfId="10" priority="4">
      <formula>B8=MIN($B$8:$B$38)</formula>
    </cfRule>
  </conditionalFormatting>
  <conditionalFormatting sqref="C8:C38">
    <cfRule type="expression" dxfId="9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R70"/>
  <sheetViews>
    <sheetView tabSelected="1" workbookViewId="0">
      <selection activeCell="F4" sqref="F4"/>
    </sheetView>
  </sheetViews>
  <sheetFormatPr baseColWidth="10" defaultColWidth="11.453125" defaultRowHeight="14.5" x14ac:dyDescent="0.35"/>
  <cols>
    <col min="1" max="6" width="11.453125" style="30"/>
    <col min="7" max="7" width="12.1796875" style="30" bestFit="1" customWidth="1"/>
    <col min="8" max="10" width="11.453125" style="30"/>
    <col min="11" max="13" width="11.453125" style="30" customWidth="1"/>
    <col min="14" max="16384" width="11.453125" style="30"/>
  </cols>
  <sheetData>
    <row r="1" spans="1:18" x14ac:dyDescent="0.35">
      <c r="C1" s="171" t="s">
        <v>72</v>
      </c>
      <c r="D1" s="171"/>
      <c r="E1" s="171"/>
      <c r="F1" s="171"/>
      <c r="G1" s="171"/>
      <c r="H1" s="171"/>
    </row>
    <row r="2" spans="1:18" x14ac:dyDescent="0.35">
      <c r="C2" s="171"/>
      <c r="D2" s="171"/>
      <c r="E2" s="171"/>
      <c r="F2" s="171"/>
      <c r="G2" s="171"/>
      <c r="H2" s="171"/>
    </row>
    <row r="3" spans="1:18" s="43" customFormat="1" ht="15" thickBot="1" x14ac:dyDescent="0.4">
      <c r="C3" s="42"/>
      <c r="D3" s="42"/>
      <c r="E3" s="42"/>
      <c r="F3" s="42"/>
      <c r="G3" s="42"/>
      <c r="H3" s="42"/>
    </row>
    <row r="4" spans="1:18" s="43" customFormat="1" x14ac:dyDescent="0.35">
      <c r="A4" s="44"/>
      <c r="B4" s="44" t="s">
        <v>50</v>
      </c>
      <c r="C4" s="97">
        <v>2017</v>
      </c>
      <c r="D4" s="45"/>
      <c r="E4" s="42" t="s">
        <v>51</v>
      </c>
      <c r="F4" s="97" t="s">
        <v>60</v>
      </c>
      <c r="G4" s="45">
        <f>VLOOKUP(F4,Annexe!B3:C14,2,0)</f>
        <v>6</v>
      </c>
      <c r="H4" s="42" t="s">
        <v>52</v>
      </c>
      <c r="I4" s="46">
        <f>DATE(C4,G4,1)</f>
        <v>42887</v>
      </c>
      <c r="J4" s="44" t="s">
        <v>53</v>
      </c>
      <c r="K4" s="46">
        <f>DATE(C4,G4+1,1)</f>
        <v>42917</v>
      </c>
    </row>
    <row r="5" spans="1:18" x14ac:dyDescent="0.35">
      <c r="A5" s="31"/>
      <c r="B5" s="31"/>
      <c r="C5" s="31"/>
      <c r="D5" s="31"/>
      <c r="E5" s="31"/>
      <c r="F5" s="32"/>
      <c r="G5" s="42"/>
      <c r="H5" s="42"/>
      <c r="I5" s="44" t="s">
        <v>71</v>
      </c>
      <c r="J5" s="44"/>
      <c r="K5" s="44" t="s">
        <v>71</v>
      </c>
      <c r="L5" s="43"/>
    </row>
    <row r="6" spans="1:18" ht="15" thickBot="1" x14ac:dyDescent="0.4">
      <c r="F6" s="32"/>
      <c r="G6" s="42"/>
      <c r="H6" s="42"/>
      <c r="I6" s="43"/>
      <c r="J6" s="43"/>
      <c r="K6" s="43"/>
      <c r="L6" s="43"/>
      <c r="N6" s="33"/>
      <c r="O6" s="33"/>
      <c r="P6" s="33"/>
      <c r="Q6" s="33"/>
      <c r="R6" s="33"/>
    </row>
    <row r="7" spans="1:18" x14ac:dyDescent="0.35">
      <c r="A7" s="34" t="s">
        <v>49</v>
      </c>
      <c r="B7" s="35" t="s">
        <v>73</v>
      </c>
      <c r="C7" s="35" t="s">
        <v>74</v>
      </c>
      <c r="D7" s="36" t="s">
        <v>75</v>
      </c>
      <c r="G7" s="42"/>
      <c r="H7" s="42"/>
      <c r="I7" s="43"/>
      <c r="J7" s="43"/>
      <c r="K7" s="43"/>
      <c r="L7" s="43"/>
      <c r="R7" s="40"/>
    </row>
    <row r="8" spans="1:18" x14ac:dyDescent="0.35">
      <c r="A8" s="37">
        <f>I4</f>
        <v>42887</v>
      </c>
      <c r="B8" s="38">
        <f>IFERROR(INDEX(_T6[Somme de Rain],MATCH(A8,_T6[Date6],0)),"")</f>
        <v>0</v>
      </c>
      <c r="C8" s="38">
        <f>IFERROR(INDEX(_T6[Max de Pluie 1h],MATCH(A8,_T6[Date6],0)),"")</f>
        <v>0</v>
      </c>
      <c r="D8" s="39">
        <f>IFERROR(INDEX(_T6[Max de Hi Temp],MATCH(A8,_T6[Date6],0)),"")</f>
        <v>24.9</v>
      </c>
      <c r="G8" s="42"/>
      <c r="H8" s="42"/>
      <c r="I8" s="43"/>
      <c r="J8" s="43"/>
      <c r="K8" s="43"/>
      <c r="L8" s="43"/>
      <c r="R8" s="40"/>
    </row>
    <row r="9" spans="1:18" ht="15" thickBot="1" x14ac:dyDescent="0.4">
      <c r="A9" s="37">
        <f>A8+1</f>
        <v>42888</v>
      </c>
      <c r="B9" s="38">
        <f>IFERROR(INDEX(_T6[Somme de Rain],MATCH(A9,_T6[Date6],0)),"")</f>
        <v>7.2</v>
      </c>
      <c r="C9" s="38">
        <f>IFERROR(INDEX(_T6[Max de Pluie 1h],MATCH(A9,_T6[Date6],0)),"")</f>
        <v>5.8</v>
      </c>
      <c r="D9" s="39">
        <f>IFERROR(INDEX(_T6[Max de Hi Temp],MATCH(A9,_T6[Date6],0)),"")</f>
        <v>26.4</v>
      </c>
    </row>
    <row r="10" spans="1:18" x14ac:dyDescent="0.35">
      <c r="A10" s="37">
        <f t="shared" ref="A10:A35" si="0">A9+1</f>
        <v>42889</v>
      </c>
      <c r="B10" s="38">
        <f>IFERROR(INDEX(_T6[Somme de Rain],MATCH(A10,_T6[Date6],0)),"")</f>
        <v>11.999999999999993</v>
      </c>
      <c r="C10" s="38">
        <f>IFERROR(INDEX(_T6[Max de Pluie 1h],MATCH(A10,_T6[Date6],0)),"")</f>
        <v>6.8000000000000007</v>
      </c>
      <c r="D10" s="39">
        <f>IFERROR(INDEX(_T6[Max de Hi Temp],MATCH(A10,_T6[Date6],0)),"")</f>
        <v>18.899999999999999</v>
      </c>
      <c r="H10" s="175" t="s">
        <v>76</v>
      </c>
      <c r="I10" s="176"/>
      <c r="J10" s="176"/>
      <c r="K10" s="177"/>
    </row>
    <row r="11" spans="1:18" ht="15" thickBot="1" x14ac:dyDescent="0.4">
      <c r="A11" s="37">
        <f t="shared" si="0"/>
        <v>42890</v>
      </c>
      <c r="B11" s="38">
        <f>IFERROR(INDEX(_T6[Somme de Rain],MATCH(A11,_T6[Date6],0)),"")</f>
        <v>0.2</v>
      </c>
      <c r="C11" s="38">
        <f>IFERROR(INDEX(_T6[Max de Pluie 1h],MATCH(A11,_T6[Date6],0)),"")</f>
        <v>0.2</v>
      </c>
      <c r="D11" s="39">
        <f>IFERROR(INDEX(_T6[Max de Hi Temp],MATCH(A11,_T6[Date6],0)),"")</f>
        <v>18.8</v>
      </c>
      <c r="H11" s="178">
        <f>SUM(B8:B38)</f>
        <v>49.8</v>
      </c>
      <c r="I11" s="179"/>
      <c r="J11" s="179"/>
      <c r="K11" s="180"/>
    </row>
    <row r="12" spans="1:18" ht="15" thickBot="1" x14ac:dyDescent="0.4">
      <c r="A12" s="37">
        <f t="shared" si="0"/>
        <v>42891</v>
      </c>
      <c r="B12" s="38">
        <f>IFERROR(INDEX(_T6[Somme de Rain],MATCH(A12,_T6[Date6],0)),"")</f>
        <v>5</v>
      </c>
      <c r="C12" s="38">
        <f>IFERROR(INDEX(_T6[Max de Pluie 1h],MATCH(A12,_T6[Date6],0)),"")</f>
        <v>3.0000000000000004</v>
      </c>
      <c r="D12" s="39">
        <f>IFERROR(INDEX(_T6[Max de Hi Temp],MATCH(A12,_T6[Date6],0)),"")</f>
        <v>20.9</v>
      </c>
    </row>
    <row r="13" spans="1:18" x14ac:dyDescent="0.35">
      <c r="A13" s="37">
        <f t="shared" si="0"/>
        <v>42892</v>
      </c>
      <c r="B13" s="38">
        <f>IFERROR(INDEX(_T6[Somme de Rain],MATCH(A13,_T6[Date6],0)),"")</f>
        <v>0.4</v>
      </c>
      <c r="C13" s="38">
        <f>IFERROR(INDEX(_T6[Max de Pluie 1h],MATCH(A13,_T6[Date6],0)),"")</f>
        <v>0.2</v>
      </c>
      <c r="D13" s="39">
        <f>IFERROR(INDEX(_T6[Max de Hi Temp],MATCH(A13,_T6[Date6],0)),"")</f>
        <v>17</v>
      </c>
      <c r="H13" s="175" t="s">
        <v>77</v>
      </c>
      <c r="I13" s="176"/>
      <c r="J13" s="176"/>
      <c r="K13" s="177"/>
    </row>
    <row r="14" spans="1:18" ht="15" thickBot="1" x14ac:dyDescent="0.4">
      <c r="A14" s="37">
        <f t="shared" si="0"/>
        <v>42893</v>
      </c>
      <c r="B14" s="38">
        <f>IFERROR(INDEX(_T6[Somme de Rain],MATCH(A14,_T6[Date6],0)),"")</f>
        <v>0</v>
      </c>
      <c r="C14" s="38">
        <f>IFERROR(INDEX(_T6[Max de Pluie 1h],MATCH(A14,_T6[Date6],0)),"")</f>
        <v>0</v>
      </c>
      <c r="D14" s="39">
        <f>IFERROR(INDEX(_T6[Max de Hi Temp],MATCH(A14,_T6[Date6],0)),"")</f>
        <v>19.2</v>
      </c>
      <c r="H14" s="181">
        <f>MAX(B8:B38)</f>
        <v>11.999999999999993</v>
      </c>
      <c r="I14" s="182"/>
      <c r="J14" s="183">
        <f>INDEX(A8:A38,MATCH(H14,B8:B38,0))</f>
        <v>42889</v>
      </c>
      <c r="K14" s="184"/>
    </row>
    <row r="15" spans="1:18" ht="15" thickBot="1" x14ac:dyDescent="0.4">
      <c r="A15" s="37">
        <f t="shared" si="0"/>
        <v>42894</v>
      </c>
      <c r="B15" s="38">
        <f>IFERROR(INDEX(_T6[Somme de Rain],MATCH(A15,_T6[Date6],0)),"")</f>
        <v>0.2</v>
      </c>
      <c r="C15" s="38">
        <f>IFERROR(INDEX(_T6[Max de Pluie 1h],MATCH(A15,_T6[Date6],0)),"")</f>
        <v>0.2</v>
      </c>
      <c r="D15" s="39">
        <f>IFERROR(INDEX(_T6[Max de Hi Temp],MATCH(A15,_T6[Date6],0)),"")</f>
        <v>29.1</v>
      </c>
    </row>
    <row r="16" spans="1:18" x14ac:dyDescent="0.35">
      <c r="A16" s="37">
        <f t="shared" si="0"/>
        <v>42895</v>
      </c>
      <c r="B16" s="38">
        <f>IFERROR(INDEX(_T6[Somme de Rain],MATCH(A16,_T6[Date6],0)),"")</f>
        <v>0</v>
      </c>
      <c r="C16" s="38">
        <f>IFERROR(INDEX(_T6[Max de Pluie 1h],MATCH(A16,_T6[Date6],0)),"")</f>
        <v>0</v>
      </c>
      <c r="D16" s="39">
        <f>IFERROR(INDEX(_T6[Max de Hi Temp],MATCH(A16,_T6[Date6],0)),"")</f>
        <v>21.6</v>
      </c>
      <c r="H16" s="175" t="s">
        <v>78</v>
      </c>
      <c r="I16" s="176"/>
      <c r="J16" s="176"/>
      <c r="K16" s="177"/>
    </row>
    <row r="17" spans="1:12" ht="15" thickBot="1" x14ac:dyDescent="0.4">
      <c r="A17" s="37">
        <f t="shared" si="0"/>
        <v>42896</v>
      </c>
      <c r="B17" s="38">
        <f>IFERROR(INDEX(_T6[Somme de Rain],MATCH(A17,_T6[Date6],0)),"")</f>
        <v>0</v>
      </c>
      <c r="C17" s="38">
        <f>IFERROR(INDEX(_T6[Max de Pluie 1h],MATCH(A17,_T6[Date6],0)),"")</f>
        <v>0</v>
      </c>
      <c r="D17" s="39">
        <f>IFERROR(INDEX(_T6[Max de Hi Temp],MATCH(A17,_T6[Date6],0)),"")</f>
        <v>26.8</v>
      </c>
      <c r="H17" s="185">
        <f>MAX(C8:C38)</f>
        <v>6.8000000000000007</v>
      </c>
      <c r="I17" s="186"/>
      <c r="J17" s="183">
        <f>INDEX(A8:A38,MATCH(H17,C8:C38,0))</f>
        <v>42889</v>
      </c>
      <c r="K17" s="184"/>
    </row>
    <row r="18" spans="1:12" ht="15" thickBot="1" x14ac:dyDescent="0.4">
      <c r="A18" s="37">
        <f t="shared" si="0"/>
        <v>42897</v>
      </c>
      <c r="B18" s="38">
        <f>IFERROR(INDEX(_T6[Somme de Rain],MATCH(A18,_T6[Date6],0)),"")</f>
        <v>0</v>
      </c>
      <c r="C18" s="38">
        <f>IFERROR(INDEX(_T6[Max de Pluie 1h],MATCH(A18,_T6[Date6],0)),"")</f>
        <v>0</v>
      </c>
      <c r="D18" s="39">
        <f>IFERROR(INDEX(_T6[Max de Hi Temp],MATCH(A18,_T6[Date6],0)),"")</f>
        <v>30.3</v>
      </c>
    </row>
    <row r="19" spans="1:12" x14ac:dyDescent="0.35">
      <c r="A19" s="37">
        <f t="shared" si="0"/>
        <v>42898</v>
      </c>
      <c r="B19" s="38">
        <f>IFERROR(INDEX(_T6[Somme de Rain],MATCH(A19,_T6[Date6],0)),"")</f>
        <v>0</v>
      </c>
      <c r="C19" s="38">
        <f>IFERROR(INDEX(_T6[Max de Pluie 1h],MATCH(A19,_T6[Date6],0)),"")</f>
        <v>0</v>
      </c>
      <c r="D19" s="39">
        <f>IFERROR(INDEX(_T6[Max de Hi Temp],MATCH(A19,_T6[Date6],0)),"")</f>
        <v>23.6</v>
      </c>
      <c r="H19" s="175" t="s">
        <v>79</v>
      </c>
      <c r="I19" s="176"/>
      <c r="J19" s="176"/>
      <c r="K19" s="177"/>
    </row>
    <row r="20" spans="1:12" ht="15" thickBot="1" x14ac:dyDescent="0.4">
      <c r="A20" s="37">
        <f t="shared" si="0"/>
        <v>42899</v>
      </c>
      <c r="B20" s="38">
        <f>IFERROR(INDEX(_T6[Somme de Rain],MATCH(A20,_T6[Date6],0)),"")</f>
        <v>2</v>
      </c>
      <c r="C20" s="38">
        <f>IFERROR(INDEX(_T6[Max de Pluie 1h],MATCH(A20,_T6[Date6],0)),"")</f>
        <v>0.8</v>
      </c>
      <c r="D20" s="39">
        <f>IFERROR(INDEX(_T6[Max de Hi Temp],MATCH(A20,_T6[Date6],0)),"")</f>
        <v>27.6</v>
      </c>
      <c r="H20" s="187">
        <f>MAX(D8:D38)</f>
        <v>34.5</v>
      </c>
      <c r="I20" s="188"/>
      <c r="J20" s="183">
        <f>INDEX(A8:A38,MATCH(H20,D8:D38,0))</f>
        <v>42907</v>
      </c>
      <c r="K20" s="184"/>
    </row>
    <row r="21" spans="1:12" ht="15" thickBot="1" x14ac:dyDescent="0.4">
      <c r="A21" s="37">
        <f t="shared" si="0"/>
        <v>42900</v>
      </c>
      <c r="B21" s="38">
        <f>IFERROR(INDEX(_T6[Somme de Rain],MATCH(A21,_T6[Date6],0)),"")</f>
        <v>0</v>
      </c>
      <c r="C21" s="38">
        <f>IFERROR(INDEX(_T6[Max de Pluie 1h],MATCH(A21,_T6[Date6],0)),"")</f>
        <v>0</v>
      </c>
      <c r="D21" s="39">
        <f>IFERROR(INDEX(_T6[Max de Hi Temp],MATCH(A21,_T6[Date6],0)),"")</f>
        <v>28.4</v>
      </c>
      <c r="H21" s="32"/>
      <c r="I21" s="32"/>
      <c r="J21" s="32"/>
      <c r="K21" s="32"/>
    </row>
    <row r="22" spans="1:12" x14ac:dyDescent="0.35">
      <c r="A22" s="37">
        <f t="shared" si="0"/>
        <v>42901</v>
      </c>
      <c r="B22" s="38">
        <f>IFERROR(INDEX(_T6[Somme de Rain],MATCH(A22,_T6[Date6],0)),"")</f>
        <v>0</v>
      </c>
      <c r="C22" s="38">
        <f>IFERROR(INDEX(_T6[Max de Pluie 1h],MATCH(A22,_T6[Date6],0)),"")</f>
        <v>0</v>
      </c>
      <c r="D22" s="39">
        <f>IFERROR(INDEX(_T6[Max de Hi Temp],MATCH(A22,_T6[Date6],0)),"")</f>
        <v>28.2</v>
      </c>
      <c r="H22" s="172" t="s">
        <v>80</v>
      </c>
      <c r="I22" s="173"/>
      <c r="J22" s="173"/>
      <c r="K22" s="174"/>
    </row>
    <row r="23" spans="1:12" ht="15" thickBot="1" x14ac:dyDescent="0.4">
      <c r="A23" s="37">
        <f t="shared" si="0"/>
        <v>42902</v>
      </c>
      <c r="B23" s="38">
        <f>IFERROR(INDEX(_T6[Somme de Rain],MATCH(A23,_T6[Date6],0)),"")</f>
        <v>0</v>
      </c>
      <c r="C23" s="38">
        <f>IFERROR(INDEX(_T6[Max de Pluie 1h],MATCH(A23,_T6[Date6],0)),"")</f>
        <v>0</v>
      </c>
      <c r="D23" s="39">
        <f>IFERROR(INDEX(_T6[Max de Hi Temp],MATCH(A23,_T6[Date6],0)),"")</f>
        <v>24.3</v>
      </c>
      <c r="H23" s="195">
        <f>COUNTIF(B8:B38,"&gt;=1")</f>
        <v>8</v>
      </c>
      <c r="I23" s="196"/>
      <c r="J23" s="196"/>
      <c r="K23" s="197"/>
    </row>
    <row r="24" spans="1:12" ht="15" thickBot="1" x14ac:dyDescent="0.4">
      <c r="A24" s="37">
        <f t="shared" si="0"/>
        <v>42903</v>
      </c>
      <c r="B24" s="38">
        <f>IFERROR(INDEX(_T6[Somme de Rain],MATCH(A24,_T6[Date6],0)),"")</f>
        <v>0</v>
      </c>
      <c r="C24" s="38">
        <f>IFERROR(INDEX(_T6[Max de Pluie 1h],MATCH(A24,_T6[Date6],0)),"")</f>
        <v>0</v>
      </c>
      <c r="D24" s="39">
        <f>IFERROR(INDEX(_T6[Max de Hi Temp],MATCH(A24,_T6[Date6],0)),"")</f>
        <v>24.6</v>
      </c>
    </row>
    <row r="25" spans="1:12" x14ac:dyDescent="0.35">
      <c r="A25" s="37">
        <f t="shared" si="0"/>
        <v>42904</v>
      </c>
      <c r="B25" s="38">
        <f>IFERROR(INDEX(_T6[Somme de Rain],MATCH(A25,_T6[Date6],0)),"")</f>
        <v>0</v>
      </c>
      <c r="C25" s="38">
        <f>IFERROR(INDEX(_T6[Max de Pluie 1h],MATCH(A25,_T6[Date6],0)),"")</f>
        <v>0</v>
      </c>
      <c r="D25" s="39">
        <f>IFERROR(INDEX(_T6[Max de Hi Temp],MATCH(A25,_T6[Date6],0)),"")</f>
        <v>28.6</v>
      </c>
      <c r="H25" s="198" t="s">
        <v>81</v>
      </c>
      <c r="I25" s="199"/>
      <c r="J25" s="199"/>
      <c r="K25" s="200"/>
    </row>
    <row r="26" spans="1:12" ht="15" thickBot="1" x14ac:dyDescent="0.4">
      <c r="A26" s="37">
        <f t="shared" si="0"/>
        <v>42905</v>
      </c>
      <c r="B26" s="38">
        <f>IFERROR(INDEX(_T6[Somme de Rain],MATCH(A26,_T6[Date6],0)),"")</f>
        <v>0</v>
      </c>
      <c r="C26" s="38">
        <f>IFERROR(INDEX(_T6[Max de Pluie 1h],MATCH(A26,_T6[Date6],0)),"")</f>
        <v>0</v>
      </c>
      <c r="D26" s="39">
        <f>IFERROR(INDEX(_T6[Max de Hi Temp],MATCH(A26,_T6[Date6],0)),"")</f>
        <v>33.299999999999997</v>
      </c>
      <c r="H26" s="201">
        <f>COUNTIF(B8:B38,"&gt;=5")</f>
        <v>6</v>
      </c>
      <c r="I26" s="202"/>
      <c r="J26" s="202"/>
      <c r="K26" s="203"/>
    </row>
    <row r="27" spans="1:12" ht="15" thickBot="1" x14ac:dyDescent="0.4">
      <c r="A27" s="37">
        <f t="shared" si="0"/>
        <v>42906</v>
      </c>
      <c r="B27" s="38">
        <f>IFERROR(INDEX(_T6[Somme de Rain],MATCH(A27,_T6[Date6],0)),"")</f>
        <v>0</v>
      </c>
      <c r="C27" s="38">
        <f>IFERROR(INDEX(_T6[Max de Pluie 1h],MATCH(A27,_T6[Date6],0)),"")</f>
        <v>0</v>
      </c>
      <c r="D27" s="39">
        <f>IFERROR(INDEX(_T6[Max de Hi Temp],MATCH(A27,_T6[Date6],0)),"")</f>
        <v>33</v>
      </c>
    </row>
    <row r="28" spans="1:12" x14ac:dyDescent="0.35">
      <c r="A28" s="37">
        <f t="shared" si="0"/>
        <v>42907</v>
      </c>
      <c r="B28" s="38">
        <f>IFERROR(INDEX(_T6[Somme de Rain],MATCH(A28,_T6[Date6],0)),"")</f>
        <v>0</v>
      </c>
      <c r="C28" s="38">
        <f>IFERROR(INDEX(_T6[Max de Pluie 1h],MATCH(A28,_T6[Date6],0)),"")</f>
        <v>0</v>
      </c>
      <c r="D28" s="39">
        <f>IFERROR(INDEX(_T6[Max de Hi Temp],MATCH(A28,_T6[Date6],0)),"")</f>
        <v>34.5</v>
      </c>
      <c r="H28" s="204" t="s">
        <v>82</v>
      </c>
      <c r="I28" s="205"/>
      <c r="J28" s="205"/>
      <c r="K28" s="206"/>
    </row>
    <row r="29" spans="1:12" ht="15" thickBot="1" x14ac:dyDescent="0.4">
      <c r="A29" s="37">
        <f t="shared" si="0"/>
        <v>42908</v>
      </c>
      <c r="B29" s="38">
        <f>IFERROR(INDEX(_T6[Somme de Rain],MATCH(A29,_T6[Date6],0)),"")</f>
        <v>0</v>
      </c>
      <c r="C29" s="38">
        <f>IFERROR(INDEX(_T6[Max de Pluie 1h],MATCH(A29,_T6[Date6],0)),"")</f>
        <v>0</v>
      </c>
      <c r="D29" s="39">
        <f>IFERROR(INDEX(_T6[Max de Hi Temp],MATCH(A29,_T6[Date6],0)),"")</f>
        <v>34.4</v>
      </c>
      <c r="H29" s="207">
        <f>COUNTIF(B8:B38,"&gt;=10")</f>
        <v>1</v>
      </c>
      <c r="I29" s="208"/>
      <c r="J29" s="208"/>
      <c r="K29" s="209"/>
    </row>
    <row r="30" spans="1:12" x14ac:dyDescent="0.35">
      <c r="A30" s="37">
        <f t="shared" si="0"/>
        <v>42909</v>
      </c>
      <c r="B30" s="38">
        <f>IFERROR(INDEX(_T6[Somme de Rain],MATCH(A30,_T6[Date6],0)),"")</f>
        <v>0</v>
      </c>
      <c r="C30" s="38">
        <f>IFERROR(INDEX(_T6[Max de Pluie 1h],MATCH(A30,_T6[Date6],0)),"")</f>
        <v>0</v>
      </c>
      <c r="D30" s="39">
        <f>IFERROR(INDEX(_T6[Max de Hi Temp],MATCH(A30,_T6[Date6],0)),"")</f>
        <v>23.4</v>
      </c>
    </row>
    <row r="31" spans="1:12" x14ac:dyDescent="0.35">
      <c r="A31" s="37">
        <f t="shared" si="0"/>
        <v>42910</v>
      </c>
      <c r="B31" s="38">
        <f>IFERROR(INDEX(_T6[Somme de Rain],MATCH(A31,_T6[Date6],0)),"")</f>
        <v>0</v>
      </c>
      <c r="C31" s="38">
        <f>IFERROR(INDEX(_T6[Max de Pluie 1h],MATCH(A31,_T6[Date6],0)),"")</f>
        <v>0</v>
      </c>
      <c r="D31" s="39">
        <f>IFERROR(INDEX(_T6[Max de Hi Temp],MATCH(A31,_T6[Date6],0)),"")</f>
        <v>24.1</v>
      </c>
    </row>
    <row r="32" spans="1:12" x14ac:dyDescent="0.35">
      <c r="A32" s="37">
        <f t="shared" si="0"/>
        <v>42911</v>
      </c>
      <c r="B32" s="38">
        <f>IFERROR(INDEX(_T6[Somme de Rain],MATCH(A32,_T6[Date6],0)),"")</f>
        <v>0</v>
      </c>
      <c r="C32" s="38">
        <f>IFERROR(INDEX(_T6[Max de Pluie 1h],MATCH(A32,_T6[Date6],0)),"")</f>
        <v>0</v>
      </c>
      <c r="D32" s="39">
        <f>IFERROR(INDEX(_T6[Max de Hi Temp],MATCH(A32,_T6[Date6],0)),"")</f>
        <v>25.5</v>
      </c>
      <c r="G32" s="189" t="s">
        <v>26</v>
      </c>
      <c r="H32" s="190"/>
      <c r="I32" s="190"/>
      <c r="J32" s="190"/>
      <c r="K32" s="190"/>
      <c r="L32" s="191"/>
    </row>
    <row r="33" spans="1:12" x14ac:dyDescent="0.35">
      <c r="A33" s="37">
        <f t="shared" si="0"/>
        <v>42912</v>
      </c>
      <c r="B33" s="38">
        <f>IFERROR(INDEX(_T6[Somme de Rain],MATCH(A33,_T6[Date6],0)),"")</f>
        <v>0.8</v>
      </c>
      <c r="C33" s="38">
        <f>IFERROR(INDEX(_T6[Max de Pluie 1h],MATCH(A33,_T6[Date6],0)),"")</f>
        <v>0.4</v>
      </c>
      <c r="D33" s="39">
        <f>IFERROR(INDEX(_T6[Max de Hi Temp],MATCH(A33,_T6[Date6],0)),"")</f>
        <v>22.5</v>
      </c>
      <c r="G33" s="189" t="s">
        <v>83</v>
      </c>
      <c r="H33" s="190"/>
      <c r="I33" s="190"/>
      <c r="J33" s="190"/>
      <c r="K33" s="190"/>
      <c r="L33" s="191"/>
    </row>
    <row r="34" spans="1:12" x14ac:dyDescent="0.35">
      <c r="A34" s="37">
        <f t="shared" si="0"/>
        <v>42913</v>
      </c>
      <c r="B34" s="38">
        <f>IFERROR(INDEX(_T6[Somme de Rain],MATCH(A34,_T6[Date6],0)),"")</f>
        <v>1.5999999999999999</v>
      </c>
      <c r="C34" s="38">
        <f>IFERROR(INDEX(_T6[Max de Pluie 1h],MATCH(A34,_T6[Date6],0)),"")</f>
        <v>1.5999999999999999</v>
      </c>
      <c r="D34" s="39">
        <f>IFERROR(INDEX(_T6[Max de Hi Temp],MATCH(A34,_T6[Date6],0)),"")</f>
        <v>24.6</v>
      </c>
      <c r="G34" s="192" t="s">
        <v>84</v>
      </c>
      <c r="H34" s="193"/>
      <c r="I34" s="193"/>
      <c r="J34" s="193"/>
      <c r="K34" s="193"/>
      <c r="L34" s="194"/>
    </row>
    <row r="35" spans="1:12" x14ac:dyDescent="0.35">
      <c r="A35" s="37">
        <f t="shared" si="0"/>
        <v>42914</v>
      </c>
      <c r="B35" s="38">
        <f>IFERROR(INDEX(_T6[Somme de Rain],MATCH(A35,_T6[Date6],0)),"")</f>
        <v>7.6000000000000023</v>
      </c>
      <c r="C35" s="38">
        <f>IFERROR(INDEX(_T6[Max de Pluie 1h],MATCH(A35,_T6[Date6],0)),"")</f>
        <v>1.6</v>
      </c>
      <c r="D35" s="39">
        <f>IFERROR(INDEX(_T6[Max de Hi Temp],MATCH(A35,_T6[Date6],0)),"")</f>
        <v>20.6</v>
      </c>
      <c r="G35" s="192" t="s">
        <v>85</v>
      </c>
      <c r="H35" s="193"/>
      <c r="I35" s="193"/>
      <c r="J35" s="193"/>
      <c r="K35" s="193"/>
      <c r="L35" s="194"/>
    </row>
    <row r="36" spans="1:12" ht="15" customHeight="1" x14ac:dyDescent="0.35">
      <c r="A36" s="37">
        <f>IF(MONTH(A35+1)=$G$4,A35+1,"")</f>
        <v>42915</v>
      </c>
      <c r="B36" s="38">
        <f>IFERROR(INDEX(_T6[Somme de Rain],MATCH(A36,_T6[Date6],0)),"")</f>
        <v>7.200000000000002</v>
      </c>
      <c r="C36" s="38">
        <f>IFERROR(INDEX(_T6[Max de Pluie 1h],MATCH(A36,_T6[Date6],0)),"")</f>
        <v>2.6</v>
      </c>
      <c r="D36" s="39">
        <f>IFERROR(INDEX(_T6[Max de Hi Temp],MATCH(A36,_T6[Date6],0)),"")</f>
        <v>17.5</v>
      </c>
      <c r="G36" s="192" t="s">
        <v>86</v>
      </c>
      <c r="H36" s="193"/>
      <c r="I36" s="193"/>
      <c r="J36" s="193"/>
      <c r="K36" s="193"/>
      <c r="L36" s="194"/>
    </row>
    <row r="37" spans="1:12" ht="15" customHeight="1" x14ac:dyDescent="0.35">
      <c r="A37" s="37">
        <f>IFERROR(IF(MONTH(A36+1)=$G$4,A36+1,""),"")</f>
        <v>42916</v>
      </c>
      <c r="B37" s="38">
        <f>IFERROR(INDEX(_T6[Somme de Rain],MATCH(A37,_T6[Date6],0)),"")</f>
        <v>5.6000000000000014</v>
      </c>
      <c r="C37" s="38">
        <f>IFERROR(INDEX(_T6[Max de Pluie 1h],MATCH(A37,_T6[Date6],0)),"")</f>
        <v>1.2000000000000002</v>
      </c>
      <c r="D37" s="39">
        <f>IFERROR(INDEX(_T6[Max de Hi Temp],MATCH(A37,_T6[Date6],0)),"")</f>
        <v>15.8</v>
      </c>
    </row>
    <row r="38" spans="1:12" ht="15" customHeight="1" thickBot="1" x14ac:dyDescent="0.4">
      <c r="A38" s="41" t="str">
        <f>IFERROR(IF(MONTH(A37+1)=$G$4,A37+1,""),"")</f>
        <v/>
      </c>
      <c r="B38" s="38" t="str">
        <f>IFERROR(INDEX(_T6[Somme de Rain],MATCH(A38,_T6[Date6],0)),"")</f>
        <v/>
      </c>
      <c r="C38" s="38" t="str">
        <f>IFERROR(INDEX(_T6[Max de Pluie 1h],MATCH(A38,_T6[Date6],0)),"")</f>
        <v/>
      </c>
      <c r="D38" s="39" t="str">
        <f>IFERROR(INDEX(_T6[Max de Hi Temp],MATCH(A38,_T6[Date6],0)),"")</f>
        <v/>
      </c>
    </row>
    <row r="39" spans="1:12" ht="15" customHeight="1" x14ac:dyDescent="0.35"/>
    <row r="40" spans="1:12" ht="15" customHeight="1" x14ac:dyDescent="0.35"/>
    <row r="41" spans="1:12" ht="15" customHeight="1" x14ac:dyDescent="0.35"/>
    <row r="42" spans="1:12" ht="15" customHeight="1" x14ac:dyDescent="0.35"/>
    <row r="43" spans="1:12" ht="15" customHeight="1" x14ac:dyDescent="0.35"/>
    <row r="44" spans="1:12" ht="15" customHeight="1" x14ac:dyDescent="0.35"/>
    <row r="45" spans="1:12" ht="15" customHeight="1" x14ac:dyDescent="0.35"/>
    <row r="46" spans="1:12" ht="15" customHeight="1" x14ac:dyDescent="0.35"/>
    <row r="47" spans="1:12" ht="15" customHeight="1" x14ac:dyDescent="0.35"/>
    <row r="48" spans="1:12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</sheetData>
  <mergeCells count="23">
    <mergeCell ref="G33:L33"/>
    <mergeCell ref="G34:L34"/>
    <mergeCell ref="G35:L35"/>
    <mergeCell ref="G36:L36"/>
    <mergeCell ref="H23:K23"/>
    <mergeCell ref="H25:K25"/>
    <mergeCell ref="H26:K26"/>
    <mergeCell ref="H28:K28"/>
    <mergeCell ref="H29:K29"/>
    <mergeCell ref="G32:L32"/>
    <mergeCell ref="C1:H2"/>
    <mergeCell ref="H22:K22"/>
    <mergeCell ref="H10:K10"/>
    <mergeCell ref="H11:K11"/>
    <mergeCell ref="H13:K13"/>
    <mergeCell ref="H14:I14"/>
    <mergeCell ref="J14:K14"/>
    <mergeCell ref="H16:K16"/>
    <mergeCell ref="H17:I17"/>
    <mergeCell ref="J17:K17"/>
    <mergeCell ref="H19:K19"/>
    <mergeCell ref="H20:I20"/>
    <mergeCell ref="J20:K20"/>
  </mergeCells>
  <conditionalFormatting sqref="B8:B38">
    <cfRule type="expression" dxfId="8" priority="4">
      <formula>B8=MAX($B$8:$B$38)</formula>
    </cfRule>
  </conditionalFormatting>
  <conditionalFormatting sqref="C8:C38">
    <cfRule type="expression" dxfId="7" priority="2">
      <formula>C8=MAX($C$8:$C$38)</formula>
    </cfRule>
  </conditionalFormatting>
  <conditionalFormatting sqref="D8:D38">
    <cfRule type="expression" dxfId="6" priority="1">
      <formula>D8=MAX($D$8:$D$38)</formula>
    </cfRule>
  </conditionalFormatting>
  <conditionalFormatting sqref="A36:A38">
    <cfRule type="expression" dxfId="5" priority="6">
      <formula>(MONTH($A36)&lt;&gt;MONTH($A$35))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L73"/>
  <sheetViews>
    <sheetView workbookViewId="0">
      <selection activeCell="F4" sqref="F4"/>
    </sheetView>
  </sheetViews>
  <sheetFormatPr baseColWidth="10" defaultColWidth="11.453125" defaultRowHeight="14.5" x14ac:dyDescent="0.35"/>
  <cols>
    <col min="1" max="6" width="11.453125" style="47"/>
    <col min="7" max="7" width="12.1796875" style="47" bestFit="1" customWidth="1"/>
    <col min="8" max="10" width="11.453125" style="47"/>
    <col min="11" max="11" width="11.453125" style="47" customWidth="1"/>
    <col min="12" max="12" width="12.1796875" style="47" bestFit="1" customWidth="1"/>
    <col min="13" max="16384" width="11.453125" style="47"/>
  </cols>
  <sheetData>
    <row r="1" spans="1:12" x14ac:dyDescent="0.35">
      <c r="C1" s="213" t="s">
        <v>88</v>
      </c>
      <c r="D1" s="213"/>
      <c r="E1" s="213"/>
      <c r="F1" s="213"/>
      <c r="G1" s="213"/>
      <c r="H1" s="213"/>
    </row>
    <row r="2" spans="1:12" x14ac:dyDescent="0.35">
      <c r="C2" s="213"/>
      <c r="D2" s="213"/>
      <c r="E2" s="213"/>
      <c r="F2" s="213"/>
      <c r="G2" s="213"/>
      <c r="H2" s="213"/>
    </row>
    <row r="3" spans="1:12" s="57" customFormat="1" ht="15" thickBot="1" x14ac:dyDescent="0.4"/>
    <row r="4" spans="1:12" s="57" customFormat="1" ht="15.5" x14ac:dyDescent="0.35">
      <c r="A4" s="58"/>
      <c r="B4" s="59" t="s">
        <v>50</v>
      </c>
      <c r="C4" s="97">
        <v>2017</v>
      </c>
      <c r="D4" s="60"/>
      <c r="E4" s="61" t="s">
        <v>51</v>
      </c>
      <c r="F4" s="97" t="s">
        <v>60</v>
      </c>
      <c r="G4" s="62">
        <f>VLOOKUP(F4,Annexe!B3:C14,2,0)</f>
        <v>6</v>
      </c>
      <c r="H4" s="48" t="s">
        <v>52</v>
      </c>
      <c r="I4" s="63">
        <f>DATE(C4,G4,1)</f>
        <v>42887</v>
      </c>
      <c r="J4" s="48" t="s">
        <v>53</v>
      </c>
      <c r="K4" s="63">
        <f>DATE(C4,G4+1,0)</f>
        <v>42916</v>
      </c>
    </row>
    <row r="5" spans="1:12" s="57" customFormat="1" x14ac:dyDescent="0.35">
      <c r="A5" s="64"/>
      <c r="B5" s="64"/>
      <c r="C5" s="64"/>
      <c r="D5" s="64"/>
      <c r="E5" s="64"/>
      <c r="F5" s="64"/>
      <c r="G5" s="64"/>
      <c r="H5" s="64"/>
      <c r="I5" s="48" t="s">
        <v>99</v>
      </c>
      <c r="J5" s="47"/>
      <c r="K5" s="48" t="s">
        <v>124</v>
      </c>
    </row>
    <row r="6" spans="1:12" ht="15" thickBot="1" x14ac:dyDescent="0.4">
      <c r="G6" s="57"/>
      <c r="H6" s="57"/>
      <c r="I6" s="57"/>
      <c r="J6" s="57"/>
      <c r="K6" s="57"/>
      <c r="L6" s="57"/>
    </row>
    <row r="7" spans="1:12" x14ac:dyDescent="0.35">
      <c r="A7" s="49" t="s">
        <v>49</v>
      </c>
      <c r="B7" s="50" t="s">
        <v>89</v>
      </c>
      <c r="C7" s="50" t="s">
        <v>90</v>
      </c>
      <c r="D7" s="51" t="s">
        <v>91</v>
      </c>
      <c r="G7" s="57"/>
      <c r="H7" s="57"/>
      <c r="I7" s="57"/>
      <c r="J7" s="57"/>
      <c r="K7" s="57"/>
      <c r="L7" s="57"/>
    </row>
    <row r="8" spans="1:12" x14ac:dyDescent="0.35">
      <c r="A8" s="52">
        <f>I4</f>
        <v>42887</v>
      </c>
      <c r="B8" s="252">
        <f>IFERROR(INDEX(_T0[[Min de Bar  ]],MATCH(A8,_T0[Date0],0)),"")</f>
        <v>1016.4</v>
      </c>
      <c r="C8" s="252">
        <f>IFERROR(INDEX(_T0[[Max de Bar  ]],MATCH(A8,_T0[Date0],0)),"")</f>
        <v>1019.2</v>
      </c>
      <c r="D8" s="53">
        <f>IFERROR(INDEX(_T0[[Moyenne de Bar  ]],MATCH(A8,_T0[Date0],0)),"")</f>
        <v>1017.9159722222217</v>
      </c>
      <c r="G8" s="57"/>
      <c r="H8" s="57"/>
      <c r="I8" s="57"/>
      <c r="J8" s="57"/>
      <c r="K8" s="57"/>
      <c r="L8" s="57"/>
    </row>
    <row r="9" spans="1:12" x14ac:dyDescent="0.35">
      <c r="A9" s="52">
        <f>A8+1</f>
        <v>42888</v>
      </c>
      <c r="B9" s="252">
        <f>IFERROR(INDEX(_T0[[Min de Bar  ]],MATCH(A9,_T0[Date0],0)),"")</f>
        <v>1014.1</v>
      </c>
      <c r="C9" s="252">
        <f>IFERROR(INDEX(_T0[[Max de Bar  ]],MATCH(A9,_T0[Date0],0)),"")</f>
        <v>1016.5</v>
      </c>
      <c r="D9" s="53">
        <f>IFERROR(INDEX(_T0[[Moyenne de Bar  ]],MATCH(A9,_T0[Date0],0)),"")</f>
        <v>1015.3777777777782</v>
      </c>
      <c r="G9" s="57"/>
      <c r="H9" s="57"/>
      <c r="I9" s="57"/>
      <c r="J9" s="57"/>
      <c r="K9" s="57"/>
      <c r="L9" s="57"/>
    </row>
    <row r="10" spans="1:12" x14ac:dyDescent="0.35">
      <c r="A10" s="52">
        <f t="shared" ref="A10:A35" si="0">A9+1</f>
        <v>42889</v>
      </c>
      <c r="B10" s="252">
        <f>IFERROR(INDEX(_T0[[Min de Bar  ]],MATCH(A10,_T0[Date0],0)),"")</f>
        <v>1013.3</v>
      </c>
      <c r="C10" s="252">
        <f>IFERROR(INDEX(_T0[[Max de Bar  ]],MATCH(A10,_T0[Date0],0)),"")</f>
        <v>1017.9</v>
      </c>
      <c r="D10" s="53">
        <f>IFERROR(INDEX(_T0[[Moyenne de Bar  ]],MATCH(A10,_T0[Date0],0)),"")</f>
        <v>1014.7645833333333</v>
      </c>
      <c r="G10" s="57"/>
      <c r="H10" s="57"/>
      <c r="I10" s="57"/>
      <c r="J10" s="57"/>
      <c r="K10" s="57"/>
      <c r="L10" s="57"/>
    </row>
    <row r="11" spans="1:12" x14ac:dyDescent="0.35">
      <c r="A11" s="52">
        <f t="shared" si="0"/>
        <v>42890</v>
      </c>
      <c r="B11" s="252">
        <f>IFERROR(INDEX(_T0[[Min de Bar  ]],MATCH(A11,_T0[Date0],0)),"")</f>
        <v>1016.4</v>
      </c>
      <c r="C11" s="252">
        <f>IFERROR(INDEX(_T0[[Max de Bar  ]],MATCH(A11,_T0[Date0],0)),"")</f>
        <v>1019.7</v>
      </c>
      <c r="D11" s="53">
        <f>IFERROR(INDEX(_T0[[Moyenne de Bar  ]],MATCH(A11,_T0[Date0],0)),"")</f>
        <v>1018.0722222222216</v>
      </c>
      <c r="G11" s="57"/>
      <c r="H11" s="57"/>
      <c r="I11" s="57"/>
      <c r="J11" s="57"/>
      <c r="K11" s="57"/>
      <c r="L11" s="57"/>
    </row>
    <row r="12" spans="1:12" x14ac:dyDescent="0.35">
      <c r="A12" s="52">
        <f t="shared" si="0"/>
        <v>42891</v>
      </c>
      <c r="B12" s="252">
        <f>IFERROR(INDEX(_T0[[Min de Bar  ]],MATCH(A12,_T0[Date0],0)),"")</f>
        <v>1006</v>
      </c>
      <c r="C12" s="252">
        <f>IFERROR(INDEX(_T0[[Max de Bar  ]],MATCH(A12,_T0[Date0],0)),"")</f>
        <v>1016.8</v>
      </c>
      <c r="D12" s="53">
        <f>IFERROR(INDEX(_T0[[Moyenne de Bar  ]],MATCH(A12,_T0[Date0],0)),"")</f>
        <v>1013.1465277777778</v>
      </c>
      <c r="G12" s="57"/>
      <c r="H12" s="57"/>
      <c r="I12" s="57"/>
      <c r="J12" s="57"/>
      <c r="K12" s="57"/>
      <c r="L12" s="57"/>
    </row>
    <row r="13" spans="1:12" ht="15" thickBot="1" x14ac:dyDescent="0.4">
      <c r="A13" s="52">
        <f t="shared" si="0"/>
        <v>42892</v>
      </c>
      <c r="B13" s="252">
        <f>IFERROR(INDEX(_T0[[Min de Bar  ]],MATCH(A13,_T0[Date0],0)),"")</f>
        <v>1004.4</v>
      </c>
      <c r="C13" s="252">
        <f>IFERROR(INDEX(_T0[[Max de Bar  ]],MATCH(A13,_T0[Date0],0)),"")</f>
        <v>1018.2</v>
      </c>
      <c r="D13" s="53">
        <f>IFERROR(INDEX(_T0[[Moyenne de Bar  ]],MATCH(A13,_T0[Date0],0)),"")</f>
        <v>1011.7194444444441</v>
      </c>
    </row>
    <row r="14" spans="1:12" x14ac:dyDescent="0.35">
      <c r="A14" s="52">
        <f t="shared" si="0"/>
        <v>42893</v>
      </c>
      <c r="B14" s="252">
        <f>IFERROR(INDEX(_T0[[Min de Bar  ]],MATCH(A14,_T0[Date0],0)),"")</f>
        <v>1018.3</v>
      </c>
      <c r="C14" s="252">
        <f>IFERROR(INDEX(_T0[[Max de Bar  ]],MATCH(A14,_T0[Date0],0)),"")</f>
        <v>1022</v>
      </c>
      <c r="D14" s="53">
        <f>IFERROR(INDEX(_T0[[Moyenne de Bar  ]],MATCH(A14,_T0[Date0],0)),"")</f>
        <v>1020.5895833333337</v>
      </c>
      <c r="H14" s="210" t="s">
        <v>94</v>
      </c>
      <c r="I14" s="211"/>
      <c r="J14" s="211"/>
      <c r="K14" s="212"/>
      <c r="L14" s="54"/>
    </row>
    <row r="15" spans="1:12" ht="15" thickBot="1" x14ac:dyDescent="0.4">
      <c r="A15" s="52">
        <f t="shared" si="0"/>
        <v>42894</v>
      </c>
      <c r="B15" s="252">
        <f>IFERROR(INDEX(_T0[[Min de Bar  ]],MATCH(A15,_T0[Date0],0)),"")</f>
        <v>1010</v>
      </c>
      <c r="C15" s="252">
        <f>IFERROR(INDEX(_T0[[Max de Bar  ]],MATCH(A15,_T0[Date0],0)),"")</f>
        <v>1019.3</v>
      </c>
      <c r="D15" s="53">
        <f>IFERROR(INDEX(_T0[[Moyenne de Bar  ]],MATCH(A15,_T0[Date0],0)),"")</f>
        <v>1014.6340277777773</v>
      </c>
      <c r="H15" s="214">
        <f>AVERAGE(D8:D38)</f>
        <v>1014.6304166666666</v>
      </c>
      <c r="I15" s="215"/>
      <c r="J15" s="215"/>
      <c r="K15" s="216"/>
      <c r="L15" s="55"/>
    </row>
    <row r="16" spans="1:12" ht="15" thickBot="1" x14ac:dyDescent="0.4">
      <c r="A16" s="52">
        <f t="shared" si="0"/>
        <v>42895</v>
      </c>
      <c r="B16" s="252">
        <f>IFERROR(INDEX(_T0[[Min de Bar  ]],MATCH(A16,_T0[Date0],0)),"")</f>
        <v>1011.2</v>
      </c>
      <c r="C16" s="252">
        <f>IFERROR(INDEX(_T0[[Max de Bar  ]],MATCH(A16,_T0[Date0],0)),"")</f>
        <v>1018.6</v>
      </c>
      <c r="D16" s="53">
        <f>IFERROR(INDEX(_T0[[Moyenne de Bar  ]],MATCH(A16,_T0[Date0],0)),"")</f>
        <v>1015.1486111111119</v>
      </c>
    </row>
    <row r="17" spans="1:12" x14ac:dyDescent="0.35">
      <c r="A17" s="52">
        <f t="shared" si="0"/>
        <v>42896</v>
      </c>
      <c r="B17" s="252">
        <f>IFERROR(INDEX(_T0[[Min de Bar  ]],MATCH(A17,_T0[Date0],0)),"")</f>
        <v>1017.3</v>
      </c>
      <c r="C17" s="252">
        <f>IFERROR(INDEX(_T0[[Max de Bar  ]],MATCH(A17,_T0[Date0],0)),"")</f>
        <v>1019.6</v>
      </c>
      <c r="D17" s="53">
        <f>IFERROR(INDEX(_T0[[Moyenne de Bar  ]],MATCH(A17,_T0[Date0],0)),"")</f>
        <v>1018.4833333333331</v>
      </c>
      <c r="H17" s="210" t="s">
        <v>92</v>
      </c>
      <c r="I17" s="211"/>
      <c r="J17" s="211"/>
      <c r="K17" s="212"/>
      <c r="L17" s="54"/>
    </row>
    <row r="18" spans="1:12" ht="15" thickBot="1" x14ac:dyDescent="0.4">
      <c r="A18" s="52">
        <f t="shared" si="0"/>
        <v>42897</v>
      </c>
      <c r="B18" s="252">
        <f>IFERROR(INDEX(_T0[[Min de Bar  ]],MATCH(A18,_T0[Date0],0)),"")</f>
        <v>1014.5</v>
      </c>
      <c r="C18" s="252">
        <f>IFERROR(INDEX(_T0[[Max de Bar  ]],MATCH(A18,_T0[Date0],0)),"")</f>
        <v>1017.2</v>
      </c>
      <c r="D18" s="53">
        <f>IFERROR(INDEX(_T0[[Moyenne de Bar  ]],MATCH(A18,_T0[Date0],0)),"")</f>
        <v>1015.9652777777778</v>
      </c>
      <c r="H18" s="217">
        <f>MIN(B8:B38)</f>
        <v>998.2</v>
      </c>
      <c r="I18" s="218"/>
      <c r="J18" s="219">
        <f>INDEX(A8:A38,MATCH(H18,B8:B38,0))</f>
        <v>42915</v>
      </c>
      <c r="K18" s="220"/>
    </row>
    <row r="19" spans="1:12" ht="15" thickBot="1" x14ac:dyDescent="0.4">
      <c r="A19" s="52">
        <f t="shared" si="0"/>
        <v>42898</v>
      </c>
      <c r="B19" s="252">
        <f>IFERROR(INDEX(_T0[[Min de Bar  ]],MATCH(A19,_T0[Date0],0)),"")</f>
        <v>1016.7</v>
      </c>
      <c r="C19" s="252">
        <f>IFERROR(INDEX(_T0[[Max de Bar  ]],MATCH(A19,_T0[Date0],0)),"")</f>
        <v>1019.4</v>
      </c>
      <c r="D19" s="53">
        <f>IFERROR(INDEX(_T0[[Moyenne de Bar  ]],MATCH(A19,_T0[Date0],0)),"")</f>
        <v>1017.8062500000002</v>
      </c>
    </row>
    <row r="20" spans="1:12" x14ac:dyDescent="0.35">
      <c r="A20" s="52">
        <f t="shared" si="0"/>
        <v>42899</v>
      </c>
      <c r="B20" s="252">
        <f>IFERROR(INDEX(_T0[[Min de Bar  ]],MATCH(A20,_T0[Date0],0)),"")</f>
        <v>1012.7</v>
      </c>
      <c r="C20" s="252">
        <f>IFERROR(INDEX(_T0[[Max de Bar  ]],MATCH(A20,_T0[Date0],0)),"")</f>
        <v>1016.8</v>
      </c>
      <c r="D20" s="53">
        <f>IFERROR(INDEX(_T0[[Moyenne de Bar  ]],MATCH(A20,_T0[Date0],0)),"")</f>
        <v>1014.7340277777777</v>
      </c>
      <c r="H20" s="210" t="s">
        <v>93</v>
      </c>
      <c r="I20" s="211"/>
      <c r="J20" s="211"/>
      <c r="K20" s="212"/>
    </row>
    <row r="21" spans="1:12" ht="15" thickBot="1" x14ac:dyDescent="0.4">
      <c r="A21" s="52">
        <f t="shared" si="0"/>
        <v>42900</v>
      </c>
      <c r="B21" s="252">
        <f>IFERROR(INDEX(_T0[[Min de Bar  ]],MATCH(A21,_T0[Date0],0)),"")</f>
        <v>1012.2</v>
      </c>
      <c r="C21" s="252">
        <f>IFERROR(INDEX(_T0[[Max de Bar  ]],MATCH(A21,_T0[Date0],0)),"")</f>
        <v>1014.3</v>
      </c>
      <c r="D21" s="53">
        <f>IFERROR(INDEX(_T0[[Moyenne de Bar  ]],MATCH(A21,_T0[Date0],0)),"")</f>
        <v>1013.2263888888899</v>
      </c>
      <c r="H21" s="217">
        <f>MAX(C8:C38)</f>
        <v>1024.9000000000001</v>
      </c>
      <c r="I21" s="218"/>
      <c r="J21" s="219">
        <f>INDEX(A8:A38,MATCH(H21,C8:C38,0))</f>
        <v>42903</v>
      </c>
      <c r="K21" s="220"/>
    </row>
    <row r="22" spans="1:12" x14ac:dyDescent="0.35">
      <c r="A22" s="52">
        <f t="shared" si="0"/>
        <v>42901</v>
      </c>
      <c r="B22" s="252">
        <f>IFERROR(INDEX(_T0[[Min de Bar  ]],MATCH(A22,_T0[Date0],0)),"")</f>
        <v>1014</v>
      </c>
      <c r="C22" s="252">
        <f>IFERROR(INDEX(_T0[[Max de Bar  ]],MATCH(A22,_T0[Date0],0)),"")</f>
        <v>1020.8</v>
      </c>
      <c r="D22" s="53">
        <f>IFERROR(INDEX(_T0[[Moyenne de Bar  ]],MATCH(A22,_T0[Date0],0)),"")</f>
        <v>1016.5430555555563</v>
      </c>
    </row>
    <row r="23" spans="1:12" x14ac:dyDescent="0.35">
      <c r="A23" s="52">
        <f t="shared" si="0"/>
        <v>42902</v>
      </c>
      <c r="B23" s="252">
        <f>IFERROR(INDEX(_T0[[Min de Bar  ]],MATCH(A23,_T0[Date0],0)),"")</f>
        <v>1020.7</v>
      </c>
      <c r="C23" s="252">
        <f>IFERROR(INDEX(_T0[[Max de Bar  ]],MATCH(A23,_T0[Date0],0)),"")</f>
        <v>1024.7</v>
      </c>
      <c r="D23" s="53">
        <f>IFERROR(INDEX(_T0[[Moyenne de Bar  ]],MATCH(A23,_T0[Date0],0)),"")</f>
        <v>1023.0847222222225</v>
      </c>
    </row>
    <row r="24" spans="1:12" x14ac:dyDescent="0.35">
      <c r="A24" s="52">
        <f t="shared" si="0"/>
        <v>42903</v>
      </c>
      <c r="B24" s="252">
        <f>IFERROR(INDEX(_T0[[Min de Bar  ]],MATCH(A24,_T0[Date0],0)),"")</f>
        <v>1020.6</v>
      </c>
      <c r="C24" s="252">
        <f>IFERROR(INDEX(_T0[[Max de Bar  ]],MATCH(A24,_T0[Date0],0)),"")</f>
        <v>1024.9000000000001</v>
      </c>
      <c r="D24" s="53">
        <f>IFERROR(INDEX(_T0[[Moyenne de Bar  ]],MATCH(A24,_T0[Date0],0)),"")</f>
        <v>1023.0986111111112</v>
      </c>
      <c r="G24" s="221" t="s">
        <v>26</v>
      </c>
      <c r="H24" s="221"/>
      <c r="I24" s="221"/>
      <c r="J24" s="221"/>
      <c r="K24" s="221"/>
      <c r="L24" s="221"/>
    </row>
    <row r="25" spans="1:12" x14ac:dyDescent="0.35">
      <c r="A25" s="52">
        <f t="shared" si="0"/>
        <v>42904</v>
      </c>
      <c r="B25" s="252">
        <f>IFERROR(INDEX(_T0[[Min de Bar  ]],MATCH(A25,_T0[Date0],0)),"")</f>
        <v>1015.7</v>
      </c>
      <c r="C25" s="252">
        <f>IFERROR(INDEX(_T0[[Max de Bar  ]],MATCH(A25,_T0[Date0],0)),"")</f>
        <v>1020.6</v>
      </c>
      <c r="D25" s="53">
        <f>IFERROR(INDEX(_T0[[Moyenne de Bar  ]],MATCH(A25,_T0[Date0],0)),"")</f>
        <v>1017.5305555555556</v>
      </c>
      <c r="G25" s="221" t="s">
        <v>95</v>
      </c>
      <c r="H25" s="221"/>
      <c r="I25" s="221"/>
      <c r="J25" s="221"/>
      <c r="K25" s="221"/>
      <c r="L25" s="221"/>
    </row>
    <row r="26" spans="1:12" x14ac:dyDescent="0.35">
      <c r="A26" s="52">
        <f t="shared" si="0"/>
        <v>42905</v>
      </c>
      <c r="B26" s="252">
        <f>IFERROR(INDEX(_T0[[Min de Bar  ]],MATCH(A26,_T0[Date0],0)),"")</f>
        <v>1013.4</v>
      </c>
      <c r="C26" s="252">
        <f>IFERROR(INDEX(_T0[[Max de Bar  ]],MATCH(A26,_T0[Date0],0)),"")</f>
        <v>1016.1</v>
      </c>
      <c r="D26" s="53">
        <f>IFERROR(INDEX(_T0[[Moyenne de Bar  ]],MATCH(A26,_T0[Date0],0)),"")</f>
        <v>1014.7819444444444</v>
      </c>
      <c r="G26" s="221" t="s">
        <v>96</v>
      </c>
      <c r="H26" s="221"/>
      <c r="I26" s="221"/>
      <c r="J26" s="221"/>
      <c r="K26" s="221"/>
      <c r="L26" s="221"/>
    </row>
    <row r="27" spans="1:12" x14ac:dyDescent="0.35">
      <c r="A27" s="52">
        <f t="shared" si="0"/>
        <v>42906</v>
      </c>
      <c r="B27" s="252">
        <f>IFERROR(INDEX(_T0[[Min de Bar  ]],MATCH(A27,_T0[Date0],0)),"")</f>
        <v>1012.4</v>
      </c>
      <c r="C27" s="252">
        <f>IFERROR(INDEX(_T0[[Max de Bar  ]],MATCH(A27,_T0[Date0],0)),"")</f>
        <v>1015</v>
      </c>
      <c r="D27" s="53">
        <f>IFERROR(INDEX(_T0[[Moyenne de Bar  ]],MATCH(A27,_T0[Date0],0)),"")</f>
        <v>1014.021527777778</v>
      </c>
      <c r="G27" s="221" t="s">
        <v>97</v>
      </c>
      <c r="H27" s="221"/>
      <c r="I27" s="221"/>
      <c r="J27" s="221"/>
      <c r="K27" s="221"/>
      <c r="L27" s="221"/>
    </row>
    <row r="28" spans="1:12" x14ac:dyDescent="0.35">
      <c r="A28" s="52">
        <f t="shared" si="0"/>
        <v>42907</v>
      </c>
      <c r="B28" s="252">
        <f>IFERROR(INDEX(_T0[[Min de Bar  ]],MATCH(A28,_T0[Date0],0)),"")</f>
        <v>1012</v>
      </c>
      <c r="C28" s="252">
        <f>IFERROR(INDEX(_T0[[Max de Bar  ]],MATCH(A28,_T0[Date0],0)),"")</f>
        <v>1014.2</v>
      </c>
      <c r="D28" s="53">
        <f>IFERROR(INDEX(_T0[[Moyenne de Bar  ]],MATCH(A28,_T0[Date0],0)),"")</f>
        <v>1013.2826388888892</v>
      </c>
      <c r="G28" s="221" t="s">
        <v>98</v>
      </c>
      <c r="H28" s="221"/>
      <c r="I28" s="221"/>
      <c r="J28" s="221"/>
      <c r="K28" s="221"/>
      <c r="L28" s="221"/>
    </row>
    <row r="29" spans="1:12" x14ac:dyDescent="0.35">
      <c r="A29" s="52">
        <f t="shared" si="0"/>
        <v>42908</v>
      </c>
      <c r="B29" s="252">
        <f>IFERROR(INDEX(_T0[[Min de Bar  ]],MATCH(A29,_T0[Date0],0)),"")</f>
        <v>1013.1</v>
      </c>
      <c r="C29" s="252">
        <f>IFERROR(INDEX(_T0[[Max de Bar  ]],MATCH(A29,_T0[Date0],0)),"")</f>
        <v>1016.1</v>
      </c>
      <c r="D29" s="53">
        <f>IFERROR(INDEX(_T0[[Moyenne de Bar  ]],MATCH(A29,_T0[Date0],0)),"")</f>
        <v>1014.0701388888888</v>
      </c>
    </row>
    <row r="30" spans="1:12" x14ac:dyDescent="0.35">
      <c r="A30" s="52">
        <f t="shared" si="0"/>
        <v>42909</v>
      </c>
      <c r="B30" s="252">
        <f>IFERROR(INDEX(_T0[[Min de Bar  ]],MATCH(A30,_T0[Date0],0)),"")</f>
        <v>1016.1</v>
      </c>
      <c r="C30" s="252">
        <f>IFERROR(INDEX(_T0[[Max de Bar  ]],MATCH(A30,_T0[Date0],0)),"")</f>
        <v>1020.7</v>
      </c>
      <c r="D30" s="53">
        <f>IFERROR(INDEX(_T0[[Moyenne de Bar  ]],MATCH(A30,_T0[Date0],0)),"")</f>
        <v>1018.7180555555559</v>
      </c>
    </row>
    <row r="31" spans="1:12" x14ac:dyDescent="0.35">
      <c r="A31" s="52">
        <f t="shared" si="0"/>
        <v>42910</v>
      </c>
      <c r="B31" s="252">
        <f>IFERROR(INDEX(_T0[[Min de Bar  ]],MATCH(A31,_T0[Date0],0)),"")</f>
        <v>1017.1</v>
      </c>
      <c r="C31" s="252">
        <f>IFERROR(INDEX(_T0[[Max de Bar  ]],MATCH(A31,_T0[Date0],0)),"")</f>
        <v>1020.9</v>
      </c>
      <c r="D31" s="53">
        <f>IFERROR(INDEX(_T0[[Moyenne de Bar  ]],MATCH(A31,_T0[Date0],0)),"")</f>
        <v>1019.234027777778</v>
      </c>
    </row>
    <row r="32" spans="1:12" x14ac:dyDescent="0.35">
      <c r="A32" s="52">
        <f t="shared" si="0"/>
        <v>42911</v>
      </c>
      <c r="B32" s="252">
        <f>IFERROR(INDEX(_T0[[Min de Bar  ]],MATCH(A32,_T0[Date0],0)),"")</f>
        <v>1013.8</v>
      </c>
      <c r="C32" s="252">
        <f>IFERROR(INDEX(_T0[[Max de Bar  ]],MATCH(A32,_T0[Date0],0)),"")</f>
        <v>1018.7</v>
      </c>
      <c r="D32" s="53">
        <f>IFERROR(INDEX(_T0[[Moyenne de Bar  ]],MATCH(A32,_T0[Date0],0)),"")</f>
        <v>1016.786111111111</v>
      </c>
    </row>
    <row r="33" spans="1:4" x14ac:dyDescent="0.35">
      <c r="A33" s="52">
        <f t="shared" si="0"/>
        <v>42912</v>
      </c>
      <c r="B33" s="252">
        <f>IFERROR(INDEX(_T0[[Min de Bar  ]],MATCH(A33,_T0[Date0],0)),"")</f>
        <v>1008.3</v>
      </c>
      <c r="C33" s="252">
        <f>IFERROR(INDEX(_T0[[Max de Bar  ]],MATCH(A33,_T0[Date0],0)),"")</f>
        <v>1013.7</v>
      </c>
      <c r="D33" s="53">
        <f>IFERROR(INDEX(_T0[[Moyenne de Bar  ]],MATCH(A33,_T0[Date0],0)),"")</f>
        <v>1009.8701388888886</v>
      </c>
    </row>
    <row r="34" spans="1:4" x14ac:dyDescent="0.35">
      <c r="A34" s="52">
        <f t="shared" si="0"/>
        <v>42913</v>
      </c>
      <c r="B34" s="252">
        <f>IFERROR(INDEX(_T0[[Min de Bar  ]],MATCH(A34,_T0[Date0],0)),"")</f>
        <v>1001.9</v>
      </c>
      <c r="C34" s="252">
        <f>IFERROR(INDEX(_T0[[Max de Bar  ]],MATCH(A34,_T0[Date0],0)),"")</f>
        <v>1008.8</v>
      </c>
      <c r="D34" s="53">
        <f>IFERROR(INDEX(_T0[[Moyenne de Bar  ]],MATCH(A34,_T0[Date0],0)),"")</f>
        <v>1005.5243055555555</v>
      </c>
    </row>
    <row r="35" spans="1:4" x14ac:dyDescent="0.35">
      <c r="A35" s="52">
        <f t="shared" si="0"/>
        <v>42914</v>
      </c>
      <c r="B35" s="252">
        <f>IFERROR(INDEX(_T0[[Min de Bar  ]],MATCH(A35,_T0[Date0],0)),"")</f>
        <v>998.7</v>
      </c>
      <c r="C35" s="252">
        <f>IFERROR(INDEX(_T0[[Max de Bar  ]],MATCH(A35,_T0[Date0],0)),"")</f>
        <v>1002.8</v>
      </c>
      <c r="D35" s="53">
        <f>IFERROR(INDEX(_T0[[Moyenne de Bar  ]],MATCH(A35,_T0[Date0],0)),"")</f>
        <v>1000.4583333333337</v>
      </c>
    </row>
    <row r="36" spans="1:4" x14ac:dyDescent="0.35">
      <c r="A36" s="52">
        <f>IF(MONTH(A35+1)=$G$4,A35+1,"")</f>
        <v>42915</v>
      </c>
      <c r="B36" s="252">
        <f>IFERROR(INDEX(_T0[[Min de Bar  ]],MATCH(A36,_T0[Date0],0)),"")</f>
        <v>998.2</v>
      </c>
      <c r="C36" s="252">
        <f>IFERROR(INDEX(_T0[[Max de Bar  ]],MATCH(A36,_T0[Date0],0)),"")</f>
        <v>1005.5</v>
      </c>
      <c r="D36" s="53">
        <f>IFERROR(INDEX(_T0[[Moyenne de Bar  ]],MATCH(A36,_T0[Date0],0)),"")</f>
        <v>1002.3076388888886</v>
      </c>
    </row>
    <row r="37" spans="1:4" x14ac:dyDescent="0.35">
      <c r="A37" s="52">
        <f>IFERROR(IF(MONTH(A36+1)=$G$4,A36+1,""),"")</f>
        <v>42916</v>
      </c>
      <c r="B37" s="252">
        <f>IFERROR(INDEX(_T0[[Min de Bar  ]],MATCH(A37,_T0[Date0],0)),"")</f>
        <v>1003.8</v>
      </c>
      <c r="C37" s="252">
        <f>IFERROR(INDEX(_T0[[Max de Bar  ]],MATCH(A37,_T0[Date0],0)),"")</f>
        <v>1014</v>
      </c>
      <c r="D37" s="53">
        <f>IFERROR(INDEX(_T0[[Moyenne de Bar  ]],MATCH(A37,_T0[Date0],0)),"")</f>
        <v>1008.0166666666664</v>
      </c>
    </row>
    <row r="38" spans="1:4" ht="15" thickBot="1" x14ac:dyDescent="0.4">
      <c r="A38" s="56" t="str">
        <f>IFERROR(IF(MONTH(A37+1)=$G$4,A37+1,""),"")</f>
        <v/>
      </c>
      <c r="B38" s="252" t="str">
        <f>IFERROR(INDEX(_T0[[Min de Bar  ]],MATCH(A38,_T0[Date0],0)),"")</f>
        <v/>
      </c>
      <c r="C38" s="252" t="str">
        <f>IFERROR(INDEX(_T0[[Max de Bar  ]],MATCH(A38,_T0[Date0],0)),"")</f>
        <v/>
      </c>
      <c r="D38" s="53" t="str">
        <f>IFERROR(INDEX(_T0[[Moyenne de Bar  ]],MATCH(A38,_T0[Date0],0)),"")</f>
        <v/>
      </c>
    </row>
    <row r="39" spans="1:4" ht="15" customHeight="1" x14ac:dyDescent="0.35"/>
    <row r="40" spans="1:4" ht="15" customHeight="1" x14ac:dyDescent="0.35"/>
    <row r="41" spans="1:4" ht="15" customHeight="1" x14ac:dyDescent="0.35"/>
    <row r="42" spans="1:4" ht="15" customHeight="1" x14ac:dyDescent="0.35"/>
    <row r="43" spans="1:4" ht="15" customHeight="1" x14ac:dyDescent="0.35"/>
    <row r="44" spans="1:4" ht="15" customHeight="1" x14ac:dyDescent="0.35"/>
    <row r="45" spans="1:4" ht="15" customHeight="1" x14ac:dyDescent="0.35"/>
    <row r="46" spans="1:4" ht="15" customHeight="1" x14ac:dyDescent="0.35"/>
    <row r="47" spans="1:4" ht="15" customHeight="1" x14ac:dyDescent="0.35"/>
    <row r="48" spans="1:4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</sheetData>
  <mergeCells count="14">
    <mergeCell ref="G28:L28"/>
    <mergeCell ref="H21:I21"/>
    <mergeCell ref="J21:K21"/>
    <mergeCell ref="G24:L24"/>
    <mergeCell ref="G25:L25"/>
    <mergeCell ref="G26:L26"/>
    <mergeCell ref="G27:L27"/>
    <mergeCell ref="H20:K20"/>
    <mergeCell ref="C1:H2"/>
    <mergeCell ref="H14:K14"/>
    <mergeCell ref="H15:K15"/>
    <mergeCell ref="H17:K17"/>
    <mergeCell ref="H18:I18"/>
    <mergeCell ref="J18:K18"/>
  </mergeCells>
  <conditionalFormatting sqref="A36:A38">
    <cfRule type="expression" dxfId="4" priority="3">
      <formula>(MONTH($A36)&lt;&gt;MONTH($A$35))</formula>
    </cfRule>
  </conditionalFormatting>
  <conditionalFormatting sqref="B8:B38">
    <cfRule type="expression" dxfId="3" priority="2">
      <formula>B8=MIN($B$8:$B$38)</formula>
    </cfRule>
  </conditionalFormatting>
  <conditionalFormatting sqref="C8:C38">
    <cfRule type="expression" dxfId="2" priority="1">
      <formula>C8=MAX($C$8:$C$38)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S73"/>
  <sheetViews>
    <sheetView zoomScale="90" zoomScaleNormal="90" workbookViewId="0">
      <selection activeCell="F4" sqref="F4"/>
    </sheetView>
  </sheetViews>
  <sheetFormatPr baseColWidth="10" defaultColWidth="11.453125" defaultRowHeight="14.5" x14ac:dyDescent="0.35"/>
  <cols>
    <col min="1" max="8" width="11.453125" style="65"/>
    <col min="9" max="9" width="12.1796875" style="65" bestFit="1" customWidth="1"/>
    <col min="10" max="16384" width="11.453125" style="65"/>
  </cols>
  <sheetData>
    <row r="1" spans="1:19" ht="15" customHeight="1" x14ac:dyDescent="0.35">
      <c r="C1" s="226" t="s">
        <v>103</v>
      </c>
      <c r="D1" s="226"/>
      <c r="E1" s="226"/>
      <c r="F1" s="226"/>
      <c r="G1" s="226"/>
      <c r="H1" s="226"/>
      <c r="I1" s="66"/>
    </row>
    <row r="2" spans="1:19" ht="15" customHeight="1" x14ac:dyDescent="0.35">
      <c r="C2" s="226"/>
      <c r="D2" s="226"/>
      <c r="E2" s="226"/>
      <c r="F2" s="226"/>
      <c r="G2" s="226"/>
      <c r="H2" s="226"/>
      <c r="I2" s="66"/>
    </row>
    <row r="3" spans="1:19" s="88" customFormat="1" ht="15" thickBot="1" x14ac:dyDescent="0.4">
      <c r="C3" s="89"/>
      <c r="D3" s="89"/>
      <c r="E3" s="89"/>
      <c r="F3" s="89"/>
      <c r="G3" s="89"/>
      <c r="H3" s="89"/>
      <c r="I3" s="89"/>
    </row>
    <row r="4" spans="1:19" ht="15.5" x14ac:dyDescent="0.35">
      <c r="A4" s="90"/>
      <c r="B4" s="91" t="s">
        <v>50</v>
      </c>
      <c r="C4" s="97">
        <v>2017</v>
      </c>
      <c r="D4" s="92"/>
      <c r="E4" s="93" t="s">
        <v>51</v>
      </c>
      <c r="F4" s="97" t="s">
        <v>57</v>
      </c>
      <c r="G4" s="94">
        <f>VLOOKUP(F4,Annexe!B3:C14,2,0)</f>
        <v>2</v>
      </c>
      <c r="H4" s="84" t="s">
        <v>52</v>
      </c>
      <c r="I4" s="95">
        <f>DATE(C4,G4,1)</f>
        <v>42767</v>
      </c>
      <c r="J4" s="84" t="s">
        <v>53</v>
      </c>
      <c r="K4" s="95">
        <f>DATE(C4,G4+1,0)</f>
        <v>42794</v>
      </c>
    </row>
    <row r="5" spans="1:19" x14ac:dyDescent="0.35">
      <c r="A5" s="96"/>
      <c r="B5" s="96"/>
      <c r="C5" s="96"/>
      <c r="D5" s="96"/>
      <c r="E5" s="96"/>
      <c r="F5" s="96"/>
      <c r="G5" s="96"/>
      <c r="H5" s="96"/>
      <c r="I5" s="84" t="s">
        <v>99</v>
      </c>
      <c r="K5" s="84" t="s">
        <v>124</v>
      </c>
    </row>
    <row r="6" spans="1:19" ht="15" thickBot="1" x14ac:dyDescent="0.4"/>
    <row r="7" spans="1:19" x14ac:dyDescent="0.35">
      <c r="A7" s="67" t="s">
        <v>49</v>
      </c>
      <c r="B7" s="68" t="s">
        <v>120</v>
      </c>
      <c r="C7" s="68" t="s">
        <v>104</v>
      </c>
      <c r="D7" s="69" t="s">
        <v>105</v>
      </c>
      <c r="E7" s="227" t="s">
        <v>106</v>
      </c>
      <c r="F7" s="228"/>
    </row>
    <row r="8" spans="1:19" x14ac:dyDescent="0.35">
      <c r="A8" s="70">
        <f>I4</f>
        <v>42767</v>
      </c>
      <c r="B8" s="71">
        <f>IFERROR(INDEX(_T0[Moyenne de Wind Speed],MATCH(A8,_T0[Date0],0)),"")</f>
        <v>1.2451388888888888</v>
      </c>
      <c r="C8" s="71">
        <f>IFERROR(INDEX(_T0[Max de Wind Speed],MATCH(A8,_T0[Date0],0)),"")</f>
        <v>9.6999999999999993</v>
      </c>
      <c r="D8" s="72">
        <f>IFERROR(INDEX(_T0[Max de Hi Speed],MATCH(A8,_T0[Date0],0)),"")</f>
        <v>27.4</v>
      </c>
      <c r="E8" s="73"/>
      <c r="F8" s="74" t="str">
        <f>IFERROR(VLOOKUP(E8,Annexe!$E$3:$G$19,3,1),"")</f>
        <v>N</v>
      </c>
      <c r="G8" s="75"/>
    </row>
    <row r="9" spans="1:19" x14ac:dyDescent="0.35">
      <c r="A9" s="70">
        <f>A8+1</f>
        <v>42768</v>
      </c>
      <c r="B9" s="71">
        <f>IFERROR(INDEX(_T0[Moyenne de Wind Speed],MATCH(A9,_T0[Date0],0)),"")</f>
        <v>5.8763888888888891</v>
      </c>
      <c r="C9" s="71">
        <f>IFERROR(INDEX(_T0[Max de Wind Speed],MATCH(A9,_T0[Date0],0)),"")</f>
        <v>12.9</v>
      </c>
      <c r="D9" s="72">
        <f>IFERROR(INDEX(_T0[Max de Hi Speed],MATCH(A9,_T0[Date0],0)),"")</f>
        <v>46.7</v>
      </c>
      <c r="E9" s="73"/>
      <c r="F9" s="74" t="str">
        <f>IFERROR(VLOOKUP(E9,Annexe!$E$3:$G$19,3,1),"")</f>
        <v>N</v>
      </c>
      <c r="G9" s="76"/>
    </row>
    <row r="10" spans="1:19" x14ac:dyDescent="0.35">
      <c r="A10" s="70">
        <f t="shared" ref="A10:A35" si="0">A9+1</f>
        <v>42769</v>
      </c>
      <c r="B10" s="71">
        <f>IFERROR(INDEX(_T0[Moyenne de Wind Speed],MATCH(A10,_T0[Date0],0)),"")</f>
        <v>5.2152777777777741</v>
      </c>
      <c r="C10" s="71">
        <f>IFERROR(INDEX(_T0[Max de Wind Speed],MATCH(A10,_T0[Date0],0)),"")</f>
        <v>12.9</v>
      </c>
      <c r="D10" s="72">
        <f>IFERROR(INDEX(_T0[Max de Hi Speed],MATCH(A10,_T0[Date0],0)),"")</f>
        <v>38.6</v>
      </c>
      <c r="E10" s="73"/>
      <c r="F10" s="74" t="str">
        <f>IFERROR(VLOOKUP(E10,Annexe!$E$3:$G$19,3,1),"")</f>
        <v>N</v>
      </c>
      <c r="G10" s="76"/>
    </row>
    <row r="11" spans="1:19" x14ac:dyDescent="0.35">
      <c r="A11" s="70">
        <f t="shared" si="0"/>
        <v>42770</v>
      </c>
      <c r="B11" s="71">
        <f>IFERROR(INDEX(_T0[Moyenne de Wind Speed],MATCH(A11,_T0[Date0],0)),"")</f>
        <v>13.290277777777789</v>
      </c>
      <c r="C11" s="71">
        <f>IFERROR(INDEX(_T0[Max de Wind Speed],MATCH(A11,_T0[Date0],0)),"")</f>
        <v>29</v>
      </c>
      <c r="D11" s="72">
        <f>IFERROR(INDEX(_T0[Max de Hi Speed],MATCH(A11,_T0[Date0],0)),"")</f>
        <v>69.2</v>
      </c>
      <c r="E11" s="73"/>
      <c r="F11" s="74" t="str">
        <f>IFERROR(VLOOKUP(E11,Annexe!$E$3:$G$19,3,1),"")</f>
        <v>N</v>
      </c>
      <c r="G11" s="76"/>
    </row>
    <row r="12" spans="1:19" x14ac:dyDescent="0.35">
      <c r="A12" s="70">
        <f t="shared" si="0"/>
        <v>42771</v>
      </c>
      <c r="B12" s="71">
        <f>IFERROR(INDEX(_T0[Moyenne de Wind Speed],MATCH(A12,_T0[Date0],0)),"")</f>
        <v>9.6305555555555546</v>
      </c>
      <c r="C12" s="71">
        <f>IFERROR(INDEX(_T0[Max de Wind Speed],MATCH(A12,_T0[Date0],0)),"")</f>
        <v>19.3</v>
      </c>
      <c r="D12" s="72">
        <f>IFERROR(INDEX(_T0[Max de Hi Speed],MATCH(A12,_T0[Date0],0)),"")</f>
        <v>51.5</v>
      </c>
      <c r="E12" s="73"/>
      <c r="F12" s="74" t="str">
        <f>IFERROR(VLOOKUP(E12,Annexe!$E$3:$G$19,3,1),"")</f>
        <v>N</v>
      </c>
      <c r="G12" s="76"/>
      <c r="P12" s="229"/>
      <c r="Q12" s="229"/>
      <c r="R12" s="229"/>
      <c r="S12" s="229"/>
    </row>
    <row r="13" spans="1:19" x14ac:dyDescent="0.35">
      <c r="A13" s="70">
        <f t="shared" si="0"/>
        <v>42772</v>
      </c>
      <c r="B13" s="71">
        <f>IFERROR(INDEX(_T0[Moyenne de Wind Speed],MATCH(A13,_T0[Date0],0)),"")</f>
        <v>6.1798611111111059</v>
      </c>
      <c r="C13" s="71">
        <f>IFERROR(INDEX(_T0[Max de Wind Speed],MATCH(A13,_T0[Date0],0)),"")</f>
        <v>16.100000000000001</v>
      </c>
      <c r="D13" s="72">
        <f>IFERROR(INDEX(_T0[Max de Hi Speed],MATCH(A13,_T0[Date0],0)),"")</f>
        <v>37</v>
      </c>
      <c r="E13" s="73"/>
      <c r="F13" s="74" t="str">
        <f>IFERROR(VLOOKUP(E13,Annexe!$E$3:$G$19,3,1),"")</f>
        <v>N</v>
      </c>
      <c r="G13" s="76"/>
    </row>
    <row r="14" spans="1:19" ht="15" thickBot="1" x14ac:dyDescent="0.4">
      <c r="A14" s="70">
        <f t="shared" si="0"/>
        <v>42773</v>
      </c>
      <c r="B14" s="71">
        <f>IFERROR(INDEX(_T0[Moyenne de Wind Speed],MATCH(A14,_T0[Date0],0)),"")</f>
        <v>5.165972222222222</v>
      </c>
      <c r="C14" s="71">
        <f>IFERROR(INDEX(_T0[Max de Wind Speed],MATCH(A14,_T0[Date0],0)),"")</f>
        <v>12.9</v>
      </c>
      <c r="D14" s="72">
        <f>IFERROR(INDEX(_T0[Max de Hi Speed],MATCH(A14,_T0[Date0],0)),"")</f>
        <v>35.4</v>
      </c>
      <c r="E14" s="73"/>
      <c r="F14" s="74" t="str">
        <f>IFERROR(VLOOKUP(E14,Annexe!$E$3:$G$19,3,1),"")</f>
        <v>N</v>
      </c>
      <c r="G14" s="76"/>
    </row>
    <row r="15" spans="1:19" x14ac:dyDescent="0.35">
      <c r="A15" s="70">
        <f t="shared" si="0"/>
        <v>42774</v>
      </c>
      <c r="B15" s="71">
        <f>IFERROR(INDEX(_T0[Moyenne de Wind Speed],MATCH(A15,_T0[Date0],0)),"")</f>
        <v>2.9777777777777787</v>
      </c>
      <c r="C15" s="71">
        <f>IFERROR(INDEX(_T0[Max de Wind Speed],MATCH(A15,_T0[Date0],0)),"")</f>
        <v>8</v>
      </c>
      <c r="D15" s="72">
        <f>IFERROR(INDEX(_T0[Max de Hi Speed],MATCH(A15,_T0[Date0],0)),"")</f>
        <v>20.9</v>
      </c>
      <c r="E15" s="73"/>
      <c r="F15" s="74" t="str">
        <f>IFERROR(VLOOKUP(E15,Annexe!$E$3:$G$19,3,1),"")</f>
        <v>N</v>
      </c>
      <c r="G15" s="76"/>
      <c r="I15" s="230" t="s">
        <v>107</v>
      </c>
      <c r="J15" s="231"/>
      <c r="K15" s="231"/>
      <c r="L15" s="231"/>
      <c r="M15" s="228"/>
    </row>
    <row r="16" spans="1:19" ht="15" thickBot="1" x14ac:dyDescent="0.4">
      <c r="A16" s="70">
        <f t="shared" si="0"/>
        <v>42775</v>
      </c>
      <c r="B16" s="71">
        <f>IFERROR(INDEX(_T0[Moyenne de Wind Speed],MATCH(A16,_T0[Date0],0)),"")</f>
        <v>2.1777777777777776</v>
      </c>
      <c r="C16" s="71">
        <f>IFERROR(INDEX(_T0[Max de Wind Speed],MATCH(A16,_T0[Date0],0)),"")</f>
        <v>6.4</v>
      </c>
      <c r="D16" s="72">
        <f>IFERROR(INDEX(_T0[Max de Hi Speed],MATCH(A16,_T0[Date0],0)),"")</f>
        <v>12.9</v>
      </c>
      <c r="E16" s="73"/>
      <c r="F16" s="74" t="str">
        <f>IFERROR(VLOOKUP(E16,Annexe!$E$3:$G$19,3,1),"")</f>
        <v>N</v>
      </c>
      <c r="G16" s="76"/>
      <c r="I16" s="232">
        <f>AVERAGE(B8:B38)</f>
        <v>4.1720238095238091</v>
      </c>
      <c r="J16" s="233"/>
      <c r="K16" s="233"/>
      <c r="L16" s="233"/>
      <c r="M16" s="234"/>
    </row>
    <row r="17" spans="1:17" ht="15" thickBot="1" x14ac:dyDescent="0.4">
      <c r="A17" s="70">
        <f t="shared" si="0"/>
        <v>42776</v>
      </c>
      <c r="B17" s="71">
        <f>IFERROR(INDEX(_T0[Moyenne de Wind Speed],MATCH(A17,_T0[Date0],0)),"")</f>
        <v>2.3222222222222255</v>
      </c>
      <c r="C17" s="71">
        <f>IFERROR(INDEX(_T0[Max de Wind Speed],MATCH(A17,_T0[Date0],0)),"")</f>
        <v>6.4</v>
      </c>
      <c r="D17" s="72">
        <f>IFERROR(INDEX(_T0[Max de Hi Speed],MATCH(A17,_T0[Date0],0)),"")</f>
        <v>14.5</v>
      </c>
      <c r="E17" s="73"/>
      <c r="F17" s="74" t="str">
        <f>IFERROR(VLOOKUP(E17,Annexe!$E$3:$G$19,3,1),"")</f>
        <v>N</v>
      </c>
      <c r="G17" s="76"/>
    </row>
    <row r="18" spans="1:17" x14ac:dyDescent="0.35">
      <c r="A18" s="70">
        <f t="shared" si="0"/>
        <v>42777</v>
      </c>
      <c r="B18" s="71">
        <f>IFERROR(INDEX(_T0[Moyenne de Wind Speed],MATCH(A18,_T0[Date0],0)),"")</f>
        <v>1.8666666666666645</v>
      </c>
      <c r="C18" s="71">
        <f>IFERROR(INDEX(_T0[Max de Wind Speed],MATCH(A18,_T0[Date0],0)),"")</f>
        <v>4.8</v>
      </c>
      <c r="D18" s="72">
        <f>IFERROR(INDEX(_T0[Max de Hi Speed],MATCH(A18,_T0[Date0],0)),"")</f>
        <v>11.3</v>
      </c>
      <c r="E18" s="73"/>
      <c r="F18" s="74" t="str">
        <f>IFERROR(VLOOKUP(E18,Annexe!$E$3:$G$19,3,1),"")</f>
        <v>N</v>
      </c>
      <c r="G18" s="76"/>
      <c r="I18" s="230" t="s">
        <v>108</v>
      </c>
      <c r="J18" s="231"/>
      <c r="K18" s="231"/>
      <c r="L18" s="231"/>
      <c r="M18" s="228"/>
    </row>
    <row r="19" spans="1:17" ht="15" thickBot="1" x14ac:dyDescent="0.4">
      <c r="A19" s="70">
        <f t="shared" si="0"/>
        <v>42778</v>
      </c>
      <c r="B19" s="71">
        <f>IFERROR(INDEX(_T0[Moyenne de Wind Speed],MATCH(A19,_T0[Date0],0)),"")</f>
        <v>2.9222222222222212</v>
      </c>
      <c r="C19" s="71">
        <f>IFERROR(INDEX(_T0[Max de Wind Speed],MATCH(A19,_T0[Date0],0)),"")</f>
        <v>8</v>
      </c>
      <c r="D19" s="72">
        <f>IFERROR(INDEX(_T0[Max de Hi Speed],MATCH(A19,_T0[Date0],0)),"")</f>
        <v>22.5</v>
      </c>
      <c r="E19" s="73"/>
      <c r="F19" s="74" t="str">
        <f>IFERROR(VLOOKUP(E19,Annexe!$E$3:$G$19,3,1),"")</f>
        <v>N</v>
      </c>
      <c r="G19" s="76"/>
      <c r="I19" s="222">
        <f>MAX(C8:C38)</f>
        <v>29</v>
      </c>
      <c r="J19" s="223"/>
      <c r="K19" s="77"/>
      <c r="L19" s="224">
        <f>INDEX(A8:A38,MATCH(I19,C8:C38,0))</f>
        <v>42770</v>
      </c>
      <c r="M19" s="225"/>
    </row>
    <row r="20" spans="1:17" ht="15" thickBot="1" x14ac:dyDescent="0.4">
      <c r="A20" s="70">
        <f t="shared" si="0"/>
        <v>42779</v>
      </c>
      <c r="B20" s="71">
        <f>IFERROR(INDEX(_T0[Moyenne de Wind Speed],MATCH(A20,_T0[Date0],0)),"")</f>
        <v>3.2777777777777781</v>
      </c>
      <c r="C20" s="71">
        <f>IFERROR(INDEX(_T0[Max de Wind Speed],MATCH(A20,_T0[Date0],0)),"")</f>
        <v>8</v>
      </c>
      <c r="D20" s="72">
        <f>IFERROR(INDEX(_T0[Max de Hi Speed],MATCH(A20,_T0[Date0],0)),"")</f>
        <v>22.5</v>
      </c>
      <c r="E20" s="73"/>
      <c r="F20" s="74" t="str">
        <f>IFERROR(VLOOKUP(E20,Annexe!$E$3:$G$19,3,1),"")</f>
        <v>N</v>
      </c>
      <c r="G20" s="76"/>
    </row>
    <row r="21" spans="1:17" ht="15" thickBot="1" x14ac:dyDescent="0.4">
      <c r="A21" s="70">
        <f t="shared" si="0"/>
        <v>42780</v>
      </c>
      <c r="B21" s="71">
        <f>IFERROR(INDEX(_T0[Moyenne de Wind Speed],MATCH(A21,_T0[Date0],0)),"")</f>
        <v>4.8597222222222225</v>
      </c>
      <c r="C21" s="71">
        <f>IFERROR(INDEX(_T0[Max de Wind Speed],MATCH(A21,_T0[Date0],0)),"")</f>
        <v>14.5</v>
      </c>
      <c r="D21" s="72">
        <f>IFERROR(INDEX(_T0[Max de Hi Speed],MATCH(A21,_T0[Date0],0)),"")</f>
        <v>37</v>
      </c>
      <c r="E21" s="73"/>
      <c r="F21" s="74" t="str">
        <f>IFERROR(VLOOKUP(E21,Annexe!$E$3:$G$19,3,1),"")</f>
        <v>N</v>
      </c>
      <c r="G21" s="76"/>
      <c r="I21" s="230" t="s">
        <v>109</v>
      </c>
      <c r="J21" s="231"/>
      <c r="K21" s="231"/>
      <c r="L21" s="231"/>
      <c r="M21" s="228"/>
    </row>
    <row r="22" spans="1:17" ht="15" thickBot="1" x14ac:dyDescent="0.4">
      <c r="A22" s="70">
        <f t="shared" si="0"/>
        <v>42781</v>
      </c>
      <c r="B22" s="71">
        <f>IFERROR(INDEX(_T0[Moyenne de Wind Speed],MATCH(A22,_T0[Date0],0)),"")</f>
        <v>1.8368055555555567</v>
      </c>
      <c r="C22" s="71">
        <f>IFERROR(INDEX(_T0[Max de Wind Speed],MATCH(A22,_T0[Date0],0)),"")</f>
        <v>12.9</v>
      </c>
      <c r="D22" s="72">
        <f>IFERROR(INDEX(_T0[Max de Hi Speed],MATCH(A22,_T0[Date0],0)),"")</f>
        <v>30.6</v>
      </c>
      <c r="E22" s="73"/>
      <c r="F22" s="74" t="str">
        <f>IFERROR(VLOOKUP(E22,Annexe!$E$3:$G$19,3,1),"")</f>
        <v>N</v>
      </c>
      <c r="G22" s="76"/>
      <c r="I22" s="222">
        <f>MAX(D8:D38)</f>
        <v>69.2</v>
      </c>
      <c r="J22" s="223"/>
      <c r="K22" s="77"/>
      <c r="L22" s="224">
        <f>INDEX(A8:A38,MATCH(I22,D8:D38,0))</f>
        <v>42770</v>
      </c>
      <c r="M22" s="225"/>
      <c r="O22" s="78" t="s">
        <v>110</v>
      </c>
      <c r="P22" s="79" t="s">
        <v>111</v>
      </c>
      <c r="Q22" s="80" t="s">
        <v>112</v>
      </c>
    </row>
    <row r="23" spans="1:17" ht="15" thickBot="1" x14ac:dyDescent="0.4">
      <c r="A23" s="70">
        <f t="shared" si="0"/>
        <v>42782</v>
      </c>
      <c r="B23" s="71">
        <f>IFERROR(INDEX(_T0[Moyenne de Wind Speed],MATCH(A23,_T0[Date0],0)),"")</f>
        <v>0.54444444444444429</v>
      </c>
      <c r="C23" s="71">
        <f>IFERROR(INDEX(_T0[Max de Wind Speed],MATCH(A23,_T0[Date0],0)),"")</f>
        <v>4.8</v>
      </c>
      <c r="D23" s="72">
        <f>IFERROR(INDEX(_T0[Max de Hi Speed],MATCH(A23,_T0[Date0],0)),"")</f>
        <v>11.3</v>
      </c>
      <c r="E23" s="73"/>
      <c r="F23" s="74" t="str">
        <f>IFERROR(VLOOKUP(E23,Annexe!$E$3:$G$19,3,1),"")</f>
        <v>N</v>
      </c>
      <c r="G23" s="76"/>
      <c r="O23" s="81" t="s">
        <v>16</v>
      </c>
      <c r="P23" s="82">
        <f>COUNTIF($F$8:$F$38,O23)</f>
        <v>31</v>
      </c>
      <c r="Q23" s="83">
        <f>P23/SUM($P$23:$P$38)</f>
        <v>1</v>
      </c>
    </row>
    <row r="24" spans="1:17" x14ac:dyDescent="0.35">
      <c r="A24" s="70">
        <f t="shared" si="0"/>
        <v>42783</v>
      </c>
      <c r="B24" s="71">
        <f>IFERROR(INDEX(_T0[Moyenne de Wind Speed],MATCH(A24,_T0[Date0],0)),"")</f>
        <v>0.96666666666666623</v>
      </c>
      <c r="C24" s="71">
        <f>IFERROR(INDEX(_T0[Max de Wind Speed],MATCH(A24,_T0[Date0],0)),"")</f>
        <v>6.4</v>
      </c>
      <c r="D24" s="72">
        <f>IFERROR(INDEX(_T0[Max de Hi Speed],MATCH(A24,_T0[Date0],0)),"")</f>
        <v>14.5</v>
      </c>
      <c r="E24" s="73"/>
      <c r="F24" s="74" t="str">
        <f>IFERROR(VLOOKUP(E24,Annexe!$E$3:$G$19,3,1),"")</f>
        <v>N</v>
      </c>
      <c r="G24" s="76"/>
      <c r="I24" s="230" t="s">
        <v>113</v>
      </c>
      <c r="J24" s="231"/>
      <c r="K24" s="231"/>
      <c r="L24" s="231"/>
      <c r="M24" s="228"/>
      <c r="O24" s="81" t="s">
        <v>15</v>
      </c>
      <c r="P24" s="85">
        <f t="shared" ref="P24:P38" si="1">COUNTIF($F$8:$F$38,O24)</f>
        <v>0</v>
      </c>
      <c r="Q24" s="83">
        <f t="shared" ref="Q24:Q38" si="2">P24/SUM($P$23:$P$38)</f>
        <v>0</v>
      </c>
    </row>
    <row r="25" spans="1:17" ht="15" thickBot="1" x14ac:dyDescent="0.4">
      <c r="A25" s="70">
        <f t="shared" si="0"/>
        <v>42784</v>
      </c>
      <c r="B25" s="71">
        <f>IFERROR(INDEX(_T0[Moyenne de Wind Speed],MATCH(A25,_T0[Date0],0)),"")</f>
        <v>1.966666666666669</v>
      </c>
      <c r="C25" s="71">
        <f>IFERROR(INDEX(_T0[Max de Wind Speed],MATCH(A25,_T0[Date0],0)),"")</f>
        <v>8</v>
      </c>
      <c r="D25" s="72">
        <f>IFERROR(INDEX(_T0[Max de Hi Speed],MATCH(A25,_T0[Date0],0)),"")</f>
        <v>16.100000000000001</v>
      </c>
      <c r="E25" s="73"/>
      <c r="F25" s="74" t="str">
        <f>IFERROR(VLOOKUP(E25,Annexe!$E$3:$G$19,3,1),"")</f>
        <v>N</v>
      </c>
      <c r="G25" s="76"/>
      <c r="I25" s="245" t="str">
        <f>INDEX(O23:O38,MATCH(MAX(P23:P38),P23:P38,0))</f>
        <v>N</v>
      </c>
      <c r="J25" s="246"/>
      <c r="K25" s="246"/>
      <c r="L25" s="246"/>
      <c r="M25" s="247"/>
      <c r="O25" s="81" t="s">
        <v>12</v>
      </c>
      <c r="P25" s="85">
        <f t="shared" si="1"/>
        <v>0</v>
      </c>
      <c r="Q25" s="83">
        <f t="shared" si="2"/>
        <v>0</v>
      </c>
    </row>
    <row r="26" spans="1:17" ht="15" thickBot="1" x14ac:dyDescent="0.4">
      <c r="A26" s="70">
        <f t="shared" si="0"/>
        <v>42785</v>
      </c>
      <c r="B26" s="71">
        <f>IFERROR(INDEX(_T0[Moyenne de Wind Speed],MATCH(A26,_T0[Date0],0)),"")</f>
        <v>1.2777777777777777</v>
      </c>
      <c r="C26" s="71">
        <f>IFERROR(INDEX(_T0[Max de Wind Speed],MATCH(A26,_T0[Date0],0)),"")</f>
        <v>8</v>
      </c>
      <c r="D26" s="72">
        <f>IFERROR(INDEX(_T0[Max de Hi Speed],MATCH(A26,_T0[Date0],0)),"")</f>
        <v>19.3</v>
      </c>
      <c r="E26" s="73"/>
      <c r="F26" s="74" t="str">
        <f>IFERROR(VLOOKUP(E26,Annexe!$E$3:$G$19,3,1),"")</f>
        <v>N</v>
      </c>
      <c r="G26" s="76"/>
      <c r="O26" s="81" t="s">
        <v>13</v>
      </c>
      <c r="P26" s="85">
        <f t="shared" si="1"/>
        <v>0</v>
      </c>
      <c r="Q26" s="83">
        <f t="shared" si="2"/>
        <v>0</v>
      </c>
    </row>
    <row r="27" spans="1:17" x14ac:dyDescent="0.35">
      <c r="A27" s="70">
        <f t="shared" si="0"/>
        <v>42786</v>
      </c>
      <c r="B27" s="71">
        <f>IFERROR(INDEX(_T0[Moyenne de Wind Speed],MATCH(A27,_T0[Date0],0)),"")</f>
        <v>2.3361111111111104</v>
      </c>
      <c r="C27" s="71">
        <f>IFERROR(INDEX(_T0[Max de Wind Speed],MATCH(A27,_T0[Date0],0)),"")</f>
        <v>9.6999999999999993</v>
      </c>
      <c r="D27" s="72">
        <f>IFERROR(INDEX(_T0[Max de Hi Speed],MATCH(A27,_T0[Date0],0)),"")</f>
        <v>27.4</v>
      </c>
      <c r="E27" s="73"/>
      <c r="F27" s="74" t="str">
        <f>IFERROR(VLOOKUP(E27,Annexe!$E$3:$G$19,3,1),"")</f>
        <v>N</v>
      </c>
      <c r="G27" s="76"/>
      <c r="I27" s="236" t="s">
        <v>114</v>
      </c>
      <c r="J27" s="237"/>
      <c r="K27" s="237"/>
      <c r="L27" s="237"/>
      <c r="M27" s="238"/>
      <c r="O27" s="81" t="s">
        <v>11</v>
      </c>
      <c r="P27" s="85">
        <f t="shared" si="1"/>
        <v>0</v>
      </c>
      <c r="Q27" s="83">
        <f t="shared" si="2"/>
        <v>0</v>
      </c>
    </row>
    <row r="28" spans="1:17" ht="15" thickBot="1" x14ac:dyDescent="0.4">
      <c r="A28" s="70">
        <f t="shared" si="0"/>
        <v>42787</v>
      </c>
      <c r="B28" s="71">
        <f>IFERROR(INDEX(_T0[Moyenne de Wind Speed],MATCH(A28,_T0[Date0],0)),"")</f>
        <v>0.42222222222222233</v>
      </c>
      <c r="C28" s="71">
        <f>IFERROR(INDEX(_T0[Max de Wind Speed],MATCH(A28,_T0[Date0],0)),"")</f>
        <v>4.8</v>
      </c>
      <c r="D28" s="72">
        <f>IFERROR(INDEX(_T0[Max de Hi Speed],MATCH(A28,_T0[Date0],0)),"")</f>
        <v>17.7</v>
      </c>
      <c r="E28" s="73"/>
      <c r="F28" s="74" t="str">
        <f>IFERROR(VLOOKUP(E28,Annexe!$E$3:$G$19,3,1),"")</f>
        <v>N</v>
      </c>
      <c r="G28" s="76"/>
      <c r="H28" s="84"/>
      <c r="I28" s="239">
        <f>COUNTIF(D8:D38,"&gt;57")</f>
        <v>2</v>
      </c>
      <c r="J28" s="240"/>
      <c r="K28" s="240"/>
      <c r="L28" s="240"/>
      <c r="M28" s="241"/>
      <c r="O28" s="81" t="s">
        <v>14</v>
      </c>
      <c r="P28" s="85">
        <f t="shared" si="1"/>
        <v>0</v>
      </c>
      <c r="Q28" s="83">
        <f t="shared" si="2"/>
        <v>0</v>
      </c>
    </row>
    <row r="29" spans="1:17" ht="15" thickBot="1" x14ac:dyDescent="0.4">
      <c r="A29" s="70">
        <f t="shared" si="0"/>
        <v>42788</v>
      </c>
      <c r="B29" s="71">
        <f>IFERROR(INDEX(_T0[Moyenne de Wind Speed],MATCH(A29,_T0[Date0],0)),"")</f>
        <v>1.8666666666666667</v>
      </c>
      <c r="C29" s="71">
        <f>IFERROR(INDEX(_T0[Max de Wind Speed],MATCH(A29,_T0[Date0],0)),"")</f>
        <v>6.4</v>
      </c>
      <c r="D29" s="72">
        <f>IFERROR(INDEX(_T0[Max de Hi Speed],MATCH(A29,_T0[Date0],0)),"")</f>
        <v>20.9</v>
      </c>
      <c r="E29" s="73"/>
      <c r="F29" s="74" t="str">
        <f>IFERROR(VLOOKUP(E29,Annexe!$E$3:$G$19,3,1),"")</f>
        <v>N</v>
      </c>
      <c r="G29" s="76"/>
      <c r="O29" s="81" t="s">
        <v>7</v>
      </c>
      <c r="P29" s="85">
        <f t="shared" si="1"/>
        <v>0</v>
      </c>
      <c r="Q29" s="83">
        <f t="shared" si="2"/>
        <v>0</v>
      </c>
    </row>
    <row r="30" spans="1:17" x14ac:dyDescent="0.35">
      <c r="A30" s="70">
        <f t="shared" si="0"/>
        <v>42789</v>
      </c>
      <c r="B30" s="71">
        <f>IFERROR(INDEX(_T0[Moyenne de Wind Speed],MATCH(A30,_T0[Date0],0)),"")</f>
        <v>7.5555555555555589</v>
      </c>
      <c r="C30" s="71">
        <f>IFERROR(INDEX(_T0[Max de Wind Speed],MATCH(A30,_T0[Date0],0)),"")</f>
        <v>16.100000000000001</v>
      </c>
      <c r="D30" s="72">
        <f>IFERROR(INDEX(_T0[Max de Hi Speed],MATCH(A30,_T0[Date0],0)),"")</f>
        <v>43.5</v>
      </c>
      <c r="E30" s="73"/>
      <c r="F30" s="74" t="str">
        <f>IFERROR(VLOOKUP(E30,Annexe!$E$3:$G$19,3,1),"")</f>
        <v>N</v>
      </c>
      <c r="G30" s="76"/>
      <c r="I30" s="242" t="s">
        <v>115</v>
      </c>
      <c r="J30" s="243"/>
      <c r="K30" s="243"/>
      <c r="L30" s="243"/>
      <c r="M30" s="244"/>
      <c r="O30" s="81" t="s">
        <v>3</v>
      </c>
      <c r="P30" s="85">
        <f t="shared" si="1"/>
        <v>0</v>
      </c>
      <c r="Q30" s="83">
        <f t="shared" si="2"/>
        <v>0</v>
      </c>
    </row>
    <row r="31" spans="1:17" ht="15" thickBot="1" x14ac:dyDescent="0.4">
      <c r="A31" s="70">
        <f t="shared" si="0"/>
        <v>42790</v>
      </c>
      <c r="B31" s="71">
        <f>IFERROR(INDEX(_T0[Moyenne de Wind Speed],MATCH(A31,_T0[Date0],0)),"")</f>
        <v>4.1333333333333355</v>
      </c>
      <c r="C31" s="71">
        <f>IFERROR(INDEX(_T0[Max de Wind Speed],MATCH(A31,_T0[Date0],0)),"")</f>
        <v>11.3</v>
      </c>
      <c r="D31" s="72">
        <f>IFERROR(INDEX(_T0[Max de Hi Speed],MATCH(A31,_T0[Date0],0)),"")</f>
        <v>25.7</v>
      </c>
      <c r="E31" s="73"/>
      <c r="F31" s="74" t="str">
        <f>IFERROR(VLOOKUP(E31,Annexe!$E$3:$G$19,3,1),"")</f>
        <v>N</v>
      </c>
      <c r="G31" s="76"/>
      <c r="H31" s="84"/>
      <c r="I31" s="248">
        <f>COUNTIF(D8:D38,"&gt;100")</f>
        <v>0</v>
      </c>
      <c r="J31" s="249"/>
      <c r="K31" s="249"/>
      <c r="L31" s="249"/>
      <c r="M31" s="250"/>
      <c r="O31" s="81" t="s">
        <v>2</v>
      </c>
      <c r="P31" s="85">
        <f t="shared" si="1"/>
        <v>0</v>
      </c>
      <c r="Q31" s="83">
        <f t="shared" si="2"/>
        <v>0</v>
      </c>
    </row>
    <row r="32" spans="1:17" x14ac:dyDescent="0.35">
      <c r="A32" s="70">
        <f t="shared" si="0"/>
        <v>42791</v>
      </c>
      <c r="B32" s="71">
        <f>IFERROR(INDEX(_T0[Moyenne de Wind Speed],MATCH(A32,_T0[Date0],0)),"")</f>
        <v>0.91111111111111065</v>
      </c>
      <c r="C32" s="71">
        <f>IFERROR(INDEX(_T0[Max de Wind Speed],MATCH(A32,_T0[Date0],0)),"")</f>
        <v>4.8</v>
      </c>
      <c r="D32" s="72">
        <f>IFERROR(INDEX(_T0[Max de Hi Speed],MATCH(A32,_T0[Date0],0)),"")</f>
        <v>14.5</v>
      </c>
      <c r="E32" s="73"/>
      <c r="F32" s="74" t="str">
        <f>IFERROR(VLOOKUP(E32,Annexe!$E$3:$G$19,3,1),"")</f>
        <v>N</v>
      </c>
      <c r="G32" s="76"/>
      <c r="O32" s="81" t="s">
        <v>39</v>
      </c>
      <c r="P32" s="85">
        <f t="shared" si="1"/>
        <v>0</v>
      </c>
      <c r="Q32" s="83">
        <f t="shared" si="2"/>
        <v>0</v>
      </c>
    </row>
    <row r="33" spans="1:17" x14ac:dyDescent="0.35">
      <c r="A33" s="70">
        <f t="shared" si="0"/>
        <v>42792</v>
      </c>
      <c r="B33" s="71">
        <f>IFERROR(INDEX(_T0[Moyenne de Wind Speed],MATCH(A33,_T0[Date0],0)),"")</f>
        <v>4.4590277777777736</v>
      </c>
      <c r="C33" s="71">
        <f>IFERROR(INDEX(_T0[Max de Wind Speed],MATCH(A33,_T0[Date0],0)),"")</f>
        <v>11.3</v>
      </c>
      <c r="D33" s="72">
        <f>IFERROR(INDEX(_T0[Max de Hi Speed],MATCH(A33,_T0[Date0],0)),"")</f>
        <v>30.6</v>
      </c>
      <c r="E33" s="73"/>
      <c r="F33" s="74" t="str">
        <f>IFERROR(VLOOKUP(E33,Annexe!$E$3:$G$19,3,1),"")</f>
        <v>N</v>
      </c>
      <c r="G33" s="76"/>
      <c r="O33" s="81" t="s">
        <v>40</v>
      </c>
      <c r="P33" s="85">
        <f t="shared" si="1"/>
        <v>0</v>
      </c>
      <c r="Q33" s="83">
        <f t="shared" si="2"/>
        <v>0</v>
      </c>
    </row>
    <row r="34" spans="1:17" x14ac:dyDescent="0.35">
      <c r="A34" s="70">
        <f t="shared" si="0"/>
        <v>42793</v>
      </c>
      <c r="B34" s="71">
        <f>IFERROR(INDEX(_T0[Moyenne de Wind Speed],MATCH(A34,_T0[Date0],0)),"")</f>
        <v>8.7923611111111128</v>
      </c>
      <c r="C34" s="71">
        <f>IFERROR(INDEX(_T0[Max de Wind Speed],MATCH(A34,_T0[Date0],0)),"")</f>
        <v>20.9</v>
      </c>
      <c r="D34" s="72">
        <f>IFERROR(INDEX(_T0[Max de Hi Speed],MATCH(A34,_T0[Date0],0)),"")</f>
        <v>57.9</v>
      </c>
      <c r="E34" s="73"/>
      <c r="F34" s="74" t="str">
        <f>IFERROR(VLOOKUP(E34,Annexe!$E$3:$G$19,3,1),"")</f>
        <v>N</v>
      </c>
      <c r="G34" s="76"/>
      <c r="I34" s="235" t="s">
        <v>26</v>
      </c>
      <c r="J34" s="235"/>
      <c r="K34" s="235"/>
      <c r="L34" s="235"/>
      <c r="M34" s="235"/>
      <c r="O34" s="81" t="s">
        <v>41</v>
      </c>
      <c r="P34" s="85">
        <f t="shared" si="1"/>
        <v>0</v>
      </c>
      <c r="Q34" s="83">
        <f t="shared" si="2"/>
        <v>0</v>
      </c>
    </row>
    <row r="35" spans="1:17" x14ac:dyDescent="0.35">
      <c r="A35" s="70">
        <f t="shared" si="0"/>
        <v>42794</v>
      </c>
      <c r="B35" s="71">
        <f>IFERROR(INDEX(_T0[Moyenne de Wind Speed],MATCH(A35,_T0[Date0],0)),"")</f>
        <v>12.740277777777781</v>
      </c>
      <c r="C35" s="71">
        <f>IFERROR(INDEX(_T0[Max de Wind Speed],MATCH(A35,_T0[Date0],0)),"")</f>
        <v>19.3</v>
      </c>
      <c r="D35" s="72">
        <f>IFERROR(INDEX(_T0[Max de Hi Speed],MATCH(A35,_T0[Date0],0)),"")</f>
        <v>53.1</v>
      </c>
      <c r="E35" s="73"/>
      <c r="F35" s="74" t="str">
        <f>IFERROR(VLOOKUP(E35,Annexe!$E$3:$G$19,3,1),"")</f>
        <v>N</v>
      </c>
      <c r="G35" s="76"/>
      <c r="I35" s="235" t="s">
        <v>116</v>
      </c>
      <c r="J35" s="235"/>
      <c r="K35" s="235"/>
      <c r="L35" s="235"/>
      <c r="M35" s="235"/>
      <c r="O35" s="81" t="s">
        <v>42</v>
      </c>
      <c r="P35" s="85">
        <f t="shared" si="1"/>
        <v>0</v>
      </c>
      <c r="Q35" s="83">
        <f t="shared" si="2"/>
        <v>0</v>
      </c>
    </row>
    <row r="36" spans="1:17" x14ac:dyDescent="0.35">
      <c r="A36" s="70" t="str">
        <f>IF(MONTH(A35+1)=$G$4,A35+1,"")</f>
        <v/>
      </c>
      <c r="B36" s="71" t="str">
        <f>IFERROR(INDEX(_T0[Moyenne de Wind Speed],MATCH(A36,_T0[Date0],0)),"")</f>
        <v/>
      </c>
      <c r="C36" s="71" t="str">
        <f>IFERROR(INDEX(_T0[Max de Wind Speed],MATCH(A36,_T0[Date0],0)),"")</f>
        <v/>
      </c>
      <c r="D36" s="72" t="str">
        <f>IFERROR(INDEX(_T0[Max de Hi Speed],MATCH(A36,_T0[Date0],0)),"")</f>
        <v/>
      </c>
      <c r="E36" s="73"/>
      <c r="F36" s="74" t="str">
        <f>IFERROR(VLOOKUP(E36,Annexe!$E$3:$G$19,3,1),"")</f>
        <v>N</v>
      </c>
      <c r="G36" s="76"/>
      <c r="I36" s="235" t="s">
        <v>117</v>
      </c>
      <c r="J36" s="235"/>
      <c r="K36" s="235"/>
      <c r="L36" s="235"/>
      <c r="M36" s="235"/>
      <c r="O36" s="81" t="s">
        <v>43</v>
      </c>
      <c r="P36" s="85">
        <f t="shared" si="1"/>
        <v>0</v>
      </c>
      <c r="Q36" s="83">
        <f t="shared" si="2"/>
        <v>0</v>
      </c>
    </row>
    <row r="37" spans="1:17" x14ac:dyDescent="0.35">
      <c r="A37" s="70" t="str">
        <f>IFERROR(IF(MONTH(A36+1)=$G$4,A36+1,""),"")</f>
        <v/>
      </c>
      <c r="B37" s="71" t="str">
        <f>IFERROR(INDEX(_T0[Moyenne de Wind Speed],MATCH(A37,_T0[Date0],0)),"")</f>
        <v/>
      </c>
      <c r="C37" s="71" t="str">
        <f>IFERROR(INDEX(_T0[Max de Wind Speed],MATCH(A37,_T0[Date0],0)),"")</f>
        <v/>
      </c>
      <c r="D37" s="72" t="str">
        <f>IFERROR(INDEX(_T0[Max de Hi Speed],MATCH(A37,_T0[Date0],0)),"")</f>
        <v/>
      </c>
      <c r="E37" s="73"/>
      <c r="F37" s="74" t="str">
        <f>IFERROR(VLOOKUP(E37,Annexe!$E$3:$G$19,3,1),"")</f>
        <v>N</v>
      </c>
      <c r="G37" s="76"/>
      <c r="I37" s="235" t="s">
        <v>118</v>
      </c>
      <c r="J37" s="235"/>
      <c r="K37" s="235"/>
      <c r="L37" s="235"/>
      <c r="M37" s="235"/>
      <c r="O37" s="81" t="s">
        <v>44</v>
      </c>
      <c r="P37" s="85">
        <f t="shared" si="1"/>
        <v>0</v>
      </c>
      <c r="Q37" s="83">
        <f t="shared" si="2"/>
        <v>0</v>
      </c>
    </row>
    <row r="38" spans="1:17" ht="15" thickBot="1" x14ac:dyDescent="0.4">
      <c r="A38" s="86" t="str">
        <f>IFERROR(IF(MONTH(A37+1)=$G$4,A37+1,""),"")</f>
        <v/>
      </c>
      <c r="B38" s="71" t="str">
        <f>IFERROR(INDEX(_T0[Moyenne de Wind Speed],MATCH(A38,_T0[Date0],0)),"")</f>
        <v/>
      </c>
      <c r="C38" s="71" t="str">
        <f>IFERROR(INDEX(_T0[Max de Wind Speed],MATCH(A38,_T0[Date0],0)),"")</f>
        <v/>
      </c>
      <c r="D38" s="72" t="str">
        <f>IFERROR(INDEX(_T0[Max de Hi Speed],MATCH(A38,_T0[Date0],0)),"")</f>
        <v/>
      </c>
      <c r="E38" s="73"/>
      <c r="F38" s="74" t="str">
        <f>IFERROR(VLOOKUP(E38,Annexe!$E$3:$G$19,3,1),"")</f>
        <v>N</v>
      </c>
      <c r="G38" s="76"/>
      <c r="I38" s="235" t="s">
        <v>119</v>
      </c>
      <c r="J38" s="235"/>
      <c r="K38" s="235"/>
      <c r="L38" s="235"/>
      <c r="M38" s="235"/>
      <c r="O38" s="87" t="s">
        <v>45</v>
      </c>
      <c r="P38" s="85">
        <f t="shared" si="1"/>
        <v>0</v>
      </c>
      <c r="Q38" s="83">
        <f t="shared" si="2"/>
        <v>0</v>
      </c>
    </row>
    <row r="39" spans="1:17" ht="15" customHeight="1" x14ac:dyDescent="0.35">
      <c r="G39" s="76"/>
    </row>
    <row r="40" spans="1:17" ht="15" customHeight="1" x14ac:dyDescent="0.35"/>
    <row r="41" spans="1:17" ht="15" customHeight="1" x14ac:dyDescent="0.35"/>
    <row r="42" spans="1:17" ht="15" customHeight="1" x14ac:dyDescent="0.35"/>
    <row r="43" spans="1:17" ht="15" customHeight="1" x14ac:dyDescent="0.35"/>
    <row r="44" spans="1:17" ht="15" customHeight="1" x14ac:dyDescent="0.35"/>
    <row r="45" spans="1:17" ht="15" customHeight="1" x14ac:dyDescent="0.35"/>
    <row r="46" spans="1:17" ht="15" customHeight="1" x14ac:dyDescent="0.35"/>
    <row r="47" spans="1:17" ht="15" customHeight="1" x14ac:dyDescent="0.35"/>
    <row r="48" spans="1:17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</sheetData>
  <mergeCells count="22">
    <mergeCell ref="I38:M38"/>
    <mergeCell ref="I24:M24"/>
    <mergeCell ref="I27:M27"/>
    <mergeCell ref="I28:M28"/>
    <mergeCell ref="I30:M30"/>
    <mergeCell ref="I25:M25"/>
    <mergeCell ref="I31:M31"/>
    <mergeCell ref="I34:M34"/>
    <mergeCell ref="I35:M35"/>
    <mergeCell ref="I36:M36"/>
    <mergeCell ref="I37:M37"/>
    <mergeCell ref="I22:J22"/>
    <mergeCell ref="L22:M22"/>
    <mergeCell ref="C1:H2"/>
    <mergeCell ref="E7:F7"/>
    <mergeCell ref="P12:S12"/>
    <mergeCell ref="I15:M15"/>
    <mergeCell ref="I16:M16"/>
    <mergeCell ref="I18:M18"/>
    <mergeCell ref="I19:J19"/>
    <mergeCell ref="L19:M19"/>
    <mergeCell ref="I21:M21"/>
  </mergeCells>
  <conditionalFormatting sqref="A36:A38">
    <cfRule type="expression" dxfId="1" priority="3">
      <formula>(MONTH($A36)&lt;&gt;MONTH($A$35))</formula>
    </cfRule>
  </conditionalFormatting>
  <conditionalFormatting sqref="Q23:Q38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:D38">
    <cfRule type="expression" dxfId="0" priority="1">
      <formula>C8=MAX(C$8:C$38)</formula>
    </cfRule>
  </conditionalFormatting>
  <dataValidations count="1">
    <dataValidation type="list" showInputMessage="1" showErrorMessage="1" sqref="F4">
      <formula1>_mois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3"/>
  <sheetViews>
    <sheetView workbookViewId="0">
      <selection activeCell="B22" sqref="B22"/>
    </sheetView>
  </sheetViews>
  <sheetFormatPr baseColWidth="10" defaultRowHeight="14.5" x14ac:dyDescent="0.35"/>
  <cols>
    <col min="1" max="10" width="11.7265625" customWidth="1"/>
  </cols>
  <sheetData>
    <row r="1" spans="1:10" x14ac:dyDescent="0.35">
      <c r="A1" s="1"/>
    </row>
    <row r="2" spans="1:10" x14ac:dyDescent="0.35">
      <c r="A2" s="1"/>
      <c r="E2" s="251" t="s">
        <v>67</v>
      </c>
      <c r="F2" s="251"/>
      <c r="G2" s="251"/>
      <c r="I2" s="15" t="s">
        <v>68</v>
      </c>
      <c r="J2" s="16" t="s">
        <v>69</v>
      </c>
    </row>
    <row r="3" spans="1:10" x14ac:dyDescent="0.35">
      <c r="A3" s="1"/>
      <c r="B3" s="16" t="s">
        <v>56</v>
      </c>
      <c r="C3" s="16">
        <v>1</v>
      </c>
      <c r="E3" s="12">
        <v>0</v>
      </c>
      <c r="F3" s="12">
        <v>11.25</v>
      </c>
      <c r="G3" s="13" t="s">
        <v>16</v>
      </c>
      <c r="I3" s="13" t="s">
        <v>16</v>
      </c>
      <c r="J3" s="12">
        <v>0</v>
      </c>
    </row>
    <row r="4" spans="1:10" x14ac:dyDescent="0.35">
      <c r="A4" s="1"/>
      <c r="B4" s="16" t="s">
        <v>57</v>
      </c>
      <c r="C4" s="16">
        <v>2</v>
      </c>
      <c r="E4" s="12">
        <v>11.25</v>
      </c>
      <c r="F4" s="12">
        <v>33.75</v>
      </c>
      <c r="G4" s="13" t="s">
        <v>15</v>
      </c>
      <c r="I4" s="13" t="s">
        <v>15</v>
      </c>
      <c r="J4" s="12">
        <v>22.5</v>
      </c>
    </row>
    <row r="5" spans="1:10" x14ac:dyDescent="0.35">
      <c r="A5" s="1"/>
      <c r="B5" s="16" t="s">
        <v>58</v>
      </c>
      <c r="C5" s="16">
        <v>3</v>
      </c>
      <c r="E5" s="12">
        <v>33.75</v>
      </c>
      <c r="F5" s="12">
        <v>56.25</v>
      </c>
      <c r="G5" s="13" t="s">
        <v>12</v>
      </c>
      <c r="I5" s="13" t="s">
        <v>12</v>
      </c>
      <c r="J5" s="12">
        <v>45</v>
      </c>
    </row>
    <row r="6" spans="1:10" x14ac:dyDescent="0.35">
      <c r="A6" s="1"/>
      <c r="B6" s="16" t="s">
        <v>55</v>
      </c>
      <c r="C6" s="16">
        <v>4</v>
      </c>
      <c r="E6" s="12">
        <v>56.25</v>
      </c>
      <c r="F6" s="12">
        <v>78.75</v>
      </c>
      <c r="G6" s="13" t="s">
        <v>13</v>
      </c>
      <c r="I6" s="13" t="s">
        <v>13</v>
      </c>
      <c r="J6" s="12">
        <v>67.5</v>
      </c>
    </row>
    <row r="7" spans="1:10" x14ac:dyDescent="0.35">
      <c r="A7" s="1"/>
      <c r="B7" s="16" t="s">
        <v>59</v>
      </c>
      <c r="C7" s="16">
        <v>5</v>
      </c>
      <c r="E7" s="12">
        <v>78.75</v>
      </c>
      <c r="F7" s="12">
        <v>101.25</v>
      </c>
      <c r="G7" s="13" t="s">
        <v>11</v>
      </c>
      <c r="I7" s="13" t="s">
        <v>11</v>
      </c>
      <c r="J7" s="12">
        <v>90</v>
      </c>
    </row>
    <row r="8" spans="1:10" x14ac:dyDescent="0.35">
      <c r="A8" s="1"/>
      <c r="B8" s="16" t="s">
        <v>60</v>
      </c>
      <c r="C8" s="16">
        <v>6</v>
      </c>
      <c r="E8" s="12">
        <v>101.25</v>
      </c>
      <c r="F8" s="12">
        <v>123.75</v>
      </c>
      <c r="G8" s="13" t="s">
        <v>14</v>
      </c>
      <c r="I8" s="13" t="s">
        <v>14</v>
      </c>
      <c r="J8" s="12">
        <v>112.5</v>
      </c>
    </row>
    <row r="9" spans="1:10" x14ac:dyDescent="0.35">
      <c r="A9" s="1"/>
      <c r="B9" s="16" t="s">
        <v>61</v>
      </c>
      <c r="C9" s="16">
        <v>7</v>
      </c>
      <c r="E9" s="12">
        <v>123.75</v>
      </c>
      <c r="F9" s="12">
        <v>146.25</v>
      </c>
      <c r="G9" s="13" t="s">
        <v>7</v>
      </c>
      <c r="I9" s="13" t="s">
        <v>7</v>
      </c>
      <c r="J9" s="12">
        <v>135</v>
      </c>
    </row>
    <row r="10" spans="1:10" x14ac:dyDescent="0.35">
      <c r="A10" s="1"/>
      <c r="B10" s="16" t="s">
        <v>62</v>
      </c>
      <c r="C10" s="16">
        <v>8</v>
      </c>
      <c r="E10" s="12">
        <v>146.25</v>
      </c>
      <c r="F10" s="12">
        <v>168.75</v>
      </c>
      <c r="G10" s="13" t="s">
        <v>3</v>
      </c>
      <c r="I10" s="13" t="s">
        <v>3</v>
      </c>
      <c r="J10" s="12">
        <v>157.5</v>
      </c>
    </row>
    <row r="11" spans="1:10" x14ac:dyDescent="0.35">
      <c r="B11" s="16" t="s">
        <v>63</v>
      </c>
      <c r="C11" s="16">
        <v>9</v>
      </c>
      <c r="E11" s="12">
        <v>168.75</v>
      </c>
      <c r="F11" s="12">
        <v>191.25</v>
      </c>
      <c r="G11" s="13" t="s">
        <v>2</v>
      </c>
      <c r="I11" s="13" t="s">
        <v>2</v>
      </c>
      <c r="J11" s="12">
        <v>180</v>
      </c>
    </row>
    <row r="12" spans="1:10" x14ac:dyDescent="0.35">
      <c r="B12" s="16" t="s">
        <v>64</v>
      </c>
      <c r="C12" s="16">
        <v>10</v>
      </c>
      <c r="E12" s="12">
        <v>191.25</v>
      </c>
      <c r="F12" s="12">
        <v>213.75</v>
      </c>
      <c r="G12" s="13" t="s">
        <v>39</v>
      </c>
      <c r="I12" s="13" t="s">
        <v>4</v>
      </c>
      <c r="J12" s="12">
        <v>202.5</v>
      </c>
    </row>
    <row r="13" spans="1:10" x14ac:dyDescent="0.35">
      <c r="B13" s="16" t="s">
        <v>65</v>
      </c>
      <c r="C13" s="16">
        <v>11</v>
      </c>
      <c r="E13" s="12">
        <v>213.75</v>
      </c>
      <c r="F13" s="12">
        <v>236.25</v>
      </c>
      <c r="G13" s="13" t="s">
        <v>40</v>
      </c>
      <c r="I13" s="13" t="s">
        <v>6</v>
      </c>
      <c r="J13" s="12">
        <v>225</v>
      </c>
    </row>
    <row r="14" spans="1:10" x14ac:dyDescent="0.35">
      <c r="B14" s="16" t="s">
        <v>66</v>
      </c>
      <c r="C14" s="16">
        <v>12</v>
      </c>
      <c r="E14" s="12">
        <v>236.25</v>
      </c>
      <c r="F14" s="12">
        <v>258.75</v>
      </c>
      <c r="G14" s="13" t="s">
        <v>41</v>
      </c>
      <c r="I14" s="13" t="s">
        <v>5</v>
      </c>
      <c r="J14" s="12">
        <v>247.5</v>
      </c>
    </row>
    <row r="15" spans="1:10" x14ac:dyDescent="0.35">
      <c r="E15" s="12">
        <v>258.75</v>
      </c>
      <c r="F15" s="12">
        <v>281.25</v>
      </c>
      <c r="G15" s="13" t="s">
        <v>42</v>
      </c>
      <c r="I15" s="13" t="s">
        <v>10</v>
      </c>
      <c r="J15" s="12">
        <v>270</v>
      </c>
    </row>
    <row r="16" spans="1:10" x14ac:dyDescent="0.35">
      <c r="E16" s="12">
        <v>281.25</v>
      </c>
      <c r="F16" s="12">
        <v>303.75</v>
      </c>
      <c r="G16" s="13" t="s">
        <v>43</v>
      </c>
      <c r="I16" s="13" t="s">
        <v>8</v>
      </c>
      <c r="J16" s="12">
        <v>292.5</v>
      </c>
    </row>
    <row r="17" spans="5:10" x14ac:dyDescent="0.35">
      <c r="E17" s="12">
        <v>303.75</v>
      </c>
      <c r="F17" s="12">
        <v>326.25</v>
      </c>
      <c r="G17" s="13" t="s">
        <v>44</v>
      </c>
      <c r="I17" s="13" t="s">
        <v>1</v>
      </c>
      <c r="J17" s="12">
        <v>315</v>
      </c>
    </row>
    <row r="18" spans="5:10" x14ac:dyDescent="0.35">
      <c r="E18" s="12">
        <v>326.25</v>
      </c>
      <c r="F18" s="12">
        <v>348.75</v>
      </c>
      <c r="G18" s="13" t="s">
        <v>45</v>
      </c>
      <c r="I18" s="13" t="s">
        <v>9</v>
      </c>
      <c r="J18" s="12">
        <v>337.5</v>
      </c>
    </row>
    <row r="19" spans="5:10" x14ac:dyDescent="0.35">
      <c r="E19" s="12">
        <v>354.375</v>
      </c>
      <c r="F19" s="12">
        <v>360</v>
      </c>
      <c r="G19" s="13" t="s">
        <v>16</v>
      </c>
      <c r="I19" s="13" t="s">
        <v>0</v>
      </c>
      <c r="J19" s="12">
        <v>360</v>
      </c>
    </row>
    <row r="23" spans="5:10" x14ac:dyDescent="0.35">
      <c r="E23" s="14"/>
      <c r="F23" s="14"/>
    </row>
  </sheetData>
  <mergeCells count="1">
    <mergeCell ref="E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Bdd 0h-0h</vt:lpstr>
      <vt:lpstr>Bdd 6h-6h</vt:lpstr>
      <vt:lpstr>Bdd 18h-18h</vt:lpstr>
      <vt:lpstr>Température</vt:lpstr>
      <vt:lpstr>Précipitations</vt:lpstr>
      <vt:lpstr>Pression</vt:lpstr>
      <vt:lpstr>Vent</vt:lpstr>
      <vt:lpstr>Annexe</vt:lpstr>
      <vt:lpstr>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2020-05-02T10:54:12Z</dcterms:created>
  <dcterms:modified xsi:type="dcterms:W3CDTF">2020-05-04T03:24:20Z</dcterms:modified>
</cp:coreProperties>
</file>