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Veste jeanerie" sheetId="1" r:id="rId1"/>
  </sheet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AH18" i="1" l="1"/>
  <c r="AH17" i="1"/>
  <c r="AG18" i="1"/>
  <c r="AG17" i="1"/>
  <c r="AF18" i="1"/>
  <c r="AF17" i="1"/>
  <c r="AE18" i="1"/>
  <c r="AE17" i="1"/>
  <c r="AD18" i="1"/>
  <c r="AD17" i="1"/>
  <c r="AC18" i="1"/>
  <c r="AC17" i="1"/>
  <c r="AB18" i="1"/>
  <c r="AB17" i="1"/>
  <c r="Z18" i="1"/>
  <c r="Z17" i="1"/>
  <c r="AA17" i="1"/>
  <c r="AA18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70" i="1"/>
  <c r="T71" i="1"/>
  <c r="T72" i="1"/>
  <c r="T73" i="1"/>
  <c r="T74" i="1"/>
  <c r="T75" i="1"/>
  <c r="T76" i="1"/>
  <c r="T77" i="1"/>
  <c r="T78" i="1"/>
  <c r="T79" i="1"/>
  <c r="T80" i="1"/>
  <c r="T81" i="1"/>
  <c r="T83" i="1"/>
  <c r="T85" i="1"/>
  <c r="T87" i="1"/>
  <c r="T89" i="1"/>
  <c r="T91" i="1"/>
  <c r="T93" i="1"/>
  <c r="T95" i="1"/>
  <c r="T98" i="1"/>
  <c r="T100" i="1"/>
  <c r="T102" i="1"/>
  <c r="T104" i="1"/>
  <c r="T106" i="1"/>
  <c r="T108" i="1"/>
  <c r="T110" i="1"/>
  <c r="T112" i="1"/>
  <c r="T114" i="1"/>
  <c r="T116" i="1"/>
  <c r="T118" i="1"/>
  <c r="T120" i="1"/>
  <c r="T122" i="1"/>
  <c r="T124" i="1"/>
  <c r="T126" i="1"/>
  <c r="T128" i="1"/>
  <c r="T130" i="1"/>
  <c r="T132" i="1"/>
  <c r="T134" i="1"/>
  <c r="T136" i="1"/>
  <c r="T138" i="1"/>
  <c r="T139" i="1"/>
  <c r="T141" i="1"/>
  <c r="T143" i="1"/>
  <c r="T145" i="1"/>
  <c r="T147" i="1"/>
  <c r="T149" i="1"/>
  <c r="T151" i="1"/>
  <c r="T153" i="1"/>
  <c r="T155" i="1"/>
  <c r="T157" i="1"/>
  <c r="T159" i="1"/>
  <c r="T161" i="1"/>
  <c r="T163" i="1"/>
  <c r="T165" i="1"/>
  <c r="T167" i="1"/>
  <c r="T169" i="1"/>
  <c r="T171" i="1"/>
  <c r="T173" i="1"/>
  <c r="T175" i="1"/>
  <c r="T177" i="1"/>
  <c r="T180" i="1"/>
  <c r="T182" i="1"/>
  <c r="T184" i="1"/>
  <c r="T186" i="1"/>
  <c r="T188" i="1"/>
  <c r="T190" i="1"/>
  <c r="T192" i="1"/>
  <c r="T194" i="1"/>
  <c r="T196" i="1"/>
  <c r="T198" i="1"/>
  <c r="T200" i="1"/>
  <c r="T202" i="1"/>
  <c r="T204" i="1"/>
  <c r="T207" i="1"/>
  <c r="T209" i="1"/>
  <c r="T211" i="1"/>
  <c r="T213" i="1"/>
  <c r="T215" i="1"/>
  <c r="T217" i="1"/>
  <c r="T219" i="1"/>
  <c r="T221" i="1"/>
  <c r="T223" i="1"/>
  <c r="T225" i="1"/>
  <c r="T227" i="1"/>
  <c r="T229" i="1"/>
  <c r="T232" i="1"/>
  <c r="T234" i="1"/>
  <c r="T236" i="1"/>
  <c r="T238" i="1"/>
  <c r="T240" i="1"/>
  <c r="T242" i="1"/>
  <c r="T244" i="1"/>
  <c r="T246" i="1"/>
  <c r="T248" i="1"/>
  <c r="T250" i="1"/>
  <c r="T69" i="1"/>
  <c r="T82" i="1"/>
  <c r="T84" i="1"/>
  <c r="T86" i="1"/>
  <c r="T88" i="1"/>
  <c r="T90" i="1"/>
  <c r="T92" i="1"/>
  <c r="T94" i="1"/>
  <c r="T96" i="1"/>
  <c r="T97" i="1"/>
  <c r="T99" i="1"/>
  <c r="T101" i="1"/>
  <c r="T103" i="1"/>
  <c r="T105" i="1"/>
  <c r="T107" i="1"/>
  <c r="T109" i="1"/>
  <c r="T111" i="1"/>
  <c r="T113" i="1"/>
  <c r="T115" i="1"/>
  <c r="T117" i="1"/>
  <c r="T119" i="1"/>
  <c r="T121" i="1"/>
  <c r="T123" i="1"/>
  <c r="T125" i="1"/>
  <c r="T127" i="1"/>
  <c r="T129" i="1"/>
  <c r="T131" i="1"/>
  <c r="T133" i="1"/>
  <c r="T135" i="1"/>
  <c r="T137" i="1"/>
  <c r="T140" i="1"/>
  <c r="T142" i="1"/>
  <c r="T144" i="1"/>
  <c r="T146" i="1"/>
  <c r="T148" i="1"/>
  <c r="T150" i="1"/>
  <c r="T152" i="1"/>
  <c r="T154" i="1"/>
  <c r="T156" i="1"/>
  <c r="T158" i="1"/>
  <c r="T160" i="1"/>
  <c r="T162" i="1"/>
  <c r="T164" i="1"/>
  <c r="T166" i="1"/>
  <c r="T168" i="1"/>
  <c r="T170" i="1"/>
  <c r="T172" i="1"/>
  <c r="T174" i="1"/>
  <c r="T176" i="1"/>
  <c r="T178" i="1"/>
  <c r="T179" i="1"/>
  <c r="T181" i="1"/>
  <c r="T183" i="1"/>
  <c r="T185" i="1"/>
  <c r="T187" i="1"/>
  <c r="T189" i="1"/>
  <c r="T191" i="1"/>
  <c r="T193" i="1"/>
  <c r="T195" i="1"/>
  <c r="T197" i="1"/>
  <c r="T199" i="1"/>
  <c r="T201" i="1"/>
  <c r="T203" i="1"/>
  <c r="T205" i="1"/>
  <c r="T206" i="1"/>
  <c r="T208" i="1"/>
  <c r="T210" i="1"/>
  <c r="T212" i="1"/>
  <c r="T214" i="1"/>
  <c r="T216" i="1"/>
  <c r="T218" i="1"/>
  <c r="T220" i="1"/>
  <c r="T222" i="1"/>
  <c r="T224" i="1"/>
  <c r="T226" i="1"/>
  <c r="T228" i="1"/>
  <c r="T230" i="1"/>
  <c r="T231" i="1"/>
  <c r="T233" i="1"/>
  <c r="T235" i="1"/>
  <c r="T237" i="1"/>
  <c r="T239" i="1"/>
  <c r="T241" i="1"/>
  <c r="T243" i="1"/>
  <c r="T245" i="1"/>
  <c r="T247" i="1"/>
  <c r="T249" i="1"/>
  <c r="T251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70" i="1"/>
  <c r="R71" i="1"/>
  <c r="R72" i="1"/>
  <c r="R73" i="1"/>
  <c r="R74" i="1"/>
  <c r="R75" i="1"/>
  <c r="R76" i="1"/>
  <c r="R77" i="1"/>
  <c r="R78" i="1"/>
  <c r="R79" i="1"/>
  <c r="R80" i="1"/>
  <c r="R81" i="1"/>
  <c r="R83" i="1"/>
  <c r="R85" i="1"/>
  <c r="R87" i="1"/>
  <c r="R89" i="1"/>
  <c r="R91" i="1"/>
  <c r="R93" i="1"/>
  <c r="R95" i="1"/>
  <c r="R98" i="1"/>
  <c r="R100" i="1"/>
  <c r="R102" i="1"/>
  <c r="R104" i="1"/>
  <c r="R106" i="1"/>
  <c r="R108" i="1"/>
  <c r="R110" i="1"/>
  <c r="R112" i="1"/>
  <c r="R114" i="1"/>
  <c r="R116" i="1"/>
  <c r="R118" i="1"/>
  <c r="R120" i="1"/>
  <c r="R122" i="1"/>
  <c r="R124" i="1"/>
  <c r="R126" i="1"/>
  <c r="R128" i="1"/>
  <c r="R130" i="1"/>
  <c r="R132" i="1"/>
  <c r="R134" i="1"/>
  <c r="R136" i="1"/>
  <c r="R138" i="1"/>
  <c r="R139" i="1"/>
  <c r="R141" i="1"/>
  <c r="R143" i="1"/>
  <c r="R145" i="1"/>
  <c r="R147" i="1"/>
  <c r="R149" i="1"/>
  <c r="R151" i="1"/>
  <c r="R153" i="1"/>
  <c r="R155" i="1"/>
  <c r="R157" i="1"/>
  <c r="R159" i="1"/>
  <c r="R161" i="1"/>
  <c r="R163" i="1"/>
  <c r="R165" i="1"/>
  <c r="R167" i="1"/>
  <c r="R169" i="1"/>
  <c r="R171" i="1"/>
  <c r="R173" i="1"/>
  <c r="R175" i="1"/>
  <c r="R177" i="1"/>
  <c r="R180" i="1"/>
  <c r="R182" i="1"/>
  <c r="R184" i="1"/>
  <c r="R186" i="1"/>
  <c r="R188" i="1"/>
  <c r="R190" i="1"/>
  <c r="R192" i="1"/>
  <c r="R194" i="1"/>
  <c r="R196" i="1"/>
  <c r="R198" i="1"/>
  <c r="R200" i="1"/>
  <c r="R202" i="1"/>
  <c r="R204" i="1"/>
  <c r="R207" i="1"/>
  <c r="R209" i="1"/>
  <c r="R211" i="1"/>
  <c r="R213" i="1"/>
  <c r="R215" i="1"/>
  <c r="R217" i="1"/>
  <c r="R219" i="1"/>
  <c r="R221" i="1"/>
  <c r="R223" i="1"/>
  <c r="R225" i="1"/>
  <c r="R227" i="1"/>
  <c r="R229" i="1"/>
  <c r="R232" i="1"/>
  <c r="R234" i="1"/>
  <c r="R236" i="1"/>
  <c r="R238" i="1"/>
  <c r="R240" i="1"/>
  <c r="R242" i="1"/>
  <c r="R244" i="1"/>
  <c r="R246" i="1"/>
  <c r="R248" i="1"/>
  <c r="R250" i="1"/>
  <c r="R69" i="1"/>
  <c r="R82" i="1"/>
  <c r="R84" i="1"/>
  <c r="R86" i="1"/>
  <c r="R88" i="1"/>
  <c r="R90" i="1"/>
  <c r="R92" i="1"/>
  <c r="R94" i="1"/>
  <c r="R96" i="1"/>
  <c r="R97" i="1"/>
  <c r="R99" i="1"/>
  <c r="R101" i="1"/>
  <c r="R103" i="1"/>
  <c r="R105" i="1"/>
  <c r="R107" i="1"/>
  <c r="R109" i="1"/>
  <c r="R111" i="1"/>
  <c r="R113" i="1"/>
  <c r="R115" i="1"/>
  <c r="R117" i="1"/>
  <c r="R119" i="1"/>
  <c r="R121" i="1"/>
  <c r="R123" i="1"/>
  <c r="R125" i="1"/>
  <c r="R127" i="1"/>
  <c r="R129" i="1"/>
  <c r="R131" i="1"/>
  <c r="R133" i="1"/>
  <c r="R135" i="1"/>
  <c r="R137" i="1"/>
  <c r="R140" i="1"/>
  <c r="R142" i="1"/>
  <c r="R144" i="1"/>
  <c r="R146" i="1"/>
  <c r="R148" i="1"/>
  <c r="R150" i="1"/>
  <c r="R152" i="1"/>
  <c r="R154" i="1"/>
  <c r="R156" i="1"/>
  <c r="R158" i="1"/>
  <c r="R160" i="1"/>
  <c r="R162" i="1"/>
  <c r="R164" i="1"/>
  <c r="R166" i="1"/>
  <c r="R168" i="1"/>
  <c r="R170" i="1"/>
  <c r="R172" i="1"/>
  <c r="R174" i="1"/>
  <c r="R176" i="1"/>
  <c r="R178" i="1"/>
  <c r="R179" i="1"/>
  <c r="R181" i="1"/>
  <c r="R183" i="1"/>
  <c r="R185" i="1"/>
  <c r="R187" i="1"/>
  <c r="R189" i="1"/>
  <c r="R191" i="1"/>
  <c r="R193" i="1"/>
  <c r="R195" i="1"/>
  <c r="R197" i="1"/>
  <c r="R199" i="1"/>
  <c r="R201" i="1"/>
  <c r="R203" i="1"/>
  <c r="R205" i="1"/>
  <c r="R206" i="1"/>
  <c r="R208" i="1"/>
  <c r="R210" i="1"/>
  <c r="R212" i="1"/>
  <c r="R214" i="1"/>
  <c r="R216" i="1"/>
  <c r="R218" i="1"/>
  <c r="R220" i="1"/>
  <c r="R222" i="1"/>
  <c r="R224" i="1"/>
  <c r="R226" i="1"/>
  <c r="R228" i="1"/>
  <c r="R230" i="1"/>
  <c r="R231" i="1"/>
  <c r="R233" i="1"/>
  <c r="R235" i="1"/>
  <c r="R237" i="1"/>
  <c r="R239" i="1"/>
  <c r="R241" i="1"/>
  <c r="R243" i="1"/>
  <c r="R245" i="1"/>
  <c r="R247" i="1"/>
  <c r="R249" i="1"/>
  <c r="R251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70" i="1"/>
  <c r="P71" i="1"/>
  <c r="P72" i="1"/>
  <c r="P73" i="1"/>
  <c r="P74" i="1"/>
  <c r="P75" i="1"/>
  <c r="P76" i="1"/>
  <c r="P77" i="1"/>
  <c r="P78" i="1"/>
  <c r="P79" i="1"/>
  <c r="P80" i="1"/>
  <c r="P81" i="1"/>
  <c r="P83" i="1"/>
  <c r="P85" i="1"/>
  <c r="P87" i="1"/>
  <c r="P89" i="1"/>
  <c r="P91" i="1"/>
  <c r="P93" i="1"/>
  <c r="P95" i="1"/>
  <c r="P98" i="1"/>
  <c r="P100" i="1"/>
  <c r="P102" i="1"/>
  <c r="P104" i="1"/>
  <c r="P106" i="1"/>
  <c r="P108" i="1"/>
  <c r="P110" i="1"/>
  <c r="P112" i="1"/>
  <c r="P114" i="1"/>
  <c r="P116" i="1"/>
  <c r="P118" i="1"/>
  <c r="P120" i="1"/>
  <c r="P122" i="1"/>
  <c r="P124" i="1"/>
  <c r="P126" i="1"/>
  <c r="P128" i="1"/>
  <c r="P130" i="1"/>
  <c r="P132" i="1"/>
  <c r="P134" i="1"/>
  <c r="P136" i="1"/>
  <c r="P138" i="1"/>
  <c r="P139" i="1"/>
  <c r="P141" i="1"/>
  <c r="P143" i="1"/>
  <c r="P145" i="1"/>
  <c r="P147" i="1"/>
  <c r="P149" i="1"/>
  <c r="P151" i="1"/>
  <c r="P153" i="1"/>
  <c r="P155" i="1"/>
  <c r="P157" i="1"/>
  <c r="P159" i="1"/>
  <c r="P161" i="1"/>
  <c r="P163" i="1"/>
  <c r="P165" i="1"/>
  <c r="P167" i="1"/>
  <c r="P169" i="1"/>
  <c r="P171" i="1"/>
  <c r="P173" i="1"/>
  <c r="P175" i="1"/>
  <c r="P177" i="1"/>
  <c r="P180" i="1"/>
  <c r="P182" i="1"/>
  <c r="P184" i="1"/>
  <c r="P186" i="1"/>
  <c r="P188" i="1"/>
  <c r="P190" i="1"/>
  <c r="P192" i="1"/>
  <c r="P194" i="1"/>
  <c r="P196" i="1"/>
  <c r="P198" i="1"/>
  <c r="P200" i="1"/>
  <c r="P202" i="1"/>
  <c r="P204" i="1"/>
  <c r="P207" i="1"/>
  <c r="P209" i="1"/>
  <c r="P211" i="1"/>
  <c r="P213" i="1"/>
  <c r="P215" i="1"/>
  <c r="P217" i="1"/>
  <c r="P219" i="1"/>
  <c r="P221" i="1"/>
  <c r="P223" i="1"/>
  <c r="P225" i="1"/>
  <c r="P227" i="1"/>
  <c r="P229" i="1"/>
  <c r="P232" i="1"/>
  <c r="P234" i="1"/>
  <c r="P236" i="1"/>
  <c r="P238" i="1"/>
  <c r="P240" i="1"/>
  <c r="P242" i="1"/>
  <c r="P244" i="1"/>
  <c r="P246" i="1"/>
  <c r="P248" i="1"/>
  <c r="P250" i="1"/>
  <c r="P69" i="1"/>
  <c r="P82" i="1"/>
  <c r="P84" i="1"/>
  <c r="P86" i="1"/>
  <c r="P88" i="1"/>
  <c r="P90" i="1"/>
  <c r="P92" i="1"/>
  <c r="P94" i="1"/>
  <c r="P96" i="1"/>
  <c r="P97" i="1"/>
  <c r="P99" i="1"/>
  <c r="P101" i="1"/>
  <c r="P103" i="1"/>
  <c r="P105" i="1"/>
  <c r="P107" i="1"/>
  <c r="P109" i="1"/>
  <c r="P111" i="1"/>
  <c r="P113" i="1"/>
  <c r="P115" i="1"/>
  <c r="P117" i="1"/>
  <c r="P119" i="1"/>
  <c r="P121" i="1"/>
  <c r="P123" i="1"/>
  <c r="P125" i="1"/>
  <c r="P127" i="1"/>
  <c r="P129" i="1"/>
  <c r="P131" i="1"/>
  <c r="P133" i="1"/>
  <c r="P135" i="1"/>
  <c r="P137" i="1"/>
  <c r="P140" i="1"/>
  <c r="P142" i="1"/>
  <c r="P144" i="1"/>
  <c r="P146" i="1"/>
  <c r="P148" i="1"/>
  <c r="P150" i="1"/>
  <c r="P152" i="1"/>
  <c r="P154" i="1"/>
  <c r="P156" i="1"/>
  <c r="P158" i="1"/>
  <c r="P160" i="1"/>
  <c r="P162" i="1"/>
  <c r="P164" i="1"/>
  <c r="P166" i="1"/>
  <c r="P168" i="1"/>
  <c r="P170" i="1"/>
  <c r="P172" i="1"/>
  <c r="P174" i="1"/>
  <c r="P176" i="1"/>
  <c r="P178" i="1"/>
  <c r="P179" i="1"/>
  <c r="P181" i="1"/>
  <c r="P183" i="1"/>
  <c r="P185" i="1"/>
  <c r="P187" i="1"/>
  <c r="P189" i="1"/>
  <c r="P191" i="1"/>
  <c r="P193" i="1"/>
  <c r="P195" i="1"/>
  <c r="P197" i="1"/>
  <c r="P199" i="1"/>
  <c r="P201" i="1"/>
  <c r="P203" i="1"/>
  <c r="P205" i="1"/>
  <c r="P206" i="1"/>
  <c r="P208" i="1"/>
  <c r="P210" i="1"/>
  <c r="P212" i="1"/>
  <c r="P214" i="1"/>
  <c r="P216" i="1"/>
  <c r="P218" i="1"/>
  <c r="P220" i="1"/>
  <c r="P222" i="1"/>
  <c r="P224" i="1"/>
  <c r="P226" i="1"/>
  <c r="P228" i="1"/>
  <c r="P230" i="1"/>
  <c r="P231" i="1"/>
  <c r="P233" i="1"/>
  <c r="P235" i="1"/>
  <c r="P237" i="1"/>
  <c r="P239" i="1"/>
  <c r="P241" i="1"/>
  <c r="P243" i="1"/>
  <c r="P245" i="1"/>
  <c r="P247" i="1"/>
  <c r="P249" i="1"/>
  <c r="P251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70" i="1"/>
  <c r="N71" i="1"/>
  <c r="N72" i="1"/>
  <c r="N73" i="1"/>
  <c r="N74" i="1"/>
  <c r="N75" i="1"/>
  <c r="N76" i="1"/>
  <c r="N77" i="1"/>
  <c r="N78" i="1"/>
  <c r="N79" i="1"/>
  <c r="N80" i="1"/>
  <c r="N81" i="1"/>
  <c r="N83" i="1"/>
  <c r="N85" i="1"/>
  <c r="N87" i="1"/>
  <c r="N89" i="1"/>
  <c r="N91" i="1"/>
  <c r="N93" i="1"/>
  <c r="N95" i="1"/>
  <c r="N98" i="1"/>
  <c r="N100" i="1"/>
  <c r="N102" i="1"/>
  <c r="N104" i="1"/>
  <c r="N106" i="1"/>
  <c r="N108" i="1"/>
  <c r="N110" i="1"/>
  <c r="N112" i="1"/>
  <c r="N114" i="1"/>
  <c r="N116" i="1"/>
  <c r="N118" i="1"/>
  <c r="N120" i="1"/>
  <c r="N122" i="1"/>
  <c r="N124" i="1"/>
  <c r="N126" i="1"/>
  <c r="N128" i="1"/>
  <c r="N130" i="1"/>
  <c r="N132" i="1"/>
  <c r="N134" i="1"/>
  <c r="N136" i="1"/>
  <c r="N138" i="1"/>
  <c r="N139" i="1"/>
  <c r="N141" i="1"/>
  <c r="N143" i="1"/>
  <c r="N145" i="1"/>
  <c r="N147" i="1"/>
  <c r="N149" i="1"/>
  <c r="N151" i="1"/>
  <c r="N153" i="1"/>
  <c r="N155" i="1"/>
  <c r="N157" i="1"/>
  <c r="N159" i="1"/>
  <c r="N161" i="1"/>
  <c r="N163" i="1"/>
  <c r="N165" i="1"/>
  <c r="N167" i="1"/>
  <c r="N169" i="1"/>
  <c r="N171" i="1"/>
  <c r="N173" i="1"/>
  <c r="N175" i="1"/>
  <c r="N177" i="1"/>
  <c r="N180" i="1"/>
  <c r="N182" i="1"/>
  <c r="N184" i="1"/>
  <c r="N186" i="1"/>
  <c r="N188" i="1"/>
  <c r="N190" i="1"/>
  <c r="N192" i="1"/>
  <c r="N194" i="1"/>
  <c r="N196" i="1"/>
  <c r="N198" i="1"/>
  <c r="N200" i="1"/>
  <c r="N202" i="1"/>
  <c r="N204" i="1"/>
  <c r="N207" i="1"/>
  <c r="N209" i="1"/>
  <c r="N211" i="1"/>
  <c r="N213" i="1"/>
  <c r="N215" i="1"/>
  <c r="N217" i="1"/>
  <c r="N219" i="1"/>
  <c r="N221" i="1"/>
  <c r="N223" i="1"/>
  <c r="N225" i="1"/>
  <c r="N227" i="1"/>
  <c r="N229" i="1"/>
  <c r="N232" i="1"/>
  <c r="N234" i="1"/>
  <c r="N236" i="1"/>
  <c r="N238" i="1"/>
  <c r="N240" i="1"/>
  <c r="N242" i="1"/>
  <c r="N244" i="1"/>
  <c r="N246" i="1"/>
  <c r="N248" i="1"/>
  <c r="N250" i="1"/>
  <c r="N69" i="1"/>
  <c r="N82" i="1"/>
  <c r="N84" i="1"/>
  <c r="N86" i="1"/>
  <c r="N88" i="1"/>
  <c r="N90" i="1"/>
  <c r="N92" i="1"/>
  <c r="N94" i="1"/>
  <c r="N96" i="1"/>
  <c r="N97" i="1"/>
  <c r="N99" i="1"/>
  <c r="N101" i="1"/>
  <c r="N103" i="1"/>
  <c r="N105" i="1"/>
  <c r="N107" i="1"/>
  <c r="N109" i="1"/>
  <c r="N111" i="1"/>
  <c r="N113" i="1"/>
  <c r="N115" i="1"/>
  <c r="N117" i="1"/>
  <c r="N119" i="1"/>
  <c r="N121" i="1"/>
  <c r="N123" i="1"/>
  <c r="N125" i="1"/>
  <c r="N127" i="1"/>
  <c r="N129" i="1"/>
  <c r="N131" i="1"/>
  <c r="N133" i="1"/>
  <c r="N135" i="1"/>
  <c r="N137" i="1"/>
  <c r="N140" i="1"/>
  <c r="N142" i="1"/>
  <c r="N144" i="1"/>
  <c r="N146" i="1"/>
  <c r="N148" i="1"/>
  <c r="N150" i="1"/>
  <c r="N152" i="1"/>
  <c r="N154" i="1"/>
  <c r="N156" i="1"/>
  <c r="N158" i="1"/>
  <c r="N160" i="1"/>
  <c r="N162" i="1"/>
  <c r="N164" i="1"/>
  <c r="N166" i="1"/>
  <c r="N168" i="1"/>
  <c r="N170" i="1"/>
  <c r="N172" i="1"/>
  <c r="N174" i="1"/>
  <c r="N176" i="1"/>
  <c r="N178" i="1"/>
  <c r="N179" i="1"/>
  <c r="N181" i="1"/>
  <c r="N183" i="1"/>
  <c r="N185" i="1"/>
  <c r="N187" i="1"/>
  <c r="N189" i="1"/>
  <c r="N191" i="1"/>
  <c r="N193" i="1"/>
  <c r="N195" i="1"/>
  <c r="N197" i="1"/>
  <c r="N199" i="1"/>
  <c r="N201" i="1"/>
  <c r="N203" i="1"/>
  <c r="N205" i="1"/>
  <c r="N206" i="1"/>
  <c r="N208" i="1"/>
  <c r="N210" i="1"/>
  <c r="N212" i="1"/>
  <c r="N214" i="1"/>
  <c r="N216" i="1"/>
  <c r="N218" i="1"/>
  <c r="N220" i="1"/>
  <c r="N222" i="1"/>
  <c r="N224" i="1"/>
  <c r="N226" i="1"/>
  <c r="N228" i="1"/>
  <c r="N230" i="1"/>
  <c r="N231" i="1"/>
  <c r="N233" i="1"/>
  <c r="N235" i="1"/>
  <c r="N237" i="1"/>
  <c r="N239" i="1"/>
  <c r="N241" i="1"/>
  <c r="N243" i="1"/>
  <c r="N245" i="1"/>
  <c r="N247" i="1"/>
  <c r="N249" i="1"/>
  <c r="N251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70" i="1"/>
  <c r="L71" i="1"/>
  <c r="L72" i="1"/>
  <c r="L73" i="1"/>
  <c r="L74" i="1"/>
  <c r="L75" i="1"/>
  <c r="L76" i="1"/>
  <c r="L77" i="1"/>
  <c r="L78" i="1"/>
  <c r="L79" i="1"/>
  <c r="L80" i="1"/>
  <c r="L81" i="1"/>
  <c r="L83" i="1"/>
  <c r="L85" i="1"/>
  <c r="L87" i="1"/>
  <c r="L89" i="1"/>
  <c r="L91" i="1"/>
  <c r="L93" i="1"/>
  <c r="L95" i="1"/>
  <c r="L98" i="1"/>
  <c r="L100" i="1"/>
  <c r="L102" i="1"/>
  <c r="L104" i="1"/>
  <c r="L106" i="1"/>
  <c r="L108" i="1"/>
  <c r="L110" i="1"/>
  <c r="L112" i="1"/>
  <c r="L114" i="1"/>
  <c r="L116" i="1"/>
  <c r="L118" i="1"/>
  <c r="L120" i="1"/>
  <c r="L122" i="1"/>
  <c r="L124" i="1"/>
  <c r="L126" i="1"/>
  <c r="L128" i="1"/>
  <c r="L130" i="1"/>
  <c r="L132" i="1"/>
  <c r="L134" i="1"/>
  <c r="L136" i="1"/>
  <c r="L138" i="1"/>
  <c r="L139" i="1"/>
  <c r="L141" i="1"/>
  <c r="L143" i="1"/>
  <c r="L145" i="1"/>
  <c r="L147" i="1"/>
  <c r="L149" i="1"/>
  <c r="L151" i="1"/>
  <c r="L153" i="1"/>
  <c r="L155" i="1"/>
  <c r="L157" i="1"/>
  <c r="L159" i="1"/>
  <c r="L161" i="1"/>
  <c r="L163" i="1"/>
  <c r="L165" i="1"/>
  <c r="L167" i="1"/>
  <c r="L169" i="1"/>
  <c r="L171" i="1"/>
  <c r="L173" i="1"/>
  <c r="L175" i="1"/>
  <c r="L177" i="1"/>
  <c r="L180" i="1"/>
  <c r="L182" i="1"/>
  <c r="L184" i="1"/>
  <c r="L186" i="1"/>
  <c r="L188" i="1"/>
  <c r="L190" i="1"/>
  <c r="L192" i="1"/>
  <c r="L194" i="1"/>
  <c r="L196" i="1"/>
  <c r="L198" i="1"/>
  <c r="L200" i="1"/>
  <c r="L202" i="1"/>
  <c r="L204" i="1"/>
  <c r="L207" i="1"/>
  <c r="L209" i="1"/>
  <c r="L211" i="1"/>
  <c r="L213" i="1"/>
  <c r="L215" i="1"/>
  <c r="L217" i="1"/>
  <c r="L219" i="1"/>
  <c r="L221" i="1"/>
  <c r="L223" i="1"/>
  <c r="L225" i="1"/>
  <c r="L227" i="1"/>
  <c r="L229" i="1"/>
  <c r="L232" i="1"/>
  <c r="L234" i="1"/>
  <c r="L236" i="1"/>
  <c r="L238" i="1"/>
  <c r="L240" i="1"/>
  <c r="L242" i="1"/>
  <c r="L244" i="1"/>
  <c r="L246" i="1"/>
  <c r="L248" i="1"/>
  <c r="L250" i="1"/>
  <c r="L69" i="1"/>
  <c r="L82" i="1"/>
  <c r="L84" i="1"/>
  <c r="L86" i="1"/>
  <c r="L88" i="1"/>
  <c r="L90" i="1"/>
  <c r="L92" i="1"/>
  <c r="L94" i="1"/>
  <c r="L96" i="1"/>
  <c r="L97" i="1"/>
  <c r="L99" i="1"/>
  <c r="L101" i="1"/>
  <c r="L103" i="1"/>
  <c r="L105" i="1"/>
  <c r="L107" i="1"/>
  <c r="L109" i="1"/>
  <c r="L111" i="1"/>
  <c r="L113" i="1"/>
  <c r="L115" i="1"/>
  <c r="L117" i="1"/>
  <c r="L119" i="1"/>
  <c r="L121" i="1"/>
  <c r="L123" i="1"/>
  <c r="L125" i="1"/>
  <c r="L127" i="1"/>
  <c r="L129" i="1"/>
  <c r="L131" i="1"/>
  <c r="L133" i="1"/>
  <c r="L135" i="1"/>
  <c r="L137" i="1"/>
  <c r="L140" i="1"/>
  <c r="L142" i="1"/>
  <c r="L144" i="1"/>
  <c r="L146" i="1"/>
  <c r="L148" i="1"/>
  <c r="L150" i="1"/>
  <c r="L152" i="1"/>
  <c r="L154" i="1"/>
  <c r="L156" i="1"/>
  <c r="L158" i="1"/>
  <c r="L160" i="1"/>
  <c r="L162" i="1"/>
  <c r="L164" i="1"/>
  <c r="L166" i="1"/>
  <c r="L168" i="1"/>
  <c r="L170" i="1"/>
  <c r="L172" i="1"/>
  <c r="L174" i="1"/>
  <c r="L176" i="1"/>
  <c r="L178" i="1"/>
  <c r="L179" i="1"/>
  <c r="L181" i="1"/>
  <c r="L183" i="1"/>
  <c r="L185" i="1"/>
  <c r="L187" i="1"/>
  <c r="L189" i="1"/>
  <c r="L191" i="1"/>
  <c r="L193" i="1"/>
  <c r="L195" i="1"/>
  <c r="L197" i="1"/>
  <c r="L199" i="1"/>
  <c r="L201" i="1"/>
  <c r="L203" i="1"/>
  <c r="L205" i="1"/>
  <c r="L206" i="1"/>
  <c r="L208" i="1"/>
  <c r="L210" i="1"/>
  <c r="L212" i="1"/>
  <c r="L214" i="1"/>
  <c r="L216" i="1"/>
  <c r="L218" i="1"/>
  <c r="L220" i="1"/>
  <c r="L222" i="1"/>
  <c r="L224" i="1"/>
  <c r="L226" i="1"/>
  <c r="L228" i="1"/>
  <c r="L230" i="1"/>
  <c r="L231" i="1"/>
  <c r="L233" i="1"/>
  <c r="L235" i="1"/>
  <c r="L237" i="1"/>
  <c r="L239" i="1"/>
  <c r="L241" i="1"/>
  <c r="L243" i="1"/>
  <c r="L245" i="1"/>
  <c r="L247" i="1"/>
  <c r="L249" i="1"/>
  <c r="L25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5" i="1"/>
  <c r="J76" i="1"/>
  <c r="J77" i="1"/>
  <c r="J78" i="1"/>
  <c r="J79" i="1"/>
  <c r="J80" i="1"/>
  <c r="J81" i="1"/>
  <c r="J83" i="1"/>
  <c r="J85" i="1"/>
  <c r="J87" i="1"/>
  <c r="J89" i="1"/>
  <c r="J91" i="1"/>
  <c r="J93" i="1"/>
  <c r="J95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22" i="1"/>
  <c r="J124" i="1"/>
  <c r="J126" i="1"/>
  <c r="J128" i="1"/>
  <c r="J130" i="1"/>
  <c r="J132" i="1"/>
  <c r="J134" i="1"/>
  <c r="J136" i="1"/>
  <c r="J138" i="1"/>
  <c r="J139" i="1"/>
  <c r="J141" i="1"/>
  <c r="J143" i="1"/>
  <c r="J145" i="1"/>
  <c r="J147" i="1"/>
  <c r="J149" i="1"/>
  <c r="J151" i="1"/>
  <c r="J153" i="1"/>
  <c r="J155" i="1"/>
  <c r="J157" i="1"/>
  <c r="J159" i="1"/>
  <c r="J161" i="1"/>
  <c r="J163" i="1"/>
  <c r="J165" i="1"/>
  <c r="J167" i="1"/>
  <c r="J169" i="1"/>
  <c r="J171" i="1"/>
  <c r="J173" i="1"/>
  <c r="J175" i="1"/>
  <c r="J177" i="1"/>
  <c r="J180" i="1"/>
  <c r="J182" i="1"/>
  <c r="J184" i="1"/>
  <c r="J186" i="1"/>
  <c r="J188" i="1"/>
  <c r="J190" i="1"/>
  <c r="J192" i="1"/>
  <c r="J194" i="1"/>
  <c r="J196" i="1"/>
  <c r="J198" i="1"/>
  <c r="J200" i="1"/>
  <c r="J202" i="1"/>
  <c r="J204" i="1"/>
  <c r="J207" i="1"/>
  <c r="J209" i="1"/>
  <c r="J211" i="1"/>
  <c r="J213" i="1"/>
  <c r="J215" i="1"/>
  <c r="J217" i="1"/>
  <c r="J219" i="1"/>
  <c r="J221" i="1"/>
  <c r="J223" i="1"/>
  <c r="J225" i="1"/>
  <c r="J227" i="1"/>
  <c r="J229" i="1"/>
  <c r="J232" i="1"/>
  <c r="J234" i="1"/>
  <c r="J236" i="1"/>
  <c r="J238" i="1"/>
  <c r="J240" i="1"/>
  <c r="J242" i="1"/>
  <c r="J244" i="1"/>
  <c r="J246" i="1"/>
  <c r="J248" i="1"/>
  <c r="J250" i="1"/>
  <c r="J69" i="1"/>
  <c r="J82" i="1"/>
  <c r="J84" i="1"/>
  <c r="J86" i="1"/>
  <c r="J88" i="1"/>
  <c r="J90" i="1"/>
  <c r="J92" i="1"/>
  <c r="J94" i="1"/>
  <c r="J96" i="1"/>
  <c r="J97" i="1"/>
  <c r="J99" i="1"/>
  <c r="J101" i="1"/>
  <c r="J103" i="1"/>
  <c r="J105" i="1"/>
  <c r="J107" i="1"/>
  <c r="J109" i="1"/>
  <c r="J111" i="1"/>
  <c r="J113" i="1"/>
  <c r="J115" i="1"/>
  <c r="J117" i="1"/>
  <c r="J119" i="1"/>
  <c r="J121" i="1"/>
  <c r="J123" i="1"/>
  <c r="J125" i="1"/>
  <c r="J127" i="1"/>
  <c r="J129" i="1"/>
  <c r="J131" i="1"/>
  <c r="J133" i="1"/>
  <c r="J135" i="1"/>
  <c r="J137" i="1"/>
  <c r="J140" i="1"/>
  <c r="J142" i="1"/>
  <c r="J144" i="1"/>
  <c r="J146" i="1"/>
  <c r="J148" i="1"/>
  <c r="J150" i="1"/>
  <c r="J152" i="1"/>
  <c r="J154" i="1"/>
  <c r="J156" i="1"/>
  <c r="J158" i="1"/>
  <c r="J160" i="1"/>
  <c r="J162" i="1"/>
  <c r="J164" i="1"/>
  <c r="J166" i="1"/>
  <c r="J168" i="1"/>
  <c r="J170" i="1"/>
  <c r="J172" i="1"/>
  <c r="J174" i="1"/>
  <c r="J176" i="1"/>
  <c r="J178" i="1"/>
  <c r="J179" i="1"/>
  <c r="J181" i="1"/>
  <c r="J183" i="1"/>
  <c r="J185" i="1"/>
  <c r="J187" i="1"/>
  <c r="J189" i="1"/>
  <c r="J191" i="1"/>
  <c r="J193" i="1"/>
  <c r="J195" i="1"/>
  <c r="J197" i="1"/>
  <c r="J199" i="1"/>
  <c r="J201" i="1"/>
  <c r="J203" i="1"/>
  <c r="J205" i="1"/>
  <c r="J206" i="1"/>
  <c r="J208" i="1"/>
  <c r="J210" i="1"/>
  <c r="J212" i="1"/>
  <c r="J214" i="1"/>
  <c r="J216" i="1"/>
  <c r="J218" i="1"/>
  <c r="J220" i="1"/>
  <c r="J222" i="1"/>
  <c r="J224" i="1"/>
  <c r="J226" i="1"/>
  <c r="J228" i="1"/>
  <c r="J230" i="1"/>
  <c r="J231" i="1"/>
  <c r="J233" i="1"/>
  <c r="J235" i="1"/>
  <c r="J237" i="1"/>
  <c r="J239" i="1"/>
  <c r="J241" i="1"/>
  <c r="J243" i="1"/>
  <c r="J245" i="1"/>
  <c r="J247" i="1"/>
  <c r="J249" i="1"/>
  <c r="J251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70" i="1"/>
  <c r="H71" i="1"/>
  <c r="H72" i="1"/>
  <c r="H73" i="1"/>
  <c r="H74" i="1"/>
  <c r="H75" i="1"/>
  <c r="H76" i="1"/>
  <c r="H77" i="1"/>
  <c r="H78" i="1"/>
  <c r="H79" i="1"/>
  <c r="H80" i="1"/>
  <c r="H81" i="1"/>
  <c r="H83" i="1"/>
  <c r="H85" i="1"/>
  <c r="H87" i="1"/>
  <c r="H89" i="1"/>
  <c r="H91" i="1"/>
  <c r="H93" i="1"/>
  <c r="H95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134" i="1"/>
  <c r="H136" i="1"/>
  <c r="H138" i="1"/>
  <c r="H139" i="1"/>
  <c r="H141" i="1"/>
  <c r="H143" i="1"/>
  <c r="H145" i="1"/>
  <c r="H147" i="1"/>
  <c r="H149" i="1"/>
  <c r="H151" i="1"/>
  <c r="H153" i="1"/>
  <c r="H155" i="1"/>
  <c r="H157" i="1"/>
  <c r="H159" i="1"/>
  <c r="H161" i="1"/>
  <c r="H163" i="1"/>
  <c r="H165" i="1"/>
  <c r="H167" i="1"/>
  <c r="H169" i="1"/>
  <c r="H171" i="1"/>
  <c r="H173" i="1"/>
  <c r="H175" i="1"/>
  <c r="H177" i="1"/>
  <c r="H180" i="1"/>
  <c r="H182" i="1"/>
  <c r="H184" i="1"/>
  <c r="H186" i="1"/>
  <c r="H188" i="1"/>
  <c r="H190" i="1"/>
  <c r="H192" i="1"/>
  <c r="H194" i="1"/>
  <c r="H196" i="1"/>
  <c r="H198" i="1"/>
  <c r="H200" i="1"/>
  <c r="H202" i="1"/>
  <c r="H204" i="1"/>
  <c r="H207" i="1"/>
  <c r="H209" i="1"/>
  <c r="H211" i="1"/>
  <c r="H213" i="1"/>
  <c r="H215" i="1"/>
  <c r="H217" i="1"/>
  <c r="H219" i="1"/>
  <c r="H221" i="1"/>
  <c r="H223" i="1"/>
  <c r="H225" i="1"/>
  <c r="H227" i="1"/>
  <c r="H229" i="1"/>
  <c r="H232" i="1"/>
  <c r="H234" i="1"/>
  <c r="H236" i="1"/>
  <c r="H238" i="1"/>
  <c r="H240" i="1"/>
  <c r="H242" i="1"/>
  <c r="H244" i="1"/>
  <c r="H246" i="1"/>
  <c r="H248" i="1"/>
  <c r="H250" i="1"/>
  <c r="H69" i="1"/>
  <c r="H82" i="1"/>
  <c r="H84" i="1"/>
  <c r="H86" i="1"/>
  <c r="H88" i="1"/>
  <c r="H90" i="1"/>
  <c r="H92" i="1"/>
  <c r="H94" i="1"/>
  <c r="H96" i="1"/>
  <c r="H97" i="1"/>
  <c r="H99" i="1"/>
  <c r="H101" i="1"/>
  <c r="H103" i="1"/>
  <c r="H105" i="1"/>
  <c r="H107" i="1"/>
  <c r="H109" i="1"/>
  <c r="H111" i="1"/>
  <c r="H113" i="1"/>
  <c r="H115" i="1"/>
  <c r="H117" i="1"/>
  <c r="H119" i="1"/>
  <c r="H121" i="1"/>
  <c r="H123" i="1"/>
  <c r="H125" i="1"/>
  <c r="H127" i="1"/>
  <c r="H129" i="1"/>
  <c r="H131" i="1"/>
  <c r="H133" i="1"/>
  <c r="H135" i="1"/>
  <c r="H137" i="1"/>
  <c r="H140" i="1"/>
  <c r="H142" i="1"/>
  <c r="H144" i="1"/>
  <c r="H146" i="1"/>
  <c r="H148" i="1"/>
  <c r="H150" i="1"/>
  <c r="H152" i="1"/>
  <c r="H154" i="1"/>
  <c r="H156" i="1"/>
  <c r="H158" i="1"/>
  <c r="H160" i="1"/>
  <c r="H162" i="1"/>
  <c r="H164" i="1"/>
  <c r="H166" i="1"/>
  <c r="H168" i="1"/>
  <c r="H170" i="1"/>
  <c r="H172" i="1"/>
  <c r="H174" i="1"/>
  <c r="H176" i="1"/>
  <c r="H178" i="1"/>
  <c r="H179" i="1"/>
  <c r="H181" i="1"/>
  <c r="H183" i="1"/>
  <c r="H185" i="1"/>
  <c r="H187" i="1"/>
  <c r="H189" i="1"/>
  <c r="H191" i="1"/>
  <c r="H193" i="1"/>
  <c r="H195" i="1"/>
  <c r="H197" i="1"/>
  <c r="H199" i="1"/>
  <c r="H201" i="1"/>
  <c r="H203" i="1"/>
  <c r="H205" i="1"/>
  <c r="H206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1" i="1"/>
  <c r="H233" i="1"/>
  <c r="H235" i="1"/>
  <c r="H237" i="1"/>
  <c r="H239" i="1"/>
  <c r="H241" i="1"/>
  <c r="H243" i="1"/>
  <c r="H245" i="1"/>
  <c r="H247" i="1"/>
  <c r="H249" i="1"/>
  <c r="H25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70" i="1"/>
  <c r="F71" i="1"/>
  <c r="F72" i="1"/>
  <c r="F73" i="1"/>
  <c r="F74" i="1"/>
  <c r="F75" i="1"/>
  <c r="F76" i="1"/>
  <c r="F77" i="1"/>
  <c r="F78" i="1"/>
  <c r="F79" i="1"/>
  <c r="F80" i="1"/>
  <c r="F81" i="1"/>
  <c r="F83" i="1"/>
  <c r="F85" i="1"/>
  <c r="F87" i="1"/>
  <c r="F89" i="1"/>
  <c r="F91" i="1"/>
  <c r="F93" i="1"/>
  <c r="F95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134" i="1"/>
  <c r="F136" i="1"/>
  <c r="F138" i="1"/>
  <c r="F139" i="1"/>
  <c r="F141" i="1"/>
  <c r="F143" i="1"/>
  <c r="F145" i="1"/>
  <c r="F147" i="1"/>
  <c r="F149" i="1"/>
  <c r="F151" i="1"/>
  <c r="F153" i="1"/>
  <c r="F155" i="1"/>
  <c r="F157" i="1"/>
  <c r="F159" i="1"/>
  <c r="F161" i="1"/>
  <c r="F163" i="1"/>
  <c r="F165" i="1"/>
  <c r="F167" i="1"/>
  <c r="F169" i="1"/>
  <c r="F171" i="1"/>
  <c r="F173" i="1"/>
  <c r="F175" i="1"/>
  <c r="F177" i="1"/>
  <c r="F180" i="1"/>
  <c r="F182" i="1"/>
  <c r="F184" i="1"/>
  <c r="F186" i="1"/>
  <c r="F188" i="1"/>
  <c r="F190" i="1"/>
  <c r="F192" i="1"/>
  <c r="F194" i="1"/>
  <c r="F196" i="1"/>
  <c r="F198" i="1"/>
  <c r="F200" i="1"/>
  <c r="F202" i="1"/>
  <c r="F204" i="1"/>
  <c r="F207" i="1"/>
  <c r="F209" i="1"/>
  <c r="F211" i="1"/>
  <c r="F213" i="1"/>
  <c r="F215" i="1"/>
  <c r="F217" i="1"/>
  <c r="F219" i="1"/>
  <c r="F221" i="1"/>
  <c r="F223" i="1"/>
  <c r="F225" i="1"/>
  <c r="F227" i="1"/>
  <c r="F229" i="1"/>
  <c r="F232" i="1"/>
  <c r="F234" i="1"/>
  <c r="F236" i="1"/>
  <c r="F238" i="1"/>
  <c r="F240" i="1"/>
  <c r="F242" i="1"/>
  <c r="F244" i="1"/>
  <c r="F246" i="1"/>
  <c r="F248" i="1"/>
  <c r="F250" i="1"/>
  <c r="F69" i="1"/>
  <c r="F82" i="1"/>
  <c r="F84" i="1"/>
  <c r="F86" i="1"/>
  <c r="F88" i="1"/>
  <c r="F90" i="1"/>
  <c r="F92" i="1"/>
  <c r="F94" i="1"/>
  <c r="F96" i="1"/>
  <c r="F97" i="1"/>
  <c r="F99" i="1"/>
  <c r="F101" i="1"/>
  <c r="F103" i="1"/>
  <c r="F105" i="1"/>
  <c r="F107" i="1"/>
  <c r="F109" i="1"/>
  <c r="F111" i="1"/>
  <c r="F113" i="1"/>
  <c r="F115" i="1"/>
  <c r="F117" i="1"/>
  <c r="F119" i="1"/>
  <c r="F121" i="1"/>
  <c r="F123" i="1"/>
  <c r="F125" i="1"/>
  <c r="F127" i="1"/>
  <c r="F129" i="1"/>
  <c r="F131" i="1"/>
  <c r="F133" i="1"/>
  <c r="F135" i="1"/>
  <c r="F137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4" i="1"/>
  <c r="F166" i="1"/>
  <c r="F168" i="1"/>
  <c r="F170" i="1"/>
  <c r="F172" i="1"/>
  <c r="F174" i="1"/>
  <c r="F176" i="1"/>
  <c r="F178" i="1"/>
  <c r="F179" i="1"/>
  <c r="F181" i="1"/>
  <c r="F183" i="1"/>
  <c r="F185" i="1"/>
  <c r="F187" i="1"/>
  <c r="F189" i="1"/>
  <c r="F191" i="1"/>
  <c r="F193" i="1"/>
  <c r="F195" i="1"/>
  <c r="F197" i="1"/>
  <c r="F199" i="1"/>
  <c r="F201" i="1"/>
  <c r="F203" i="1"/>
  <c r="F205" i="1"/>
  <c r="F206" i="1"/>
  <c r="F208" i="1"/>
  <c r="F210" i="1"/>
  <c r="F212" i="1"/>
  <c r="F214" i="1"/>
  <c r="F216" i="1"/>
  <c r="F218" i="1"/>
  <c r="F220" i="1"/>
  <c r="F222" i="1"/>
  <c r="F224" i="1"/>
  <c r="F226" i="1"/>
  <c r="F228" i="1"/>
  <c r="F230" i="1"/>
  <c r="F231" i="1"/>
  <c r="F233" i="1"/>
  <c r="F235" i="1"/>
  <c r="F237" i="1"/>
  <c r="F239" i="1"/>
  <c r="F241" i="1"/>
  <c r="F243" i="1"/>
  <c r="F245" i="1"/>
  <c r="F247" i="1"/>
  <c r="F249" i="1"/>
  <c r="F251" i="1"/>
  <c r="V4" i="1" l="1"/>
  <c r="W4" i="1" s="1"/>
  <c r="V5" i="1"/>
  <c r="W5" i="1" s="1"/>
  <c r="V6" i="1"/>
  <c r="W6" i="1" s="1"/>
  <c r="V7" i="1"/>
  <c r="W7" i="1" s="1"/>
  <c r="V8" i="1"/>
  <c r="W8" i="1" s="1"/>
  <c r="V9" i="1"/>
  <c r="W9" i="1" s="1"/>
  <c r="V10" i="1"/>
  <c r="W10" i="1" s="1"/>
  <c r="V11" i="1"/>
  <c r="W11" i="1" s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78" i="1"/>
  <c r="W78" i="1" s="1"/>
  <c r="V79" i="1"/>
  <c r="W79" i="1" s="1"/>
  <c r="V80" i="1"/>
  <c r="W80" i="1" s="1"/>
  <c r="V81" i="1"/>
  <c r="W81" i="1" s="1"/>
  <c r="V83" i="1"/>
  <c r="W83" i="1" s="1"/>
  <c r="V85" i="1"/>
  <c r="W85" i="1" s="1"/>
  <c r="V87" i="1"/>
  <c r="W87" i="1" s="1"/>
  <c r="V89" i="1"/>
  <c r="W89" i="1" s="1"/>
  <c r="V91" i="1"/>
  <c r="W91" i="1" s="1"/>
  <c r="V93" i="1"/>
  <c r="W93" i="1" s="1"/>
  <c r="V95" i="1"/>
  <c r="W95" i="1" s="1"/>
  <c r="V98" i="1"/>
  <c r="W98" i="1" s="1"/>
  <c r="V100" i="1"/>
  <c r="W100" i="1" s="1"/>
  <c r="V102" i="1"/>
  <c r="W102" i="1" s="1"/>
  <c r="V104" i="1"/>
  <c r="W104" i="1" s="1"/>
  <c r="V106" i="1"/>
  <c r="W106" i="1" s="1"/>
  <c r="V108" i="1"/>
  <c r="W108" i="1" s="1"/>
  <c r="V110" i="1"/>
  <c r="W110" i="1" s="1"/>
  <c r="V112" i="1"/>
  <c r="W112" i="1" s="1"/>
  <c r="V114" i="1"/>
  <c r="W114" i="1" s="1"/>
  <c r="V116" i="1"/>
  <c r="W116" i="1" s="1"/>
  <c r="V118" i="1"/>
  <c r="W118" i="1" s="1"/>
  <c r="V120" i="1"/>
  <c r="W120" i="1" s="1"/>
  <c r="V122" i="1"/>
  <c r="W122" i="1" s="1"/>
  <c r="V124" i="1"/>
  <c r="W124" i="1" s="1"/>
  <c r="V126" i="1"/>
  <c r="W126" i="1" s="1"/>
  <c r="V128" i="1"/>
  <c r="W128" i="1" s="1"/>
  <c r="V130" i="1"/>
  <c r="W130" i="1" s="1"/>
  <c r="V132" i="1"/>
  <c r="W132" i="1" s="1"/>
  <c r="V134" i="1"/>
  <c r="W134" i="1" s="1"/>
  <c r="V136" i="1"/>
  <c r="W136" i="1" s="1"/>
  <c r="V138" i="1"/>
  <c r="W138" i="1" s="1"/>
  <c r="V139" i="1"/>
  <c r="W139" i="1" s="1"/>
  <c r="V141" i="1"/>
  <c r="W141" i="1" s="1"/>
  <c r="V143" i="1"/>
  <c r="W143" i="1" s="1"/>
  <c r="V145" i="1"/>
  <c r="W145" i="1" s="1"/>
  <c r="V147" i="1"/>
  <c r="W147" i="1" s="1"/>
  <c r="V149" i="1"/>
  <c r="W149" i="1" s="1"/>
  <c r="V151" i="1"/>
  <c r="W151" i="1" s="1"/>
  <c r="V153" i="1"/>
  <c r="W153" i="1" s="1"/>
  <c r="V155" i="1"/>
  <c r="W155" i="1" s="1"/>
  <c r="V157" i="1"/>
  <c r="W157" i="1" s="1"/>
  <c r="V159" i="1"/>
  <c r="W159" i="1" s="1"/>
  <c r="V161" i="1"/>
  <c r="W161" i="1" s="1"/>
  <c r="V163" i="1"/>
  <c r="W163" i="1" s="1"/>
  <c r="V165" i="1"/>
  <c r="W165" i="1" s="1"/>
  <c r="V167" i="1"/>
  <c r="W167" i="1" s="1"/>
  <c r="V169" i="1"/>
  <c r="W169" i="1" s="1"/>
  <c r="V171" i="1"/>
  <c r="W171" i="1" s="1"/>
  <c r="V173" i="1"/>
  <c r="W173" i="1" s="1"/>
  <c r="V175" i="1"/>
  <c r="W175" i="1" s="1"/>
  <c r="V177" i="1"/>
  <c r="W177" i="1" s="1"/>
  <c r="V180" i="1"/>
  <c r="W180" i="1" s="1"/>
  <c r="V182" i="1"/>
  <c r="W182" i="1" s="1"/>
  <c r="V184" i="1"/>
  <c r="W184" i="1" s="1"/>
  <c r="V186" i="1"/>
  <c r="W186" i="1" s="1"/>
  <c r="V188" i="1"/>
  <c r="W188" i="1" s="1"/>
  <c r="V190" i="1"/>
  <c r="W190" i="1" s="1"/>
  <c r="V192" i="1"/>
  <c r="W192" i="1" s="1"/>
  <c r="V194" i="1"/>
  <c r="W194" i="1" s="1"/>
  <c r="V196" i="1"/>
  <c r="W196" i="1" s="1"/>
  <c r="V198" i="1"/>
  <c r="W198" i="1" s="1"/>
  <c r="V200" i="1"/>
  <c r="W200" i="1" s="1"/>
  <c r="V202" i="1"/>
  <c r="W202" i="1" s="1"/>
  <c r="V204" i="1"/>
  <c r="W204" i="1" s="1"/>
  <c r="V207" i="1"/>
  <c r="W207" i="1" s="1"/>
  <c r="V209" i="1"/>
  <c r="W209" i="1" s="1"/>
  <c r="V211" i="1"/>
  <c r="W211" i="1" s="1"/>
  <c r="V213" i="1"/>
  <c r="W213" i="1" s="1"/>
  <c r="V215" i="1"/>
  <c r="W215" i="1" s="1"/>
  <c r="V217" i="1"/>
  <c r="W217" i="1" s="1"/>
  <c r="V219" i="1"/>
  <c r="W219" i="1" s="1"/>
  <c r="V221" i="1"/>
  <c r="W221" i="1" s="1"/>
  <c r="V223" i="1"/>
  <c r="W223" i="1" s="1"/>
  <c r="V225" i="1"/>
  <c r="W225" i="1" s="1"/>
  <c r="V227" i="1"/>
  <c r="W227" i="1" s="1"/>
  <c r="V229" i="1"/>
  <c r="W229" i="1" s="1"/>
  <c r="V232" i="1"/>
  <c r="W232" i="1" s="1"/>
  <c r="V234" i="1"/>
  <c r="W234" i="1" s="1"/>
  <c r="V236" i="1"/>
  <c r="W236" i="1" s="1"/>
  <c r="V238" i="1"/>
  <c r="W238" i="1" s="1"/>
  <c r="V240" i="1"/>
  <c r="W240" i="1" s="1"/>
  <c r="V242" i="1"/>
  <c r="W242" i="1" s="1"/>
  <c r="V244" i="1"/>
  <c r="W244" i="1" s="1"/>
  <c r="V246" i="1"/>
  <c r="W246" i="1" s="1"/>
  <c r="V248" i="1"/>
  <c r="W248" i="1" s="1"/>
  <c r="V250" i="1"/>
  <c r="W250" i="1" s="1"/>
  <c r="V69" i="1"/>
  <c r="W69" i="1" s="1"/>
  <c r="V82" i="1"/>
  <c r="W82" i="1" s="1"/>
  <c r="V84" i="1"/>
  <c r="W84" i="1" s="1"/>
  <c r="V86" i="1"/>
  <c r="W86" i="1" s="1"/>
  <c r="V88" i="1"/>
  <c r="W88" i="1" s="1"/>
  <c r="V90" i="1"/>
  <c r="W90" i="1" s="1"/>
  <c r="V92" i="1"/>
  <c r="W92" i="1" s="1"/>
  <c r="V94" i="1"/>
  <c r="W94" i="1" s="1"/>
  <c r="V96" i="1"/>
  <c r="W96" i="1" s="1"/>
  <c r="V97" i="1"/>
  <c r="W97" i="1" s="1"/>
  <c r="V99" i="1"/>
  <c r="W99" i="1" s="1"/>
  <c r="V101" i="1"/>
  <c r="W101" i="1" s="1"/>
  <c r="V103" i="1"/>
  <c r="W103" i="1" s="1"/>
  <c r="V105" i="1"/>
  <c r="W105" i="1" s="1"/>
  <c r="V107" i="1"/>
  <c r="W107" i="1" s="1"/>
  <c r="V109" i="1"/>
  <c r="W109" i="1" s="1"/>
  <c r="V111" i="1"/>
  <c r="W111" i="1" s="1"/>
  <c r="V113" i="1"/>
  <c r="W113" i="1" s="1"/>
  <c r="V115" i="1"/>
  <c r="W115" i="1" s="1"/>
  <c r="V117" i="1"/>
  <c r="W117" i="1" s="1"/>
  <c r="V119" i="1"/>
  <c r="W119" i="1" s="1"/>
  <c r="V121" i="1"/>
  <c r="W121" i="1" s="1"/>
  <c r="V123" i="1"/>
  <c r="W123" i="1" s="1"/>
  <c r="V125" i="1"/>
  <c r="W125" i="1" s="1"/>
  <c r="V127" i="1"/>
  <c r="W127" i="1" s="1"/>
  <c r="V129" i="1"/>
  <c r="W129" i="1" s="1"/>
  <c r="V131" i="1"/>
  <c r="W131" i="1" s="1"/>
  <c r="V133" i="1"/>
  <c r="W133" i="1" s="1"/>
  <c r="V135" i="1"/>
  <c r="W135" i="1" s="1"/>
  <c r="V137" i="1"/>
  <c r="W137" i="1" s="1"/>
  <c r="V140" i="1"/>
  <c r="W140" i="1" s="1"/>
  <c r="V142" i="1"/>
  <c r="W142" i="1" s="1"/>
  <c r="V144" i="1"/>
  <c r="W144" i="1" s="1"/>
  <c r="V146" i="1"/>
  <c r="W146" i="1" s="1"/>
  <c r="V148" i="1"/>
  <c r="W148" i="1" s="1"/>
  <c r="V150" i="1"/>
  <c r="W150" i="1" s="1"/>
  <c r="V152" i="1"/>
  <c r="W152" i="1" s="1"/>
  <c r="V154" i="1"/>
  <c r="W154" i="1" s="1"/>
  <c r="V156" i="1"/>
  <c r="W156" i="1" s="1"/>
  <c r="V158" i="1"/>
  <c r="W158" i="1" s="1"/>
  <c r="V160" i="1"/>
  <c r="W160" i="1" s="1"/>
  <c r="V162" i="1"/>
  <c r="W162" i="1" s="1"/>
  <c r="V164" i="1"/>
  <c r="W164" i="1" s="1"/>
  <c r="V166" i="1"/>
  <c r="W166" i="1" s="1"/>
  <c r="V168" i="1"/>
  <c r="W168" i="1" s="1"/>
  <c r="V170" i="1"/>
  <c r="W170" i="1" s="1"/>
  <c r="V172" i="1"/>
  <c r="W172" i="1" s="1"/>
  <c r="V174" i="1"/>
  <c r="W174" i="1" s="1"/>
  <c r="V176" i="1"/>
  <c r="W176" i="1" s="1"/>
  <c r="V178" i="1"/>
  <c r="W178" i="1" s="1"/>
  <c r="V179" i="1"/>
  <c r="W179" i="1" s="1"/>
  <c r="V181" i="1"/>
  <c r="W181" i="1" s="1"/>
  <c r="V183" i="1"/>
  <c r="W183" i="1" s="1"/>
  <c r="V185" i="1"/>
  <c r="W185" i="1" s="1"/>
  <c r="V187" i="1"/>
  <c r="W187" i="1" s="1"/>
  <c r="V189" i="1"/>
  <c r="W189" i="1" s="1"/>
  <c r="V191" i="1"/>
  <c r="W191" i="1" s="1"/>
  <c r="V193" i="1"/>
  <c r="W193" i="1" s="1"/>
  <c r="V195" i="1"/>
  <c r="W195" i="1" s="1"/>
  <c r="V197" i="1"/>
  <c r="W197" i="1" s="1"/>
  <c r="V199" i="1"/>
  <c r="W199" i="1" s="1"/>
  <c r="V201" i="1"/>
  <c r="W201" i="1" s="1"/>
  <c r="V203" i="1"/>
  <c r="W203" i="1" s="1"/>
  <c r="V205" i="1"/>
  <c r="W205" i="1" s="1"/>
  <c r="V206" i="1"/>
  <c r="W206" i="1" s="1"/>
  <c r="V208" i="1"/>
  <c r="W208" i="1" s="1"/>
  <c r="V210" i="1"/>
  <c r="W210" i="1" s="1"/>
  <c r="V212" i="1"/>
  <c r="W212" i="1" s="1"/>
  <c r="V214" i="1"/>
  <c r="W214" i="1" s="1"/>
  <c r="V216" i="1"/>
  <c r="W216" i="1" s="1"/>
  <c r="V218" i="1"/>
  <c r="W218" i="1" s="1"/>
  <c r="V220" i="1"/>
  <c r="W220" i="1" s="1"/>
  <c r="V222" i="1"/>
  <c r="W222" i="1" s="1"/>
  <c r="V224" i="1"/>
  <c r="W224" i="1" s="1"/>
  <c r="V226" i="1"/>
  <c r="W226" i="1" s="1"/>
  <c r="V228" i="1"/>
  <c r="W228" i="1" s="1"/>
  <c r="V230" i="1"/>
  <c r="W230" i="1" s="1"/>
  <c r="V231" i="1"/>
  <c r="W231" i="1" s="1"/>
  <c r="V233" i="1"/>
  <c r="W233" i="1" s="1"/>
  <c r="V235" i="1"/>
  <c r="W235" i="1" s="1"/>
  <c r="V237" i="1"/>
  <c r="W237" i="1" s="1"/>
  <c r="V239" i="1"/>
  <c r="W239" i="1" s="1"/>
  <c r="V241" i="1"/>
  <c r="W241" i="1" s="1"/>
  <c r="V243" i="1"/>
  <c r="W243" i="1" s="1"/>
  <c r="V245" i="1"/>
  <c r="W245" i="1" s="1"/>
  <c r="V247" i="1"/>
  <c r="W247" i="1" s="1"/>
  <c r="V249" i="1"/>
  <c r="W249" i="1" s="1"/>
  <c r="V251" i="1"/>
  <c r="W251" i="1" s="1"/>
</calcChain>
</file>

<file path=xl/sharedStrings.xml><?xml version="1.0" encoding="utf-8"?>
<sst xmlns="http://schemas.openxmlformats.org/spreadsheetml/2006/main" count="1042" uniqueCount="207">
  <si>
    <t>34</t>
  </si>
  <si>
    <t>36</t>
  </si>
  <si>
    <t>38</t>
  </si>
  <si>
    <t>40</t>
  </si>
  <si>
    <t>42</t>
  </si>
  <si>
    <t>44</t>
  </si>
  <si>
    <t>46</t>
  </si>
  <si>
    <t>48</t>
  </si>
  <si>
    <t>Cumul</t>
  </si>
  <si>
    <t>2018.07.3</t>
  </si>
  <si>
    <t>Veste Jeanerie</t>
  </si>
  <si>
    <t>34 - 48</t>
  </si>
  <si>
    <t>2018.07.4</t>
  </si>
  <si>
    <t>2018.07.5</t>
  </si>
  <si>
    <t>2018.07.6</t>
  </si>
  <si>
    <t>2018.08.1</t>
  </si>
  <si>
    <t>2018.08.2</t>
  </si>
  <si>
    <t>2018.08.3</t>
  </si>
  <si>
    <t>2018.08.4</t>
  </si>
  <si>
    <t>2018.08.5</t>
  </si>
  <si>
    <t>2018.08.6</t>
  </si>
  <si>
    <t>2018.09.1</t>
  </si>
  <si>
    <t>2018.09.2</t>
  </si>
  <si>
    <t>2018.09.3</t>
  </si>
  <si>
    <t>2018.09.4</t>
  </si>
  <si>
    <t>2018.09.5</t>
  </si>
  <si>
    <t>2018.09.6</t>
  </si>
  <si>
    <t>2018.09.7</t>
  </si>
  <si>
    <t>2018.10.1</t>
  </si>
  <si>
    <t>2018.10.2</t>
  </si>
  <si>
    <t>2018.10.3</t>
  </si>
  <si>
    <t>2018.10.4</t>
  </si>
  <si>
    <t>2018.10.5</t>
  </si>
  <si>
    <t>2018.10.6</t>
  </si>
  <si>
    <t>2018.11.1</t>
  </si>
  <si>
    <t>2018.11.2</t>
  </si>
  <si>
    <t>2018.11.3</t>
  </si>
  <si>
    <t>2018.11.4</t>
  </si>
  <si>
    <t>2018.11.5</t>
  </si>
  <si>
    <t>2018.11.6</t>
  </si>
  <si>
    <t>2018.12.1</t>
  </si>
  <si>
    <t>2018.12.2</t>
  </si>
  <si>
    <t>2018.12.3</t>
  </si>
  <si>
    <t>2018.12.4</t>
  </si>
  <si>
    <t>2018.12.5</t>
  </si>
  <si>
    <t>2018.12.6</t>
  </si>
  <si>
    <t>2018.12.7</t>
  </si>
  <si>
    <t>2018.13.1</t>
  </si>
  <si>
    <t>2018.13.2</t>
  </si>
  <si>
    <t>2018.13.3</t>
  </si>
  <si>
    <t>2018.13.4</t>
  </si>
  <si>
    <t>2018.13.5</t>
  </si>
  <si>
    <t>2018.13.6</t>
  </si>
  <si>
    <t>2018.13.7</t>
  </si>
  <si>
    <t>2018.14.1</t>
  </si>
  <si>
    <t>2018.14.2</t>
  </si>
  <si>
    <t>2018.14.3</t>
  </si>
  <si>
    <t>2018.14.4</t>
  </si>
  <si>
    <t>2018.14.5</t>
  </si>
  <si>
    <t>2018.14.6</t>
  </si>
  <si>
    <t>2018.14.7</t>
  </si>
  <si>
    <t>2018.15.1</t>
  </si>
  <si>
    <t>2018.15.2</t>
  </si>
  <si>
    <t>2018.15.3</t>
  </si>
  <si>
    <t>2018.15.4</t>
  </si>
  <si>
    <t>2018.15.5</t>
  </si>
  <si>
    <t>2018.15.6</t>
  </si>
  <si>
    <t>2018.15.7</t>
  </si>
  <si>
    <t>2018.16.1</t>
  </si>
  <si>
    <t>2018.16.2</t>
  </si>
  <si>
    <t>2018.16.3</t>
  </si>
  <si>
    <t>2018.16.4</t>
  </si>
  <si>
    <t>2018.16.5</t>
  </si>
  <si>
    <t>2018.16.6</t>
  </si>
  <si>
    <t>2018.16.7</t>
  </si>
  <si>
    <t>2018.17.1</t>
  </si>
  <si>
    <t>2018.17.2</t>
  </si>
  <si>
    <t>2018.17.3</t>
  </si>
  <si>
    <t>2018.17.4</t>
  </si>
  <si>
    <t>2018.17.5</t>
  </si>
  <si>
    <t>2018.17.6</t>
  </si>
  <si>
    <t>2018.17.7</t>
  </si>
  <si>
    <t>2018.18.1</t>
  </si>
  <si>
    <t>2018.18.2</t>
  </si>
  <si>
    <t>2018.18.3</t>
  </si>
  <si>
    <t>2018.18.4</t>
  </si>
  <si>
    <t>2018.18.5</t>
  </si>
  <si>
    <t>2018.18.6</t>
  </si>
  <si>
    <t>2018.18.7</t>
  </si>
  <si>
    <t>2018.19.1</t>
  </si>
  <si>
    <t>2018.19.2</t>
  </si>
  <si>
    <t>2018.19.3</t>
  </si>
  <si>
    <t>2018.19.4</t>
  </si>
  <si>
    <t>2018.19.5</t>
  </si>
  <si>
    <t>2018.19.6</t>
  </si>
  <si>
    <t>2018.20.1</t>
  </si>
  <si>
    <t>2018.20.2</t>
  </si>
  <si>
    <t>2018.20.3</t>
  </si>
  <si>
    <t>2018.20.4</t>
  </si>
  <si>
    <t>2018.20.5</t>
  </si>
  <si>
    <t>2018.20.6</t>
  </si>
  <si>
    <t>2018.20.7</t>
  </si>
  <si>
    <t>2018.21.1</t>
  </si>
  <si>
    <t>2018.21.2</t>
  </si>
  <si>
    <t>2018.21.3</t>
  </si>
  <si>
    <t>2018.21.4</t>
  </si>
  <si>
    <t>2018.21.5</t>
  </si>
  <si>
    <t>2018.21.6</t>
  </si>
  <si>
    <t>2018.21.7</t>
  </si>
  <si>
    <t>2018.22.1</t>
  </si>
  <si>
    <t>2018.22.2</t>
  </si>
  <si>
    <t>2018.22.3</t>
  </si>
  <si>
    <t>2018.22.4</t>
  </si>
  <si>
    <t>2018.22.5</t>
  </si>
  <si>
    <t>2018.22.6</t>
  </si>
  <si>
    <t>2018.22.7</t>
  </si>
  <si>
    <t>2018.23.1</t>
  </si>
  <si>
    <t>2018.23.2</t>
  </si>
  <si>
    <t>2018.23.3</t>
  </si>
  <si>
    <t>2018.23.4</t>
  </si>
  <si>
    <t>2018.23.5</t>
  </si>
  <si>
    <t>2018.23.6</t>
  </si>
  <si>
    <t>2018.23.7</t>
  </si>
  <si>
    <t>2018.24.1</t>
  </si>
  <si>
    <t>2018.24.2</t>
  </si>
  <si>
    <t>2018.24.3</t>
  </si>
  <si>
    <t>2018.24.4</t>
  </si>
  <si>
    <t>2018.24.5</t>
  </si>
  <si>
    <t>2018.24.6</t>
  </si>
  <si>
    <t>2018.24.7</t>
  </si>
  <si>
    <t>2018.25.1</t>
  </si>
  <si>
    <t>2018.25.2</t>
  </si>
  <si>
    <t>2018.25.3</t>
  </si>
  <si>
    <t>2018.25.4</t>
  </si>
  <si>
    <t>2018.25.5</t>
  </si>
  <si>
    <t>2018.25.6</t>
  </si>
  <si>
    <t>2018.26.1</t>
  </si>
  <si>
    <t>2018.26.2</t>
  </si>
  <si>
    <t>2018.26.3</t>
  </si>
  <si>
    <t>2018.26.4</t>
  </si>
  <si>
    <t>2018.26.5</t>
  </si>
  <si>
    <t>2018.26.6</t>
  </si>
  <si>
    <t>2018.26.7</t>
  </si>
  <si>
    <t>2018.27.1</t>
  </si>
  <si>
    <t>2018.27.2</t>
  </si>
  <si>
    <t>2018.27.3</t>
  </si>
  <si>
    <t>2018.27.4</t>
  </si>
  <si>
    <t>2018.27.5</t>
  </si>
  <si>
    <t>2018.27.6</t>
  </si>
  <si>
    <t>2018.28.1</t>
  </si>
  <si>
    <t>2018.28.2</t>
  </si>
  <si>
    <t>2018.28.3</t>
  </si>
  <si>
    <t>2018.28.4</t>
  </si>
  <si>
    <t>2018.28.5</t>
  </si>
  <si>
    <t>2018.28.6</t>
  </si>
  <si>
    <t>2018.29.1</t>
  </si>
  <si>
    <t>2018.29.2</t>
  </si>
  <si>
    <t>2018.29.3</t>
  </si>
  <si>
    <t>2018.29.4</t>
  </si>
  <si>
    <t>2018.29.5</t>
  </si>
  <si>
    <t>2018.29.6</t>
  </si>
  <si>
    <t>2018.30.1</t>
  </si>
  <si>
    <t>2018.30.2</t>
  </si>
  <si>
    <t>2018.30.3</t>
  </si>
  <si>
    <t>2018.30.4</t>
  </si>
  <si>
    <t>2018.30.5</t>
  </si>
  <si>
    <t>2018.30.6</t>
  </si>
  <si>
    <t>2018.31.1</t>
  </si>
  <si>
    <t>2018.31.2</t>
  </si>
  <si>
    <t>2018.31.3</t>
  </si>
  <si>
    <t>2018.31.4</t>
  </si>
  <si>
    <t>2018.19.7</t>
  </si>
  <si>
    <t>2018.25.7</t>
  </si>
  <si>
    <t>2018.27.7</t>
  </si>
  <si>
    <t>2018.29.7</t>
  </si>
  <si>
    <t>Libellé Rayon</t>
  </si>
  <si>
    <t>Nom RC</t>
  </si>
  <si>
    <t>Quantité Commande</t>
  </si>
  <si>
    <t>30 %</t>
  </si>
  <si>
    <t>Répartition des tailles à 30% commandes vendues ok</t>
  </si>
  <si>
    <t>Jour OPE</t>
  </si>
  <si>
    <t>Rayon</t>
  </si>
  <si>
    <t>RC</t>
  </si>
  <si>
    <t>Gamme taille</t>
  </si>
  <si>
    <t>1/0</t>
  </si>
  <si>
    <t>30% commande</t>
  </si>
  <si>
    <t>Étiquettes de lignes</t>
  </si>
  <si>
    <t>Total général</t>
  </si>
  <si>
    <t>Somme 34</t>
  </si>
  <si>
    <t>Somme 36</t>
  </si>
  <si>
    <t>Somme 38</t>
  </si>
  <si>
    <t>Somme de Somme 34</t>
  </si>
  <si>
    <t>Somme de Somme 36</t>
  </si>
  <si>
    <t>Somme de Somme 38</t>
  </si>
  <si>
    <t>Somme 40</t>
  </si>
  <si>
    <t>Somme 42</t>
  </si>
  <si>
    <t>Somme 44</t>
  </si>
  <si>
    <t>Somme 46</t>
  </si>
  <si>
    <t>Somme 48</t>
  </si>
  <si>
    <t>Somme de Somme 40</t>
  </si>
  <si>
    <t>Somme de Somme 42</t>
  </si>
  <si>
    <t>Somme de Somme 44</t>
  </si>
  <si>
    <t>Somme de Somme 46</t>
  </si>
  <si>
    <t>Somme de Somme 48</t>
  </si>
  <si>
    <t>Somme de Total</t>
  </si>
  <si>
    <t>RC1</t>
  </si>
  <si>
    <t>RC2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</si>
</sst>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FFFFFF"/>
      <name val="Arial Narrow"/>
      <family val="2"/>
    </font>
    <font>
      <sz val="11"/>
      <color rgb="FF333333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8FBFC"/>
        <bgColor rgb="FFFFFFFF"/>
      </patternFill>
    </fill>
  </fills>
  <borders count="15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3877A6"/>
      </left>
      <right/>
      <top style="thin">
        <color rgb="FF3877A6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  <border>
      <left style="thin">
        <color rgb="FFEBEBEB"/>
      </left>
      <right/>
      <top style="thin">
        <color rgb="FFA5A5B1"/>
      </top>
      <bottom/>
      <diagonal/>
    </border>
    <border>
      <left style="thin">
        <color rgb="FFEBEBEB"/>
      </left>
      <right style="thin">
        <color rgb="FFEBEBEB"/>
      </right>
      <top style="thin">
        <color rgb="FFA5A5B1"/>
      </top>
      <bottom/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1" fontId="2" fillId="2" borderId="4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1" fontId="3" fillId="2" borderId="0" xfId="0" applyNumberFormat="1" applyFont="1" applyFill="1" applyAlignment="1">
      <alignment horizontal="left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49" fontId="5" fillId="5" borderId="8" xfId="0" applyNumberFormat="1" applyFont="1" applyFill="1" applyBorder="1" applyAlignment="1">
      <alignment horizontal="center" vertical="center"/>
    </xf>
    <xf numFmtId="1" fontId="5" fillId="5" borderId="8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pivotButton="1" applyFont="1"/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NumberFormat="1" applyFont="1"/>
    <xf numFmtId="1" fontId="3" fillId="0" borderId="0" xfId="0" applyNumberFormat="1" applyFont="1"/>
    <xf numFmtId="0" fontId="3" fillId="2" borderId="0" xfId="0" applyFont="1" applyFill="1" applyAlignment="1">
      <alignment horizontal="right"/>
    </xf>
    <xf numFmtId="0" fontId="6" fillId="0" borderId="13" xfId="0" applyFont="1" applyBorder="1"/>
    <xf numFmtId="9" fontId="6" fillId="0" borderId="11" xfId="1" applyFont="1" applyBorder="1"/>
    <xf numFmtId="9" fontId="6" fillId="0" borderId="13" xfId="1" applyFont="1" applyBorder="1"/>
    <xf numFmtId="0" fontId="6" fillId="0" borderId="14" xfId="0" applyFont="1" applyBorder="1"/>
    <xf numFmtId="9" fontId="6" fillId="0" borderId="12" xfId="1" applyFont="1" applyBorder="1"/>
    <xf numFmtId="9" fontId="6" fillId="0" borderId="14" xfId="1" applyFont="1" applyBorder="1"/>
    <xf numFmtId="164" fontId="3" fillId="0" borderId="0" xfId="0" applyNumberFormat="1" applyFont="1"/>
  </cellXfs>
  <cellStyles count="2">
    <cellStyle name="Normal" xfId="0" builtinId="0"/>
    <cellStyle name="Pourcentage" xfId="1" builtinId="5"/>
  </cellStyles>
  <dxfs count="44"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 Narrow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64" formatCode="0;;;@"/>
      <fill>
        <patternFill patternType="solid">
          <fgColor rgb="FFFFFFFF"/>
          <bgColor rgb="FFFCFDF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CFDF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 Narrow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 Narrow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 Narrow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 Narrow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 Narrow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9558F"/>
        </right>
        <top style="thin">
          <color rgb="FF3877A6"/>
        </top>
        <bottom style="thin">
          <color rgb="FF3877A6"/>
        </bottom>
      </border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1"/>
      </font>
    </dxf>
    <dxf>
      <border outline="0">
        <left style="thin">
          <color rgb="FF3877A6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INS Nicolas" refreshedDate="43319.455641203705" createdVersion="5" refreshedVersion="5" minRefreshableVersion="3" recordCount="248">
  <cacheSource type="worksheet">
    <worksheetSource name="Tableau1"/>
  </cacheSource>
  <cacheFields count="25">
    <cacheField name="Rang" numFmtId="1">
      <sharedItems containsSemiMixedTypes="0" containsString="0" containsNumber="1" containsInteger="1" minValue="1" maxValue="248"/>
    </cacheField>
    <cacheField name="Jour OPE" numFmtId="49">
      <sharedItems/>
    </cacheField>
    <cacheField name="Rayon" numFmtId="49">
      <sharedItems/>
    </cacheField>
    <cacheField name="RC" numFmtId="49">
      <sharedItems count="2">
        <s v="E18BOOST.D RINSE"/>
        <s v="E18ELLY BLANC"/>
      </sharedItems>
    </cacheField>
    <cacheField name="Gamme taille" numFmtId="49">
      <sharedItems count="1">
        <s v="34 - 48"/>
      </sharedItems>
    </cacheField>
    <cacheField name="34" numFmtId="1">
      <sharedItems containsString="0" containsBlank="1" containsNumber="1" containsInteger="1" minValue="-1" maxValue="9"/>
    </cacheField>
    <cacheField name="Somme 34" numFmtId="1">
      <sharedItems containsSemiMixedTypes="0" containsString="0" containsNumber="1" containsInteger="1" minValue="0" maxValue="344"/>
    </cacheField>
    <cacheField name="36" numFmtId="1">
      <sharedItems containsString="0" containsBlank="1" containsNumber="1" containsInteger="1" minValue="-1" maxValue="21"/>
    </cacheField>
    <cacheField name="Somme 36" numFmtId="1">
      <sharedItems containsSemiMixedTypes="0" containsString="0" containsNumber="1" containsInteger="1" minValue="0" maxValue="622"/>
    </cacheField>
    <cacheField name="38" numFmtId="1">
      <sharedItems containsString="0" containsBlank="1" containsNumber="1" containsInteger="1" minValue="0" maxValue="24"/>
    </cacheField>
    <cacheField name="Somme 38" numFmtId="1">
      <sharedItems containsSemiMixedTypes="0" containsString="0" containsNumber="1" containsInteger="1" minValue="0" maxValue="923"/>
    </cacheField>
    <cacheField name="40" numFmtId="1">
      <sharedItems containsString="0" containsBlank="1" containsNumber="1" containsInteger="1" minValue="0" maxValue="34"/>
    </cacheField>
    <cacheField name="Somme 40" numFmtId="1">
      <sharedItems containsSemiMixedTypes="0" containsString="0" containsNumber="1" containsInteger="1" minValue="0" maxValue="1063"/>
    </cacheField>
    <cacheField name="42" numFmtId="1">
      <sharedItems containsString="0" containsBlank="1" containsNumber="1" containsInteger="1" minValue="0" maxValue="34"/>
    </cacheField>
    <cacheField name="Somme 42" numFmtId="1">
      <sharedItems containsSemiMixedTypes="0" containsString="0" containsNumber="1" containsInteger="1" minValue="0" maxValue="1089"/>
    </cacheField>
    <cacheField name="44" numFmtId="1">
      <sharedItems containsString="0" containsBlank="1" containsNumber="1" containsInteger="1" minValue="0" maxValue="40"/>
    </cacheField>
    <cacheField name="Somme 44" numFmtId="1">
      <sharedItems containsSemiMixedTypes="0" containsString="0" containsNumber="1" containsInteger="1" minValue="0" maxValue="1103"/>
    </cacheField>
    <cacheField name="46" numFmtId="1">
      <sharedItems containsString="0" containsBlank="1" containsNumber="1" containsInteger="1" minValue="0" maxValue="25"/>
    </cacheField>
    <cacheField name="Somme 46" numFmtId="1">
      <sharedItems containsSemiMixedTypes="0" containsString="0" containsNumber="1" containsInteger="1" minValue="0" maxValue="831"/>
    </cacheField>
    <cacheField name="48" numFmtId="1">
      <sharedItems containsString="0" containsBlank="1" containsNumber="1" containsInteger="1" minValue="1" maxValue="29"/>
    </cacheField>
    <cacheField name="Somme 48" numFmtId="1">
      <sharedItems containsSemiMixedTypes="0" containsString="0" containsNumber="1" containsInteger="1" minValue="0" maxValue="855"/>
    </cacheField>
    <cacheField name="Cumul" numFmtId="1">
      <sharedItems containsString="0" containsBlank="1" containsNumber="1" containsInteger="1" minValue="1" maxValue="6830"/>
    </cacheField>
    <cacheField name="30% commande" numFmtId="1">
      <sharedItems containsSemiMixedTypes="0" containsString="0" containsNumber="1" containsInteger="1" minValue="750" maxValue="1590"/>
    </cacheField>
    <cacheField name="1/0" numFmtId="164">
      <sharedItems containsSemiMixedTypes="0" containsString="0" containsNumber="1" containsInteger="1" minValue="0" maxValue="1" count="2">
        <n v="0"/>
        <n v="1"/>
      </sharedItems>
    </cacheField>
    <cacheField name="Total" numFmtId="0" formula="'Somme 34'+'Somme 36'+'Somme 38'+'Somme 40'+'Somme 42'+'Somme 44'+'Somme 46'+'Somme 48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8">
  <r>
    <n v="1"/>
    <s v="2018.07.3"/>
    <s v="Veste Jeanerie"/>
    <x v="0"/>
    <x v="0"/>
    <m/>
    <n v="0"/>
    <m/>
    <n v="0"/>
    <m/>
    <n v="0"/>
    <m/>
    <n v="0"/>
    <m/>
    <n v="0"/>
    <m/>
    <n v="0"/>
    <n v="1"/>
    <n v="1"/>
    <m/>
    <n v="0"/>
    <n v="1"/>
    <n v="1590"/>
    <x v="0"/>
  </r>
  <r>
    <n v="2"/>
    <s v="2018.07.4"/>
    <s v="Veste Jeanerie"/>
    <x v="0"/>
    <x v="0"/>
    <m/>
    <n v="0"/>
    <n v="3"/>
    <n v="3"/>
    <n v="2"/>
    <n v="2"/>
    <n v="3"/>
    <n v="3"/>
    <n v="2"/>
    <n v="2"/>
    <m/>
    <n v="0"/>
    <n v="2"/>
    <n v="3"/>
    <m/>
    <n v="0"/>
    <n v="13"/>
    <n v="1590"/>
    <x v="0"/>
  </r>
  <r>
    <n v="3"/>
    <s v="2018.07.5"/>
    <s v="Veste Jeanerie"/>
    <x v="0"/>
    <x v="0"/>
    <n v="3"/>
    <n v="3"/>
    <n v="3"/>
    <n v="6"/>
    <n v="1"/>
    <n v="3"/>
    <n v="2"/>
    <n v="5"/>
    <n v="2"/>
    <n v="4"/>
    <n v="3"/>
    <n v="3"/>
    <n v="5"/>
    <n v="8"/>
    <n v="3"/>
    <n v="3"/>
    <n v="35"/>
    <n v="1590"/>
    <x v="0"/>
  </r>
  <r>
    <n v="4"/>
    <s v="2018.07.6"/>
    <s v="Veste Jeanerie"/>
    <x v="0"/>
    <x v="0"/>
    <n v="2"/>
    <n v="5"/>
    <n v="2"/>
    <n v="8"/>
    <n v="7"/>
    <n v="10"/>
    <n v="3"/>
    <n v="8"/>
    <n v="10"/>
    <n v="14"/>
    <n v="7"/>
    <n v="10"/>
    <n v="3"/>
    <n v="11"/>
    <n v="9"/>
    <n v="12"/>
    <n v="78"/>
    <n v="1590"/>
    <x v="0"/>
  </r>
  <r>
    <n v="5"/>
    <s v="2018.08.1"/>
    <s v="Veste Jeanerie"/>
    <x v="0"/>
    <x v="0"/>
    <m/>
    <n v="5"/>
    <m/>
    <n v="8"/>
    <n v="2"/>
    <n v="12"/>
    <n v="2"/>
    <n v="10"/>
    <n v="1"/>
    <n v="15"/>
    <n v="2"/>
    <n v="12"/>
    <n v="1"/>
    <n v="12"/>
    <n v="5"/>
    <n v="17"/>
    <n v="91"/>
    <n v="1590"/>
    <x v="0"/>
  </r>
  <r>
    <n v="6"/>
    <s v="2018.08.2"/>
    <s v="Veste Jeanerie"/>
    <x v="0"/>
    <x v="0"/>
    <m/>
    <n v="5"/>
    <n v="3"/>
    <n v="11"/>
    <n v="4"/>
    <n v="16"/>
    <n v="3"/>
    <n v="13"/>
    <n v="6"/>
    <n v="21"/>
    <n v="2"/>
    <n v="14"/>
    <n v="1"/>
    <n v="13"/>
    <n v="3"/>
    <n v="20"/>
    <n v="113"/>
    <n v="1590"/>
    <x v="0"/>
  </r>
  <r>
    <n v="7"/>
    <s v="2018.08.3"/>
    <s v="Veste Jeanerie"/>
    <x v="0"/>
    <x v="0"/>
    <m/>
    <n v="5"/>
    <n v="2"/>
    <n v="13"/>
    <n v="6"/>
    <n v="22"/>
    <n v="4"/>
    <n v="17"/>
    <n v="0"/>
    <n v="21"/>
    <n v="4"/>
    <n v="18"/>
    <n v="4"/>
    <n v="17"/>
    <n v="9"/>
    <n v="29"/>
    <n v="142"/>
    <n v="1590"/>
    <x v="0"/>
  </r>
  <r>
    <n v="8"/>
    <s v="2018.08.4"/>
    <s v="Veste Jeanerie"/>
    <x v="0"/>
    <x v="0"/>
    <m/>
    <n v="5"/>
    <n v="1"/>
    <n v="14"/>
    <n v="2"/>
    <n v="24"/>
    <n v="2"/>
    <n v="19"/>
    <n v="4"/>
    <n v="25"/>
    <n v="2"/>
    <n v="20"/>
    <n v="3"/>
    <n v="20"/>
    <n v="3"/>
    <n v="32"/>
    <n v="159"/>
    <n v="1590"/>
    <x v="0"/>
  </r>
  <r>
    <n v="9"/>
    <s v="2018.08.5"/>
    <s v="Veste Jeanerie"/>
    <x v="0"/>
    <x v="0"/>
    <n v="1"/>
    <n v="6"/>
    <n v="3"/>
    <n v="17"/>
    <n v="3"/>
    <n v="27"/>
    <n v="3"/>
    <n v="22"/>
    <n v="5"/>
    <n v="30"/>
    <n v="4"/>
    <n v="24"/>
    <n v="8"/>
    <n v="28"/>
    <n v="2"/>
    <n v="34"/>
    <n v="188"/>
    <n v="1590"/>
    <x v="0"/>
  </r>
  <r>
    <n v="10"/>
    <s v="2018.08.6"/>
    <s v="Veste Jeanerie"/>
    <x v="0"/>
    <x v="0"/>
    <n v="2"/>
    <n v="8"/>
    <n v="3"/>
    <n v="20"/>
    <n v="8"/>
    <n v="35"/>
    <n v="7"/>
    <n v="29"/>
    <n v="3"/>
    <n v="33"/>
    <n v="5"/>
    <n v="29"/>
    <n v="11"/>
    <n v="39"/>
    <n v="2"/>
    <n v="36"/>
    <n v="229"/>
    <n v="1590"/>
    <x v="0"/>
  </r>
  <r>
    <n v="11"/>
    <s v="2018.09.1"/>
    <s v="Veste Jeanerie"/>
    <x v="0"/>
    <x v="0"/>
    <m/>
    <n v="8"/>
    <n v="1"/>
    <n v="21"/>
    <n v="1"/>
    <n v="36"/>
    <n v="1"/>
    <n v="30"/>
    <n v="3"/>
    <n v="36"/>
    <m/>
    <n v="29"/>
    <n v="2"/>
    <n v="41"/>
    <n v="2"/>
    <n v="38"/>
    <n v="239"/>
    <n v="1590"/>
    <x v="0"/>
  </r>
  <r>
    <n v="12"/>
    <s v="2018.09.2"/>
    <s v="Veste Jeanerie"/>
    <x v="0"/>
    <x v="0"/>
    <n v="4"/>
    <n v="12"/>
    <n v="1"/>
    <n v="22"/>
    <n v="2"/>
    <n v="38"/>
    <n v="2"/>
    <n v="32"/>
    <n v="5"/>
    <n v="41"/>
    <n v="4"/>
    <n v="33"/>
    <n v="1"/>
    <n v="42"/>
    <n v="3"/>
    <n v="41"/>
    <n v="261"/>
    <n v="1590"/>
    <x v="0"/>
  </r>
  <r>
    <n v="13"/>
    <s v="2018.09.3"/>
    <s v="Veste Jeanerie"/>
    <x v="0"/>
    <x v="0"/>
    <n v="1"/>
    <n v="13"/>
    <n v="3"/>
    <n v="25"/>
    <n v="3"/>
    <n v="41"/>
    <n v="8"/>
    <n v="40"/>
    <n v="4"/>
    <n v="45"/>
    <n v="3"/>
    <n v="36"/>
    <n v="2"/>
    <n v="44"/>
    <n v="2"/>
    <n v="43"/>
    <n v="287"/>
    <n v="1590"/>
    <x v="0"/>
  </r>
  <r>
    <n v="14"/>
    <s v="2018.09.4"/>
    <s v="Veste Jeanerie"/>
    <x v="0"/>
    <x v="0"/>
    <m/>
    <n v="13"/>
    <n v="0"/>
    <n v="25"/>
    <n v="6"/>
    <n v="47"/>
    <n v="5"/>
    <n v="45"/>
    <n v="6"/>
    <n v="51"/>
    <n v="6"/>
    <n v="42"/>
    <n v="1"/>
    <n v="45"/>
    <n v="1"/>
    <n v="44"/>
    <n v="312"/>
    <n v="1590"/>
    <x v="0"/>
  </r>
  <r>
    <n v="15"/>
    <s v="2018.09.5"/>
    <s v="Veste Jeanerie"/>
    <x v="0"/>
    <x v="0"/>
    <n v="2"/>
    <n v="15"/>
    <n v="5"/>
    <n v="30"/>
    <m/>
    <n v="47"/>
    <n v="10"/>
    <n v="55"/>
    <n v="8"/>
    <n v="59"/>
    <n v="6"/>
    <n v="48"/>
    <n v="3"/>
    <n v="48"/>
    <n v="7"/>
    <n v="51"/>
    <n v="353"/>
    <n v="1590"/>
    <x v="0"/>
  </r>
  <r>
    <n v="16"/>
    <s v="2018.09.6"/>
    <s v="Veste Jeanerie"/>
    <x v="0"/>
    <x v="0"/>
    <n v="4"/>
    <n v="19"/>
    <n v="9"/>
    <n v="39"/>
    <n v="13"/>
    <n v="60"/>
    <n v="9"/>
    <n v="64"/>
    <n v="11"/>
    <n v="70"/>
    <n v="13"/>
    <n v="61"/>
    <n v="9"/>
    <n v="57"/>
    <n v="10"/>
    <n v="61"/>
    <n v="431"/>
    <n v="1590"/>
    <x v="0"/>
  </r>
  <r>
    <n v="17"/>
    <s v="2018.09.7"/>
    <s v="Veste Jeanerie"/>
    <x v="0"/>
    <x v="0"/>
    <m/>
    <n v="19"/>
    <m/>
    <n v="39"/>
    <m/>
    <n v="60"/>
    <m/>
    <n v="64"/>
    <m/>
    <n v="70"/>
    <m/>
    <n v="61"/>
    <m/>
    <n v="57"/>
    <n v="2"/>
    <n v="63"/>
    <n v="433"/>
    <n v="1590"/>
    <x v="0"/>
  </r>
  <r>
    <n v="18"/>
    <s v="2018.10.1"/>
    <s v="Veste Jeanerie"/>
    <x v="0"/>
    <x v="0"/>
    <m/>
    <n v="19"/>
    <n v="2"/>
    <n v="41"/>
    <n v="4"/>
    <n v="64"/>
    <n v="4"/>
    <n v="68"/>
    <n v="9"/>
    <n v="79"/>
    <n v="9"/>
    <n v="70"/>
    <n v="3"/>
    <n v="60"/>
    <n v="5"/>
    <n v="68"/>
    <n v="469"/>
    <n v="1590"/>
    <x v="0"/>
  </r>
  <r>
    <n v="19"/>
    <s v="2018.10.2"/>
    <s v="Veste Jeanerie"/>
    <x v="0"/>
    <x v="0"/>
    <n v="3"/>
    <n v="22"/>
    <n v="2"/>
    <n v="43"/>
    <n v="3"/>
    <n v="67"/>
    <n v="5"/>
    <n v="73"/>
    <n v="9"/>
    <n v="88"/>
    <n v="3"/>
    <n v="73"/>
    <n v="7"/>
    <n v="67"/>
    <n v="4"/>
    <n v="72"/>
    <n v="505"/>
    <n v="1590"/>
    <x v="0"/>
  </r>
  <r>
    <n v="20"/>
    <s v="2018.10.3"/>
    <s v="Veste Jeanerie"/>
    <x v="0"/>
    <x v="0"/>
    <n v="1"/>
    <n v="23"/>
    <n v="5"/>
    <n v="48"/>
    <n v="9"/>
    <n v="76"/>
    <n v="4"/>
    <n v="77"/>
    <n v="1"/>
    <n v="89"/>
    <n v="4"/>
    <n v="77"/>
    <n v="5"/>
    <n v="72"/>
    <n v="4"/>
    <n v="76"/>
    <n v="538"/>
    <n v="1590"/>
    <x v="0"/>
  </r>
  <r>
    <n v="21"/>
    <s v="2018.10.4"/>
    <s v="Veste Jeanerie"/>
    <x v="0"/>
    <x v="0"/>
    <n v="1"/>
    <n v="24"/>
    <n v="6"/>
    <n v="54"/>
    <n v="3"/>
    <n v="79"/>
    <n v="3"/>
    <n v="80"/>
    <n v="10"/>
    <n v="99"/>
    <n v="5"/>
    <n v="82"/>
    <n v="7"/>
    <n v="79"/>
    <n v="5"/>
    <n v="81"/>
    <n v="578"/>
    <n v="1590"/>
    <x v="0"/>
  </r>
  <r>
    <n v="22"/>
    <s v="2018.10.5"/>
    <s v="Veste Jeanerie"/>
    <x v="0"/>
    <x v="0"/>
    <n v="5"/>
    <n v="29"/>
    <n v="2"/>
    <n v="56"/>
    <n v="6"/>
    <n v="85"/>
    <n v="7"/>
    <n v="87"/>
    <n v="3"/>
    <n v="102"/>
    <n v="7"/>
    <n v="89"/>
    <n v="11"/>
    <n v="90"/>
    <n v="5"/>
    <n v="86"/>
    <n v="624"/>
    <n v="1590"/>
    <x v="0"/>
  </r>
  <r>
    <n v="23"/>
    <s v="2018.10.6"/>
    <s v="Veste Jeanerie"/>
    <x v="0"/>
    <x v="0"/>
    <n v="3"/>
    <n v="32"/>
    <n v="9"/>
    <n v="65"/>
    <n v="11"/>
    <n v="96"/>
    <n v="15"/>
    <n v="102"/>
    <n v="15"/>
    <n v="117"/>
    <n v="7"/>
    <n v="96"/>
    <n v="17"/>
    <n v="107"/>
    <n v="9"/>
    <n v="95"/>
    <n v="710"/>
    <n v="1590"/>
    <x v="0"/>
  </r>
  <r>
    <n v="24"/>
    <s v="2018.11.1"/>
    <s v="Veste Jeanerie"/>
    <x v="0"/>
    <x v="0"/>
    <m/>
    <n v="32"/>
    <n v="4"/>
    <n v="69"/>
    <n v="4"/>
    <n v="100"/>
    <n v="4"/>
    <n v="106"/>
    <n v="2"/>
    <n v="119"/>
    <n v="1"/>
    <n v="97"/>
    <n v="1"/>
    <n v="108"/>
    <n v="1"/>
    <n v="96"/>
    <n v="727"/>
    <n v="1590"/>
    <x v="0"/>
  </r>
  <r>
    <n v="25"/>
    <s v="2018.11.2"/>
    <s v="Veste Jeanerie"/>
    <x v="0"/>
    <x v="0"/>
    <n v="2"/>
    <n v="34"/>
    <n v="3"/>
    <n v="72"/>
    <n v="10"/>
    <n v="110"/>
    <n v="5"/>
    <n v="111"/>
    <n v="6"/>
    <n v="125"/>
    <n v="5"/>
    <n v="102"/>
    <n v="1"/>
    <n v="109"/>
    <n v="7"/>
    <n v="103"/>
    <n v="766"/>
    <n v="1590"/>
    <x v="0"/>
  </r>
  <r>
    <n v="26"/>
    <s v="2018.11.3"/>
    <s v="Veste Jeanerie"/>
    <x v="0"/>
    <x v="0"/>
    <n v="3"/>
    <n v="37"/>
    <n v="4"/>
    <n v="76"/>
    <n v="5"/>
    <n v="115"/>
    <n v="13"/>
    <n v="124"/>
    <n v="11"/>
    <n v="136"/>
    <n v="5"/>
    <n v="107"/>
    <n v="10"/>
    <n v="119"/>
    <n v="5"/>
    <n v="108"/>
    <n v="822"/>
    <n v="1590"/>
    <x v="0"/>
  </r>
  <r>
    <n v="27"/>
    <s v="2018.11.4"/>
    <s v="Veste Jeanerie"/>
    <x v="0"/>
    <x v="0"/>
    <n v="3"/>
    <n v="40"/>
    <n v="1"/>
    <n v="77"/>
    <n v="4"/>
    <n v="119"/>
    <n v="3"/>
    <n v="127"/>
    <n v="5"/>
    <n v="141"/>
    <n v="6"/>
    <n v="113"/>
    <n v="3"/>
    <n v="122"/>
    <n v="3"/>
    <n v="111"/>
    <n v="850"/>
    <n v="1590"/>
    <x v="0"/>
  </r>
  <r>
    <n v="28"/>
    <s v="2018.11.5"/>
    <s v="Veste Jeanerie"/>
    <x v="0"/>
    <x v="0"/>
    <m/>
    <n v="40"/>
    <n v="6"/>
    <n v="83"/>
    <n v="3"/>
    <n v="122"/>
    <n v="6"/>
    <n v="133"/>
    <n v="6"/>
    <n v="147"/>
    <n v="3"/>
    <n v="116"/>
    <n v="2"/>
    <n v="124"/>
    <n v="1"/>
    <n v="112"/>
    <n v="877"/>
    <n v="1590"/>
    <x v="0"/>
  </r>
  <r>
    <n v="29"/>
    <s v="2018.11.6"/>
    <s v="Veste Jeanerie"/>
    <x v="0"/>
    <x v="0"/>
    <n v="3"/>
    <n v="43"/>
    <n v="11"/>
    <n v="94"/>
    <n v="16"/>
    <n v="138"/>
    <n v="14"/>
    <n v="147"/>
    <n v="13"/>
    <n v="160"/>
    <n v="11"/>
    <n v="127"/>
    <n v="9"/>
    <n v="133"/>
    <n v="7"/>
    <n v="119"/>
    <n v="961"/>
    <n v="1590"/>
    <x v="0"/>
  </r>
  <r>
    <n v="30"/>
    <s v="2018.12.1"/>
    <s v="Veste Jeanerie"/>
    <x v="0"/>
    <x v="0"/>
    <n v="1"/>
    <n v="44"/>
    <n v="2"/>
    <n v="96"/>
    <n v="3"/>
    <n v="141"/>
    <n v="9"/>
    <n v="156"/>
    <n v="3"/>
    <n v="163"/>
    <n v="2"/>
    <n v="129"/>
    <n v="2"/>
    <n v="135"/>
    <n v="2"/>
    <n v="121"/>
    <n v="985"/>
    <n v="1590"/>
    <x v="0"/>
  </r>
  <r>
    <n v="31"/>
    <s v="2018.12.2"/>
    <s v="Veste Jeanerie"/>
    <x v="0"/>
    <x v="0"/>
    <n v="1"/>
    <n v="45"/>
    <n v="2"/>
    <n v="98"/>
    <n v="6"/>
    <n v="147"/>
    <n v="4"/>
    <n v="160"/>
    <n v="4"/>
    <n v="167"/>
    <n v="4"/>
    <n v="133"/>
    <n v="6"/>
    <n v="141"/>
    <n v="3"/>
    <n v="124"/>
    <n v="1015"/>
    <n v="1590"/>
    <x v="0"/>
  </r>
  <r>
    <n v="32"/>
    <s v="2018.12.3"/>
    <s v="Veste Jeanerie"/>
    <x v="0"/>
    <x v="0"/>
    <n v="2"/>
    <n v="47"/>
    <n v="3"/>
    <n v="101"/>
    <n v="10"/>
    <n v="157"/>
    <n v="6"/>
    <n v="166"/>
    <n v="6"/>
    <n v="173"/>
    <n v="11"/>
    <n v="144"/>
    <n v="4"/>
    <n v="145"/>
    <n v="4"/>
    <n v="128"/>
    <n v="1061"/>
    <n v="1590"/>
    <x v="0"/>
  </r>
  <r>
    <n v="33"/>
    <s v="2018.12.4"/>
    <s v="Veste Jeanerie"/>
    <x v="0"/>
    <x v="0"/>
    <m/>
    <n v="47"/>
    <n v="3"/>
    <n v="104"/>
    <n v="4"/>
    <n v="161"/>
    <n v="7"/>
    <n v="173"/>
    <n v="3"/>
    <n v="176"/>
    <n v="4"/>
    <n v="148"/>
    <n v="2"/>
    <n v="147"/>
    <n v="4"/>
    <n v="132"/>
    <n v="1088"/>
    <n v="1590"/>
    <x v="0"/>
  </r>
  <r>
    <n v="34"/>
    <s v="2018.12.5"/>
    <s v="Veste Jeanerie"/>
    <x v="0"/>
    <x v="0"/>
    <n v="2"/>
    <n v="49"/>
    <n v="2"/>
    <n v="106"/>
    <n v="8"/>
    <n v="169"/>
    <n v="7"/>
    <n v="180"/>
    <n v="8"/>
    <n v="184"/>
    <n v="6"/>
    <n v="154"/>
    <n v="6"/>
    <n v="153"/>
    <n v="9"/>
    <n v="141"/>
    <n v="1136"/>
    <n v="1590"/>
    <x v="0"/>
  </r>
  <r>
    <n v="35"/>
    <s v="2018.12.6"/>
    <s v="Veste Jeanerie"/>
    <x v="0"/>
    <x v="0"/>
    <n v="1"/>
    <n v="50"/>
    <n v="6"/>
    <n v="112"/>
    <n v="10"/>
    <n v="179"/>
    <n v="18"/>
    <n v="198"/>
    <n v="14"/>
    <n v="198"/>
    <n v="9"/>
    <n v="163"/>
    <n v="12"/>
    <n v="165"/>
    <n v="14"/>
    <n v="155"/>
    <n v="1220"/>
    <n v="1590"/>
    <x v="0"/>
  </r>
  <r>
    <n v="36"/>
    <s v="2018.12.7"/>
    <s v="Veste Jeanerie"/>
    <x v="0"/>
    <x v="0"/>
    <m/>
    <n v="50"/>
    <m/>
    <n v="112"/>
    <m/>
    <n v="179"/>
    <m/>
    <n v="198"/>
    <m/>
    <n v="198"/>
    <m/>
    <n v="163"/>
    <n v="1"/>
    <n v="166"/>
    <n v="1"/>
    <n v="156"/>
    <n v="1222"/>
    <n v="1590"/>
    <x v="0"/>
  </r>
  <r>
    <n v="37"/>
    <s v="2018.13.1"/>
    <s v="Veste Jeanerie"/>
    <x v="0"/>
    <x v="0"/>
    <n v="1"/>
    <n v="51"/>
    <n v="3"/>
    <n v="115"/>
    <n v="5"/>
    <n v="184"/>
    <n v="5"/>
    <n v="203"/>
    <n v="5"/>
    <n v="203"/>
    <n v="9"/>
    <n v="172"/>
    <n v="4"/>
    <n v="170"/>
    <n v="4"/>
    <n v="160"/>
    <n v="1258"/>
    <n v="1590"/>
    <x v="0"/>
  </r>
  <r>
    <n v="38"/>
    <s v="2018.13.2"/>
    <s v="Veste Jeanerie"/>
    <x v="0"/>
    <x v="0"/>
    <m/>
    <n v="51"/>
    <n v="2"/>
    <n v="117"/>
    <n v="11"/>
    <n v="195"/>
    <n v="2"/>
    <n v="205"/>
    <n v="3"/>
    <n v="206"/>
    <n v="1"/>
    <n v="173"/>
    <n v="7"/>
    <n v="177"/>
    <n v="5"/>
    <n v="165"/>
    <n v="1289"/>
    <n v="1590"/>
    <x v="0"/>
  </r>
  <r>
    <n v="39"/>
    <s v="2018.13.3"/>
    <s v="Veste Jeanerie"/>
    <x v="0"/>
    <x v="0"/>
    <n v="2"/>
    <n v="53"/>
    <n v="4"/>
    <n v="121"/>
    <n v="11"/>
    <n v="206"/>
    <n v="11"/>
    <n v="216"/>
    <n v="11"/>
    <n v="217"/>
    <n v="10"/>
    <n v="183"/>
    <n v="10"/>
    <n v="187"/>
    <n v="3"/>
    <n v="168"/>
    <n v="1351"/>
    <n v="1590"/>
    <x v="0"/>
  </r>
  <r>
    <n v="40"/>
    <s v="2018.13.4"/>
    <s v="Veste Jeanerie"/>
    <x v="0"/>
    <x v="0"/>
    <n v="3"/>
    <n v="56"/>
    <n v="3"/>
    <n v="124"/>
    <n v="9"/>
    <n v="215"/>
    <n v="7"/>
    <n v="223"/>
    <n v="11"/>
    <n v="228"/>
    <n v="4"/>
    <n v="187"/>
    <n v="7"/>
    <n v="194"/>
    <n v="9"/>
    <n v="177"/>
    <n v="1404"/>
    <n v="1590"/>
    <x v="0"/>
  </r>
  <r>
    <n v="41"/>
    <s v="2018.13.5"/>
    <s v="Veste Jeanerie"/>
    <x v="0"/>
    <x v="0"/>
    <n v="5"/>
    <n v="61"/>
    <n v="5"/>
    <n v="129"/>
    <n v="9"/>
    <n v="224"/>
    <n v="9"/>
    <n v="232"/>
    <n v="14"/>
    <n v="242"/>
    <n v="12"/>
    <n v="199"/>
    <n v="8"/>
    <n v="202"/>
    <n v="4"/>
    <n v="181"/>
    <n v="1470"/>
    <n v="1590"/>
    <x v="0"/>
  </r>
  <r>
    <n v="42"/>
    <s v="2018.13.6"/>
    <s v="Veste Jeanerie"/>
    <x v="0"/>
    <x v="0"/>
    <n v="4"/>
    <n v="65"/>
    <n v="6"/>
    <n v="135"/>
    <n v="18"/>
    <n v="242"/>
    <n v="22"/>
    <n v="254"/>
    <n v="19"/>
    <n v="261"/>
    <n v="17"/>
    <n v="216"/>
    <n v="25"/>
    <n v="227"/>
    <n v="15"/>
    <n v="196"/>
    <n v="1596"/>
    <n v="1590"/>
    <x v="1"/>
  </r>
  <r>
    <n v="43"/>
    <s v="2018.13.7"/>
    <s v="Veste Jeanerie"/>
    <x v="0"/>
    <x v="0"/>
    <m/>
    <n v="65"/>
    <n v="2"/>
    <n v="137"/>
    <n v="1"/>
    <n v="243"/>
    <n v="1"/>
    <n v="255"/>
    <n v="1"/>
    <n v="262"/>
    <m/>
    <n v="216"/>
    <m/>
    <n v="227"/>
    <m/>
    <n v="196"/>
    <n v="1601"/>
    <n v="1590"/>
    <x v="0"/>
  </r>
  <r>
    <n v="44"/>
    <s v="2018.14.1"/>
    <s v="Veste Jeanerie"/>
    <x v="0"/>
    <x v="0"/>
    <n v="2"/>
    <n v="67"/>
    <m/>
    <n v="137"/>
    <n v="2"/>
    <n v="245"/>
    <n v="5"/>
    <n v="260"/>
    <n v="4"/>
    <n v="266"/>
    <n v="2"/>
    <n v="218"/>
    <n v="1"/>
    <n v="228"/>
    <n v="3"/>
    <n v="199"/>
    <n v="1620"/>
    <n v="1590"/>
    <x v="0"/>
  </r>
  <r>
    <n v="45"/>
    <s v="2018.14.2"/>
    <s v="Veste Jeanerie"/>
    <x v="0"/>
    <x v="0"/>
    <n v="1"/>
    <n v="68"/>
    <n v="3"/>
    <n v="140"/>
    <n v="5"/>
    <n v="250"/>
    <n v="11"/>
    <n v="271"/>
    <n v="4"/>
    <n v="270"/>
    <n v="6"/>
    <n v="224"/>
    <n v="3"/>
    <n v="231"/>
    <n v="8"/>
    <n v="207"/>
    <n v="1661"/>
    <n v="1590"/>
    <x v="0"/>
  </r>
  <r>
    <n v="46"/>
    <s v="2018.14.3"/>
    <s v="Veste Jeanerie"/>
    <x v="0"/>
    <x v="0"/>
    <n v="3"/>
    <n v="71"/>
    <n v="5"/>
    <n v="145"/>
    <n v="11"/>
    <n v="261"/>
    <n v="4"/>
    <n v="275"/>
    <n v="7"/>
    <n v="277"/>
    <n v="14"/>
    <n v="238"/>
    <n v="12"/>
    <n v="243"/>
    <n v="7"/>
    <n v="214"/>
    <n v="1724"/>
    <n v="1590"/>
    <x v="0"/>
  </r>
  <r>
    <n v="47"/>
    <s v="2018.14.4"/>
    <s v="Veste Jeanerie"/>
    <x v="0"/>
    <x v="0"/>
    <n v="2"/>
    <n v="73"/>
    <n v="3"/>
    <n v="148"/>
    <n v="10"/>
    <n v="271"/>
    <n v="4"/>
    <n v="279"/>
    <n v="12"/>
    <n v="289"/>
    <n v="9"/>
    <n v="247"/>
    <n v="11"/>
    <n v="254"/>
    <n v="6"/>
    <n v="220"/>
    <n v="1781"/>
    <n v="1590"/>
    <x v="0"/>
  </r>
  <r>
    <n v="48"/>
    <s v="2018.14.5"/>
    <s v="Veste Jeanerie"/>
    <x v="0"/>
    <x v="0"/>
    <n v="2"/>
    <n v="75"/>
    <n v="3"/>
    <n v="151"/>
    <n v="13"/>
    <n v="284"/>
    <n v="13"/>
    <n v="292"/>
    <n v="15"/>
    <n v="304"/>
    <n v="9"/>
    <n v="256"/>
    <n v="12"/>
    <n v="266"/>
    <n v="9"/>
    <n v="229"/>
    <n v="1857"/>
    <n v="1590"/>
    <x v="0"/>
  </r>
  <r>
    <n v="49"/>
    <s v="2018.14.6"/>
    <s v="Veste Jeanerie"/>
    <x v="0"/>
    <x v="0"/>
    <n v="5"/>
    <n v="80"/>
    <n v="11"/>
    <n v="162"/>
    <n v="21"/>
    <n v="305"/>
    <n v="26"/>
    <n v="318"/>
    <n v="25"/>
    <n v="329"/>
    <n v="29"/>
    <n v="285"/>
    <n v="17"/>
    <n v="283"/>
    <n v="29"/>
    <n v="258"/>
    <n v="2020"/>
    <n v="1590"/>
    <x v="0"/>
  </r>
  <r>
    <n v="50"/>
    <s v="2018.14.7"/>
    <s v="Veste Jeanerie"/>
    <x v="0"/>
    <x v="0"/>
    <m/>
    <n v="80"/>
    <m/>
    <n v="162"/>
    <m/>
    <n v="305"/>
    <m/>
    <n v="318"/>
    <m/>
    <n v="329"/>
    <m/>
    <n v="285"/>
    <m/>
    <n v="283"/>
    <n v="1"/>
    <n v="259"/>
    <n v="2021"/>
    <n v="1590"/>
    <x v="0"/>
  </r>
  <r>
    <n v="51"/>
    <s v="2018.15.1"/>
    <s v="Veste Jeanerie"/>
    <x v="0"/>
    <x v="0"/>
    <n v="1"/>
    <n v="81"/>
    <n v="4"/>
    <n v="166"/>
    <n v="3"/>
    <n v="308"/>
    <n v="5"/>
    <n v="323"/>
    <n v="4"/>
    <n v="333"/>
    <n v="11"/>
    <n v="296"/>
    <n v="8"/>
    <n v="291"/>
    <n v="8"/>
    <n v="267"/>
    <n v="2065"/>
    <n v="1590"/>
    <x v="0"/>
  </r>
  <r>
    <n v="52"/>
    <s v="2018.15.2"/>
    <s v="Veste Jeanerie"/>
    <x v="0"/>
    <x v="0"/>
    <n v="2"/>
    <n v="83"/>
    <n v="5"/>
    <n v="171"/>
    <n v="9"/>
    <n v="317"/>
    <n v="6"/>
    <n v="329"/>
    <n v="8"/>
    <n v="341"/>
    <n v="10"/>
    <n v="306"/>
    <n v="12"/>
    <n v="303"/>
    <n v="4"/>
    <n v="271"/>
    <n v="2121"/>
    <n v="1590"/>
    <x v="0"/>
  </r>
  <r>
    <n v="53"/>
    <s v="2018.15.3"/>
    <s v="Veste Jeanerie"/>
    <x v="0"/>
    <x v="0"/>
    <n v="3"/>
    <n v="86"/>
    <n v="6"/>
    <n v="177"/>
    <n v="5"/>
    <n v="322"/>
    <n v="9"/>
    <n v="338"/>
    <n v="18"/>
    <n v="359"/>
    <n v="14"/>
    <n v="320"/>
    <n v="10"/>
    <n v="313"/>
    <n v="7"/>
    <n v="278"/>
    <n v="2193"/>
    <n v="1590"/>
    <x v="0"/>
  </r>
  <r>
    <n v="54"/>
    <s v="2018.15.4"/>
    <s v="Veste Jeanerie"/>
    <x v="0"/>
    <x v="0"/>
    <n v="3"/>
    <n v="89"/>
    <n v="6"/>
    <n v="183"/>
    <n v="16"/>
    <n v="338"/>
    <n v="15"/>
    <n v="353"/>
    <n v="13"/>
    <n v="372"/>
    <n v="13"/>
    <n v="333"/>
    <n v="13"/>
    <n v="326"/>
    <n v="9"/>
    <n v="287"/>
    <n v="2281"/>
    <n v="1590"/>
    <x v="0"/>
  </r>
  <r>
    <n v="55"/>
    <s v="2018.15.5"/>
    <s v="Veste Jeanerie"/>
    <x v="0"/>
    <x v="0"/>
    <n v="3"/>
    <n v="92"/>
    <n v="9"/>
    <n v="192"/>
    <n v="14"/>
    <n v="352"/>
    <n v="17"/>
    <n v="370"/>
    <n v="11"/>
    <n v="383"/>
    <n v="20"/>
    <n v="353"/>
    <n v="12"/>
    <n v="338"/>
    <n v="15"/>
    <n v="302"/>
    <n v="2382"/>
    <n v="1590"/>
    <x v="0"/>
  </r>
  <r>
    <n v="56"/>
    <s v="2018.15.6"/>
    <s v="Veste Jeanerie"/>
    <x v="0"/>
    <x v="0"/>
    <n v="5"/>
    <n v="97"/>
    <n v="8"/>
    <n v="200"/>
    <n v="23"/>
    <n v="375"/>
    <n v="23"/>
    <n v="393"/>
    <n v="23"/>
    <n v="406"/>
    <n v="30"/>
    <n v="383"/>
    <n v="12"/>
    <n v="350"/>
    <n v="24"/>
    <n v="326"/>
    <n v="2530"/>
    <n v="1590"/>
    <x v="0"/>
  </r>
  <r>
    <n v="57"/>
    <s v="2018.15.7"/>
    <s v="Veste Jeanerie"/>
    <x v="0"/>
    <x v="0"/>
    <m/>
    <n v="97"/>
    <m/>
    <n v="200"/>
    <n v="1"/>
    <n v="376"/>
    <n v="1"/>
    <n v="394"/>
    <m/>
    <n v="406"/>
    <n v="1"/>
    <n v="384"/>
    <m/>
    <n v="350"/>
    <m/>
    <n v="326"/>
    <n v="2533"/>
    <n v="1590"/>
    <x v="0"/>
  </r>
  <r>
    <n v="58"/>
    <s v="2018.16.1"/>
    <s v="Veste Jeanerie"/>
    <x v="0"/>
    <x v="0"/>
    <n v="6"/>
    <n v="103"/>
    <n v="9"/>
    <n v="209"/>
    <n v="16"/>
    <n v="392"/>
    <n v="8"/>
    <n v="402"/>
    <n v="15"/>
    <n v="421"/>
    <n v="11"/>
    <n v="395"/>
    <n v="7"/>
    <n v="357"/>
    <n v="6"/>
    <n v="332"/>
    <n v="2611"/>
    <n v="1590"/>
    <x v="0"/>
  </r>
  <r>
    <n v="59"/>
    <s v="2018.16.2"/>
    <s v="Veste Jeanerie"/>
    <x v="0"/>
    <x v="0"/>
    <n v="5"/>
    <n v="108"/>
    <n v="5"/>
    <n v="214"/>
    <n v="9"/>
    <n v="401"/>
    <n v="11"/>
    <n v="413"/>
    <n v="17"/>
    <n v="438"/>
    <n v="9"/>
    <n v="404"/>
    <n v="19"/>
    <n v="376"/>
    <n v="13"/>
    <n v="345"/>
    <n v="2699"/>
    <n v="1590"/>
    <x v="0"/>
  </r>
  <r>
    <n v="60"/>
    <s v="2018.16.3"/>
    <s v="Veste Jeanerie"/>
    <x v="0"/>
    <x v="0"/>
    <n v="4"/>
    <n v="112"/>
    <n v="6"/>
    <n v="220"/>
    <n v="14"/>
    <n v="415"/>
    <n v="15"/>
    <n v="428"/>
    <n v="14"/>
    <n v="452"/>
    <n v="12"/>
    <n v="416"/>
    <n v="12"/>
    <n v="388"/>
    <n v="14"/>
    <n v="359"/>
    <n v="2790"/>
    <n v="1590"/>
    <x v="0"/>
  </r>
  <r>
    <n v="61"/>
    <s v="2018.16.4"/>
    <s v="Veste Jeanerie"/>
    <x v="0"/>
    <x v="0"/>
    <n v="2"/>
    <n v="114"/>
    <n v="9"/>
    <n v="229"/>
    <n v="17"/>
    <n v="432"/>
    <n v="14"/>
    <n v="442"/>
    <n v="16"/>
    <n v="468"/>
    <n v="12"/>
    <n v="428"/>
    <n v="14"/>
    <n v="402"/>
    <n v="13"/>
    <n v="372"/>
    <n v="2887"/>
    <n v="1590"/>
    <x v="0"/>
  </r>
  <r>
    <n v="62"/>
    <s v="2018.16.5"/>
    <s v="Veste Jeanerie"/>
    <x v="0"/>
    <x v="0"/>
    <n v="6"/>
    <n v="120"/>
    <n v="10"/>
    <n v="239"/>
    <n v="13"/>
    <n v="445"/>
    <n v="17"/>
    <n v="459"/>
    <n v="23"/>
    <n v="491"/>
    <n v="15"/>
    <n v="443"/>
    <n v="10"/>
    <n v="412"/>
    <n v="14"/>
    <n v="386"/>
    <n v="2995"/>
    <n v="1590"/>
    <x v="0"/>
  </r>
  <r>
    <n v="63"/>
    <s v="2018.16.6"/>
    <s v="Veste Jeanerie"/>
    <x v="0"/>
    <x v="0"/>
    <n v="4"/>
    <n v="124"/>
    <n v="21"/>
    <n v="260"/>
    <n v="23"/>
    <n v="468"/>
    <n v="34"/>
    <n v="493"/>
    <n v="19"/>
    <n v="510"/>
    <n v="23"/>
    <n v="466"/>
    <n v="24"/>
    <n v="436"/>
    <n v="15"/>
    <n v="401"/>
    <n v="3158"/>
    <n v="1590"/>
    <x v="0"/>
  </r>
  <r>
    <n v="64"/>
    <s v="2018.16.7"/>
    <s v="Veste Jeanerie"/>
    <x v="0"/>
    <x v="0"/>
    <m/>
    <n v="124"/>
    <m/>
    <n v="260"/>
    <n v="1"/>
    <n v="469"/>
    <n v="1"/>
    <n v="494"/>
    <m/>
    <n v="510"/>
    <n v="1"/>
    <n v="467"/>
    <n v="1"/>
    <n v="437"/>
    <m/>
    <n v="401"/>
    <n v="3162"/>
    <n v="1590"/>
    <x v="0"/>
  </r>
  <r>
    <n v="65"/>
    <s v="2018.17.1"/>
    <s v="Veste Jeanerie"/>
    <x v="0"/>
    <x v="0"/>
    <n v="3"/>
    <n v="127"/>
    <n v="4"/>
    <n v="264"/>
    <n v="5"/>
    <n v="474"/>
    <n v="10"/>
    <n v="504"/>
    <n v="13"/>
    <n v="523"/>
    <n v="11"/>
    <n v="478"/>
    <n v="10"/>
    <n v="447"/>
    <n v="10"/>
    <n v="411"/>
    <n v="3228"/>
    <n v="1590"/>
    <x v="0"/>
  </r>
  <r>
    <n v="66"/>
    <s v="2018.17.2"/>
    <s v="Veste Jeanerie"/>
    <x v="0"/>
    <x v="0"/>
    <n v="1"/>
    <n v="128"/>
    <n v="5"/>
    <n v="269"/>
    <n v="11"/>
    <n v="485"/>
    <n v="9"/>
    <n v="513"/>
    <n v="11"/>
    <n v="534"/>
    <n v="18"/>
    <n v="496"/>
    <n v="7"/>
    <n v="454"/>
    <n v="12"/>
    <n v="423"/>
    <n v="3302"/>
    <n v="1590"/>
    <x v="0"/>
  </r>
  <r>
    <n v="67"/>
    <s v="2018.17.3"/>
    <s v="Veste Jeanerie"/>
    <x v="0"/>
    <x v="0"/>
    <n v="2"/>
    <n v="130"/>
    <n v="15"/>
    <n v="284"/>
    <n v="16"/>
    <n v="501"/>
    <n v="14"/>
    <n v="527"/>
    <n v="13"/>
    <n v="547"/>
    <n v="15"/>
    <n v="511"/>
    <n v="21"/>
    <n v="475"/>
    <n v="13"/>
    <n v="436"/>
    <n v="3411"/>
    <n v="1590"/>
    <x v="0"/>
  </r>
  <r>
    <n v="68"/>
    <s v="2018.17.4"/>
    <s v="Veste Jeanerie"/>
    <x v="0"/>
    <x v="0"/>
    <n v="1"/>
    <n v="131"/>
    <n v="3"/>
    <n v="287"/>
    <n v="14"/>
    <n v="515"/>
    <n v="13"/>
    <n v="540"/>
    <n v="18"/>
    <n v="565"/>
    <n v="13"/>
    <n v="524"/>
    <n v="14"/>
    <n v="489"/>
    <n v="15"/>
    <n v="451"/>
    <n v="3502"/>
    <n v="1590"/>
    <x v="0"/>
  </r>
  <r>
    <n v="69"/>
    <s v="2018.17.5"/>
    <s v="Veste Jeanerie"/>
    <x v="0"/>
    <x v="0"/>
    <n v="1"/>
    <n v="132"/>
    <n v="6"/>
    <n v="293"/>
    <n v="15"/>
    <n v="530"/>
    <n v="21"/>
    <n v="561"/>
    <n v="18"/>
    <n v="583"/>
    <n v="14"/>
    <n v="538"/>
    <n v="14"/>
    <n v="503"/>
    <n v="13"/>
    <n v="464"/>
    <n v="3604"/>
    <n v="1590"/>
    <x v="0"/>
  </r>
  <r>
    <n v="70"/>
    <s v="2018.17.6"/>
    <s v="Veste Jeanerie"/>
    <x v="0"/>
    <x v="0"/>
    <n v="8"/>
    <n v="140"/>
    <n v="10"/>
    <n v="303"/>
    <n v="24"/>
    <n v="554"/>
    <n v="31"/>
    <n v="592"/>
    <n v="22"/>
    <n v="605"/>
    <n v="32"/>
    <n v="570"/>
    <n v="21"/>
    <n v="524"/>
    <n v="22"/>
    <n v="486"/>
    <n v="3774"/>
    <n v="1590"/>
    <x v="0"/>
  </r>
  <r>
    <n v="71"/>
    <s v="2018.17.7"/>
    <s v="Veste Jeanerie"/>
    <x v="0"/>
    <x v="0"/>
    <m/>
    <n v="140"/>
    <n v="1"/>
    <n v="304"/>
    <n v="1"/>
    <n v="555"/>
    <n v="1"/>
    <n v="593"/>
    <m/>
    <n v="605"/>
    <m/>
    <n v="570"/>
    <m/>
    <n v="524"/>
    <n v="1"/>
    <n v="487"/>
    <n v="3778"/>
    <n v="1590"/>
    <x v="0"/>
  </r>
  <r>
    <n v="72"/>
    <s v="2018.18.1"/>
    <s v="Veste Jeanerie"/>
    <x v="0"/>
    <x v="0"/>
    <n v="3"/>
    <n v="143"/>
    <n v="14"/>
    <n v="318"/>
    <n v="10"/>
    <n v="565"/>
    <n v="11"/>
    <n v="604"/>
    <n v="9"/>
    <n v="614"/>
    <n v="13"/>
    <n v="583"/>
    <n v="10"/>
    <n v="534"/>
    <n v="10"/>
    <n v="497"/>
    <n v="3858"/>
    <n v="1590"/>
    <x v="0"/>
  </r>
  <r>
    <n v="73"/>
    <s v="2018.18.2"/>
    <s v="Veste Jeanerie"/>
    <x v="0"/>
    <x v="0"/>
    <m/>
    <n v="143"/>
    <m/>
    <n v="318"/>
    <n v="1"/>
    <n v="566"/>
    <n v="2"/>
    <n v="606"/>
    <m/>
    <n v="614"/>
    <m/>
    <n v="583"/>
    <m/>
    <n v="534"/>
    <n v="1"/>
    <n v="498"/>
    <n v="3862"/>
    <n v="1590"/>
    <x v="0"/>
  </r>
  <r>
    <n v="74"/>
    <s v="2018.18.3"/>
    <s v="Veste Jeanerie"/>
    <x v="0"/>
    <x v="0"/>
    <n v="1"/>
    <n v="144"/>
    <n v="5"/>
    <n v="323"/>
    <n v="15"/>
    <n v="581"/>
    <n v="14"/>
    <n v="620"/>
    <n v="15"/>
    <n v="629"/>
    <n v="7"/>
    <n v="590"/>
    <n v="13"/>
    <n v="547"/>
    <n v="14"/>
    <n v="512"/>
    <n v="3946"/>
    <n v="1590"/>
    <x v="0"/>
  </r>
  <r>
    <n v="75"/>
    <s v="2018.18.4"/>
    <s v="Veste Jeanerie"/>
    <x v="0"/>
    <x v="0"/>
    <n v="4"/>
    <n v="148"/>
    <n v="3"/>
    <n v="326"/>
    <n v="13"/>
    <n v="594"/>
    <n v="15"/>
    <n v="635"/>
    <n v="12"/>
    <n v="641"/>
    <n v="17"/>
    <n v="607"/>
    <n v="17"/>
    <n v="564"/>
    <n v="15"/>
    <n v="527"/>
    <n v="4042"/>
    <n v="1590"/>
    <x v="0"/>
  </r>
  <r>
    <n v="76"/>
    <s v="2018.18.5"/>
    <s v="Veste Jeanerie"/>
    <x v="0"/>
    <x v="0"/>
    <n v="4"/>
    <n v="152"/>
    <n v="5"/>
    <n v="331"/>
    <n v="9"/>
    <n v="603"/>
    <n v="17"/>
    <n v="652"/>
    <n v="16"/>
    <n v="657"/>
    <n v="14"/>
    <n v="621"/>
    <n v="19"/>
    <n v="583"/>
    <n v="14"/>
    <n v="541"/>
    <n v="4140"/>
    <n v="1590"/>
    <x v="0"/>
  </r>
  <r>
    <n v="77"/>
    <s v="2018.18.6"/>
    <s v="Veste Jeanerie"/>
    <x v="0"/>
    <x v="0"/>
    <n v="6"/>
    <n v="158"/>
    <n v="7"/>
    <n v="338"/>
    <n v="16"/>
    <n v="619"/>
    <n v="17"/>
    <n v="669"/>
    <n v="23"/>
    <n v="680"/>
    <n v="21"/>
    <n v="642"/>
    <n v="16"/>
    <n v="599"/>
    <n v="16"/>
    <n v="557"/>
    <n v="4262"/>
    <n v="1590"/>
    <x v="0"/>
  </r>
  <r>
    <n v="78"/>
    <s v="2018.18.7"/>
    <s v="Veste Jeanerie"/>
    <x v="0"/>
    <x v="0"/>
    <m/>
    <n v="158"/>
    <m/>
    <n v="338"/>
    <m/>
    <n v="619"/>
    <n v="1"/>
    <n v="670"/>
    <m/>
    <n v="680"/>
    <m/>
    <n v="642"/>
    <n v="1"/>
    <n v="600"/>
    <m/>
    <n v="557"/>
    <n v="4264"/>
    <n v="1590"/>
    <x v="0"/>
  </r>
  <r>
    <n v="79"/>
    <s v="2018.19.1"/>
    <s v="Veste Jeanerie"/>
    <x v="0"/>
    <x v="0"/>
    <n v="2"/>
    <n v="160"/>
    <n v="6"/>
    <n v="344"/>
    <n v="6"/>
    <n v="625"/>
    <n v="7"/>
    <n v="677"/>
    <n v="7"/>
    <n v="687"/>
    <n v="11"/>
    <n v="653"/>
    <n v="12"/>
    <n v="612"/>
    <n v="9"/>
    <n v="566"/>
    <n v="4324"/>
    <n v="1590"/>
    <x v="0"/>
  </r>
  <r>
    <n v="80"/>
    <s v="2018.19.2"/>
    <s v="Veste Jeanerie"/>
    <x v="0"/>
    <x v="0"/>
    <m/>
    <n v="160"/>
    <n v="1"/>
    <n v="345"/>
    <n v="10"/>
    <n v="635"/>
    <n v="6"/>
    <n v="683"/>
    <n v="6"/>
    <n v="693"/>
    <n v="10"/>
    <n v="663"/>
    <n v="3"/>
    <n v="615"/>
    <n v="2"/>
    <n v="568"/>
    <n v="4362"/>
    <n v="1590"/>
    <x v="0"/>
  </r>
  <r>
    <n v="81"/>
    <s v="2018.19.3"/>
    <s v="Veste Jeanerie"/>
    <x v="0"/>
    <x v="0"/>
    <n v="2"/>
    <n v="162"/>
    <n v="10"/>
    <n v="355"/>
    <n v="8"/>
    <n v="643"/>
    <n v="17"/>
    <n v="700"/>
    <n v="11"/>
    <n v="704"/>
    <n v="12"/>
    <n v="675"/>
    <n v="5"/>
    <n v="620"/>
    <n v="10"/>
    <n v="578"/>
    <n v="4437"/>
    <n v="1590"/>
    <x v="0"/>
  </r>
  <r>
    <n v="82"/>
    <s v="2018.19.4"/>
    <s v="Veste Jeanerie"/>
    <x v="0"/>
    <x v="0"/>
    <n v="2"/>
    <n v="164"/>
    <n v="2"/>
    <n v="357"/>
    <n v="5"/>
    <n v="648"/>
    <n v="6"/>
    <n v="706"/>
    <n v="6"/>
    <n v="710"/>
    <n v="9"/>
    <n v="684"/>
    <n v="6"/>
    <n v="626"/>
    <n v="8"/>
    <n v="586"/>
    <n v="4481"/>
    <n v="1590"/>
    <x v="0"/>
  </r>
  <r>
    <n v="83"/>
    <s v="2018.19.5"/>
    <s v="Veste Jeanerie"/>
    <x v="0"/>
    <x v="0"/>
    <n v="2"/>
    <n v="166"/>
    <n v="6"/>
    <n v="363"/>
    <n v="11"/>
    <n v="659"/>
    <n v="12"/>
    <n v="718"/>
    <n v="17"/>
    <n v="727"/>
    <n v="19"/>
    <n v="703"/>
    <n v="10"/>
    <n v="636"/>
    <n v="12"/>
    <n v="598"/>
    <n v="4570"/>
    <n v="1590"/>
    <x v="0"/>
  </r>
  <r>
    <n v="84"/>
    <s v="2018.19.6"/>
    <s v="Veste Jeanerie"/>
    <x v="0"/>
    <x v="0"/>
    <n v="2"/>
    <n v="168"/>
    <n v="7"/>
    <n v="370"/>
    <n v="15"/>
    <n v="674"/>
    <n v="18"/>
    <n v="736"/>
    <n v="17"/>
    <n v="744"/>
    <n v="23"/>
    <n v="726"/>
    <n v="18"/>
    <n v="654"/>
    <n v="15"/>
    <n v="613"/>
    <n v="4685"/>
    <n v="1590"/>
    <x v="0"/>
  </r>
  <r>
    <n v="85"/>
    <s v="2018.20.1"/>
    <s v="Veste Jeanerie"/>
    <x v="0"/>
    <x v="0"/>
    <n v="1"/>
    <n v="169"/>
    <n v="3"/>
    <n v="373"/>
    <n v="5"/>
    <n v="679"/>
    <n v="3"/>
    <n v="739"/>
    <n v="6"/>
    <n v="750"/>
    <n v="4"/>
    <n v="730"/>
    <n v="6"/>
    <n v="660"/>
    <n v="5"/>
    <n v="618"/>
    <n v="4718"/>
    <n v="1590"/>
    <x v="0"/>
  </r>
  <r>
    <n v="86"/>
    <s v="2018.20.2"/>
    <s v="Veste Jeanerie"/>
    <x v="0"/>
    <x v="0"/>
    <n v="1"/>
    <n v="170"/>
    <m/>
    <n v="373"/>
    <n v="9"/>
    <n v="688"/>
    <n v="6"/>
    <n v="745"/>
    <n v="13"/>
    <n v="763"/>
    <n v="9"/>
    <n v="739"/>
    <n v="6"/>
    <n v="666"/>
    <n v="6"/>
    <n v="624"/>
    <n v="4768"/>
    <n v="1590"/>
    <x v="0"/>
  </r>
  <r>
    <n v="87"/>
    <s v="2018.20.3"/>
    <s v="Veste Jeanerie"/>
    <x v="0"/>
    <x v="0"/>
    <n v="1"/>
    <n v="171"/>
    <n v="6"/>
    <n v="379"/>
    <n v="14"/>
    <n v="702"/>
    <n v="6"/>
    <n v="751"/>
    <n v="16"/>
    <n v="779"/>
    <n v="7"/>
    <n v="746"/>
    <n v="9"/>
    <n v="675"/>
    <n v="8"/>
    <n v="632"/>
    <n v="4835"/>
    <n v="1590"/>
    <x v="0"/>
  </r>
  <r>
    <n v="88"/>
    <s v="2018.20.4"/>
    <s v="Veste Jeanerie"/>
    <x v="0"/>
    <x v="0"/>
    <m/>
    <n v="171"/>
    <n v="1"/>
    <n v="380"/>
    <n v="3"/>
    <n v="705"/>
    <n v="12"/>
    <n v="763"/>
    <n v="12"/>
    <n v="791"/>
    <n v="10"/>
    <n v="756"/>
    <n v="3"/>
    <n v="678"/>
    <n v="13"/>
    <n v="645"/>
    <n v="4889"/>
    <n v="1590"/>
    <x v="0"/>
  </r>
  <r>
    <n v="89"/>
    <s v="2018.20.5"/>
    <s v="Veste Jeanerie"/>
    <x v="0"/>
    <x v="0"/>
    <n v="1"/>
    <n v="172"/>
    <n v="5"/>
    <n v="385"/>
    <n v="6"/>
    <n v="711"/>
    <n v="26"/>
    <n v="789"/>
    <n v="18"/>
    <n v="809"/>
    <n v="13"/>
    <n v="769"/>
    <n v="11"/>
    <n v="689"/>
    <n v="11"/>
    <n v="656"/>
    <n v="4980"/>
    <n v="1590"/>
    <x v="0"/>
  </r>
  <r>
    <n v="90"/>
    <s v="2018.20.6"/>
    <s v="Veste Jeanerie"/>
    <x v="0"/>
    <x v="0"/>
    <n v="6"/>
    <n v="178"/>
    <n v="9"/>
    <n v="394"/>
    <n v="23"/>
    <n v="734"/>
    <n v="24"/>
    <n v="813"/>
    <n v="18"/>
    <n v="827"/>
    <n v="26"/>
    <n v="795"/>
    <n v="8"/>
    <n v="697"/>
    <n v="15"/>
    <n v="671"/>
    <n v="5109"/>
    <n v="1590"/>
    <x v="0"/>
  </r>
  <r>
    <n v="91"/>
    <s v="2018.20.7"/>
    <s v="Veste Jeanerie"/>
    <x v="0"/>
    <x v="0"/>
    <n v="1"/>
    <n v="179"/>
    <m/>
    <n v="394"/>
    <n v="1"/>
    <n v="735"/>
    <n v="1"/>
    <n v="814"/>
    <m/>
    <n v="827"/>
    <m/>
    <n v="795"/>
    <m/>
    <n v="697"/>
    <m/>
    <n v="671"/>
    <n v="5112"/>
    <n v="1590"/>
    <x v="0"/>
  </r>
  <r>
    <n v="92"/>
    <s v="2018.21.1"/>
    <s v="Veste Jeanerie"/>
    <x v="0"/>
    <x v="0"/>
    <n v="1"/>
    <n v="180"/>
    <n v="3"/>
    <n v="397"/>
    <n v="2"/>
    <n v="737"/>
    <n v="4"/>
    <n v="818"/>
    <n v="4"/>
    <n v="831"/>
    <n v="7"/>
    <n v="802"/>
    <n v="3"/>
    <n v="700"/>
    <n v="2"/>
    <n v="673"/>
    <n v="5138"/>
    <n v="1590"/>
    <x v="0"/>
  </r>
  <r>
    <n v="93"/>
    <s v="2018.21.2"/>
    <s v="Veste Jeanerie"/>
    <x v="0"/>
    <x v="0"/>
    <m/>
    <n v="180"/>
    <n v="3"/>
    <n v="400"/>
    <n v="5"/>
    <n v="742"/>
    <n v="8"/>
    <n v="826"/>
    <n v="6"/>
    <n v="837"/>
    <n v="5"/>
    <n v="807"/>
    <n v="2"/>
    <n v="702"/>
    <n v="3"/>
    <n v="676"/>
    <n v="5170"/>
    <n v="1590"/>
    <x v="0"/>
  </r>
  <r>
    <n v="94"/>
    <s v="2018.21.3"/>
    <s v="Veste Jeanerie"/>
    <x v="0"/>
    <x v="0"/>
    <n v="2"/>
    <n v="182"/>
    <n v="6"/>
    <n v="406"/>
    <n v="7"/>
    <n v="749"/>
    <n v="10"/>
    <n v="836"/>
    <n v="8"/>
    <n v="845"/>
    <n v="11"/>
    <n v="818"/>
    <n v="8"/>
    <n v="710"/>
    <n v="13"/>
    <n v="689"/>
    <n v="5235"/>
    <n v="1590"/>
    <x v="0"/>
  </r>
  <r>
    <n v="95"/>
    <s v="2018.21.4"/>
    <s v="Veste Jeanerie"/>
    <x v="0"/>
    <x v="0"/>
    <n v="1"/>
    <n v="183"/>
    <n v="7"/>
    <n v="413"/>
    <n v="12"/>
    <n v="761"/>
    <n v="12"/>
    <n v="848"/>
    <n v="8"/>
    <n v="853"/>
    <n v="9"/>
    <n v="827"/>
    <n v="4"/>
    <n v="714"/>
    <n v="6"/>
    <n v="695"/>
    <n v="5294"/>
    <n v="1590"/>
    <x v="0"/>
  </r>
  <r>
    <n v="96"/>
    <s v="2018.21.5"/>
    <s v="Veste Jeanerie"/>
    <x v="0"/>
    <x v="0"/>
    <n v="3"/>
    <n v="186"/>
    <n v="11"/>
    <n v="424"/>
    <n v="14"/>
    <n v="775"/>
    <n v="33"/>
    <n v="881"/>
    <n v="34"/>
    <n v="887"/>
    <n v="36"/>
    <n v="863"/>
    <n v="19"/>
    <n v="733"/>
    <n v="26"/>
    <n v="721"/>
    <n v="5470"/>
    <n v="1590"/>
    <x v="0"/>
  </r>
  <r>
    <n v="97"/>
    <s v="2018.21.6"/>
    <s v="Veste Jeanerie"/>
    <x v="0"/>
    <x v="0"/>
    <n v="4"/>
    <n v="190"/>
    <n v="13"/>
    <n v="437"/>
    <n v="17"/>
    <n v="792"/>
    <n v="27"/>
    <n v="908"/>
    <n v="29"/>
    <n v="916"/>
    <n v="40"/>
    <n v="903"/>
    <n v="14"/>
    <n v="747"/>
    <n v="21"/>
    <n v="742"/>
    <n v="5635"/>
    <n v="1590"/>
    <x v="0"/>
  </r>
  <r>
    <n v="98"/>
    <s v="2018.21.7"/>
    <s v="Veste Jeanerie"/>
    <x v="0"/>
    <x v="0"/>
    <n v="1"/>
    <n v="191"/>
    <n v="2"/>
    <n v="439"/>
    <n v="1"/>
    <n v="793"/>
    <m/>
    <n v="908"/>
    <m/>
    <n v="916"/>
    <n v="2"/>
    <n v="905"/>
    <n v="2"/>
    <n v="749"/>
    <m/>
    <n v="742"/>
    <n v="5643"/>
    <n v="1590"/>
    <x v="0"/>
  </r>
  <r>
    <n v="99"/>
    <s v="2018.22.1"/>
    <s v="Veste Jeanerie"/>
    <x v="0"/>
    <x v="0"/>
    <m/>
    <n v="191"/>
    <n v="3"/>
    <n v="442"/>
    <n v="3"/>
    <n v="796"/>
    <n v="7"/>
    <n v="915"/>
    <n v="6"/>
    <n v="922"/>
    <n v="4"/>
    <n v="909"/>
    <n v="4"/>
    <n v="753"/>
    <n v="1"/>
    <n v="743"/>
    <n v="5671"/>
    <n v="1590"/>
    <x v="0"/>
  </r>
  <r>
    <n v="100"/>
    <s v="2018.22.2"/>
    <s v="Veste Jeanerie"/>
    <x v="0"/>
    <x v="0"/>
    <m/>
    <n v="191"/>
    <n v="2"/>
    <n v="444"/>
    <n v="4"/>
    <n v="800"/>
    <n v="4"/>
    <n v="919"/>
    <n v="4"/>
    <n v="926"/>
    <n v="10"/>
    <n v="919"/>
    <n v="5"/>
    <n v="758"/>
    <n v="4"/>
    <n v="747"/>
    <n v="5704"/>
    <n v="1590"/>
    <x v="0"/>
  </r>
  <r>
    <n v="101"/>
    <s v="2018.22.3"/>
    <s v="Veste Jeanerie"/>
    <x v="0"/>
    <x v="0"/>
    <n v="1"/>
    <n v="192"/>
    <n v="10"/>
    <n v="454"/>
    <n v="2"/>
    <n v="802"/>
    <n v="6"/>
    <n v="925"/>
    <n v="6"/>
    <n v="932"/>
    <n v="5"/>
    <n v="924"/>
    <n v="3"/>
    <n v="761"/>
    <n v="3"/>
    <n v="750"/>
    <n v="5740"/>
    <n v="1590"/>
    <x v="0"/>
  </r>
  <r>
    <n v="102"/>
    <s v="2018.22.4"/>
    <s v="Veste Jeanerie"/>
    <x v="0"/>
    <x v="0"/>
    <n v="1"/>
    <n v="193"/>
    <n v="5"/>
    <n v="459"/>
    <n v="1"/>
    <n v="803"/>
    <n v="4"/>
    <n v="929"/>
    <n v="8"/>
    <n v="940"/>
    <n v="10"/>
    <n v="934"/>
    <n v="4"/>
    <n v="765"/>
    <n v="3"/>
    <n v="753"/>
    <n v="5776"/>
    <n v="1590"/>
    <x v="0"/>
  </r>
  <r>
    <n v="103"/>
    <s v="2018.22.5"/>
    <s v="Veste Jeanerie"/>
    <x v="0"/>
    <x v="0"/>
    <n v="2"/>
    <n v="195"/>
    <n v="6"/>
    <n v="465"/>
    <n v="8"/>
    <n v="811"/>
    <n v="9"/>
    <n v="938"/>
    <n v="10"/>
    <n v="950"/>
    <n v="13"/>
    <n v="947"/>
    <n v="2"/>
    <n v="767"/>
    <n v="4"/>
    <n v="757"/>
    <n v="5830"/>
    <n v="1590"/>
    <x v="0"/>
  </r>
  <r>
    <n v="104"/>
    <s v="2018.22.6"/>
    <s v="Veste Jeanerie"/>
    <x v="0"/>
    <x v="0"/>
    <n v="3"/>
    <n v="198"/>
    <n v="14"/>
    <n v="479"/>
    <n v="7"/>
    <n v="818"/>
    <n v="10"/>
    <n v="948"/>
    <n v="16"/>
    <n v="966"/>
    <n v="15"/>
    <n v="962"/>
    <n v="2"/>
    <n v="769"/>
    <n v="7"/>
    <n v="764"/>
    <n v="5904"/>
    <n v="1590"/>
    <x v="0"/>
  </r>
  <r>
    <n v="105"/>
    <s v="2018.22.7"/>
    <s v="Veste Jeanerie"/>
    <x v="0"/>
    <x v="0"/>
    <m/>
    <n v="198"/>
    <m/>
    <n v="479"/>
    <n v="1"/>
    <n v="819"/>
    <m/>
    <n v="948"/>
    <m/>
    <n v="966"/>
    <m/>
    <n v="962"/>
    <m/>
    <n v="769"/>
    <m/>
    <n v="764"/>
    <n v="5905"/>
    <n v="1590"/>
    <x v="0"/>
  </r>
  <r>
    <n v="106"/>
    <s v="2018.23.1"/>
    <s v="Veste Jeanerie"/>
    <x v="0"/>
    <x v="0"/>
    <n v="2"/>
    <n v="200"/>
    <n v="4"/>
    <n v="483"/>
    <n v="5"/>
    <n v="824"/>
    <n v="4"/>
    <n v="952"/>
    <n v="4"/>
    <n v="970"/>
    <n v="9"/>
    <n v="971"/>
    <n v="3"/>
    <n v="772"/>
    <n v="5"/>
    <n v="769"/>
    <n v="5941"/>
    <n v="1590"/>
    <x v="0"/>
  </r>
  <r>
    <n v="107"/>
    <s v="2018.23.2"/>
    <s v="Veste Jeanerie"/>
    <x v="0"/>
    <x v="0"/>
    <n v="1"/>
    <n v="201"/>
    <n v="2"/>
    <n v="485"/>
    <n v="3"/>
    <n v="827"/>
    <n v="3"/>
    <n v="955"/>
    <n v="6"/>
    <n v="976"/>
    <n v="11"/>
    <n v="982"/>
    <m/>
    <n v="772"/>
    <n v="4"/>
    <n v="773"/>
    <n v="5971"/>
    <n v="1590"/>
    <x v="0"/>
  </r>
  <r>
    <n v="108"/>
    <s v="2018.23.3"/>
    <s v="Veste Jeanerie"/>
    <x v="0"/>
    <x v="0"/>
    <n v="2"/>
    <n v="203"/>
    <n v="5"/>
    <n v="490"/>
    <n v="4"/>
    <n v="831"/>
    <n v="2"/>
    <n v="957"/>
    <n v="5"/>
    <n v="981"/>
    <n v="4"/>
    <n v="986"/>
    <n v="3"/>
    <n v="775"/>
    <n v="1"/>
    <n v="774"/>
    <n v="5997"/>
    <n v="1590"/>
    <x v="0"/>
  </r>
  <r>
    <n v="109"/>
    <s v="2018.23.4"/>
    <s v="Veste Jeanerie"/>
    <x v="0"/>
    <x v="0"/>
    <n v="4"/>
    <n v="207"/>
    <n v="1"/>
    <n v="491"/>
    <n v="2"/>
    <n v="833"/>
    <n v="5"/>
    <n v="962"/>
    <n v="6"/>
    <n v="987"/>
    <n v="7"/>
    <n v="993"/>
    <n v="1"/>
    <n v="776"/>
    <n v="3"/>
    <n v="777"/>
    <n v="6026"/>
    <n v="1590"/>
    <x v="0"/>
  </r>
  <r>
    <n v="110"/>
    <s v="2018.23.5"/>
    <s v="Veste Jeanerie"/>
    <x v="0"/>
    <x v="0"/>
    <n v="3"/>
    <n v="210"/>
    <n v="4"/>
    <n v="495"/>
    <n v="6"/>
    <n v="839"/>
    <n v="5"/>
    <n v="967"/>
    <n v="3"/>
    <n v="990"/>
    <n v="4"/>
    <n v="997"/>
    <n v="2"/>
    <n v="778"/>
    <n v="1"/>
    <n v="778"/>
    <n v="6054"/>
    <n v="1590"/>
    <x v="0"/>
  </r>
  <r>
    <n v="111"/>
    <s v="2018.23.6"/>
    <s v="Veste Jeanerie"/>
    <x v="0"/>
    <x v="0"/>
    <n v="6"/>
    <n v="216"/>
    <n v="5"/>
    <n v="500"/>
    <n v="5"/>
    <n v="844"/>
    <n v="10"/>
    <n v="977"/>
    <n v="6"/>
    <n v="996"/>
    <n v="12"/>
    <n v="1009"/>
    <n v="7"/>
    <n v="785"/>
    <n v="4"/>
    <n v="782"/>
    <n v="6109"/>
    <n v="1590"/>
    <x v="0"/>
  </r>
  <r>
    <n v="112"/>
    <s v="2018.23.7"/>
    <s v="Veste Jeanerie"/>
    <x v="0"/>
    <x v="0"/>
    <n v="1"/>
    <n v="217"/>
    <n v="1"/>
    <n v="501"/>
    <m/>
    <n v="844"/>
    <m/>
    <n v="977"/>
    <m/>
    <n v="996"/>
    <m/>
    <n v="1009"/>
    <m/>
    <n v="785"/>
    <m/>
    <n v="782"/>
    <n v="6111"/>
    <n v="1590"/>
    <x v="0"/>
  </r>
  <r>
    <n v="113"/>
    <s v="2018.24.1"/>
    <s v="Veste Jeanerie"/>
    <x v="0"/>
    <x v="0"/>
    <n v="1"/>
    <n v="218"/>
    <n v="1"/>
    <n v="502"/>
    <m/>
    <n v="844"/>
    <n v="2"/>
    <n v="979"/>
    <n v="3"/>
    <n v="999"/>
    <n v="3"/>
    <n v="1012"/>
    <n v="4"/>
    <n v="789"/>
    <n v="1"/>
    <n v="783"/>
    <n v="6126"/>
    <n v="1590"/>
    <x v="0"/>
  </r>
  <r>
    <n v="114"/>
    <s v="2018.24.2"/>
    <s v="Veste Jeanerie"/>
    <x v="0"/>
    <x v="0"/>
    <n v="5"/>
    <n v="223"/>
    <n v="5"/>
    <n v="507"/>
    <n v="2"/>
    <n v="846"/>
    <n v="4"/>
    <n v="983"/>
    <n v="5"/>
    <n v="1004"/>
    <n v="2"/>
    <n v="1014"/>
    <m/>
    <n v="789"/>
    <n v="1"/>
    <n v="784"/>
    <n v="6150"/>
    <n v="1590"/>
    <x v="0"/>
  </r>
  <r>
    <n v="115"/>
    <s v="2018.24.3"/>
    <s v="Veste Jeanerie"/>
    <x v="0"/>
    <x v="0"/>
    <n v="2"/>
    <n v="225"/>
    <n v="0"/>
    <n v="507"/>
    <n v="3"/>
    <n v="849"/>
    <n v="8"/>
    <n v="991"/>
    <n v="7"/>
    <n v="1011"/>
    <n v="8"/>
    <n v="1022"/>
    <n v="1"/>
    <n v="790"/>
    <n v="3"/>
    <n v="787"/>
    <n v="6182"/>
    <n v="1590"/>
    <x v="0"/>
  </r>
  <r>
    <n v="116"/>
    <s v="2018.24.4"/>
    <s v="Veste Jeanerie"/>
    <x v="0"/>
    <x v="0"/>
    <n v="2"/>
    <n v="227"/>
    <n v="4"/>
    <n v="511"/>
    <n v="1"/>
    <n v="850"/>
    <n v="3"/>
    <n v="994"/>
    <n v="3"/>
    <n v="1014"/>
    <n v="4"/>
    <n v="1026"/>
    <m/>
    <n v="790"/>
    <n v="2"/>
    <n v="789"/>
    <n v="6201"/>
    <n v="1590"/>
    <x v="0"/>
  </r>
  <r>
    <n v="117"/>
    <s v="2018.24.5"/>
    <s v="Veste Jeanerie"/>
    <x v="0"/>
    <x v="0"/>
    <n v="2"/>
    <n v="229"/>
    <n v="6"/>
    <n v="517"/>
    <n v="2"/>
    <n v="852"/>
    <n v="5"/>
    <n v="999"/>
    <n v="7"/>
    <n v="1021"/>
    <n v="4"/>
    <n v="1030"/>
    <n v="2"/>
    <n v="792"/>
    <n v="1"/>
    <n v="790"/>
    <n v="6230"/>
    <n v="1590"/>
    <x v="0"/>
  </r>
  <r>
    <n v="118"/>
    <s v="2018.24.6"/>
    <s v="Veste Jeanerie"/>
    <x v="0"/>
    <x v="0"/>
    <n v="2"/>
    <n v="231"/>
    <n v="5"/>
    <n v="522"/>
    <n v="2"/>
    <n v="854"/>
    <n v="5"/>
    <n v="1004"/>
    <n v="4"/>
    <n v="1025"/>
    <n v="6"/>
    <n v="1036"/>
    <n v="1"/>
    <n v="793"/>
    <n v="2"/>
    <n v="792"/>
    <n v="6257"/>
    <n v="1590"/>
    <x v="0"/>
  </r>
  <r>
    <n v="119"/>
    <s v="2018.24.7"/>
    <s v="Veste Jeanerie"/>
    <x v="0"/>
    <x v="0"/>
    <m/>
    <n v="231"/>
    <m/>
    <n v="522"/>
    <m/>
    <n v="854"/>
    <n v="1"/>
    <n v="1005"/>
    <m/>
    <n v="1025"/>
    <m/>
    <n v="1036"/>
    <m/>
    <n v="793"/>
    <m/>
    <n v="792"/>
    <n v="6258"/>
    <n v="1590"/>
    <x v="0"/>
  </r>
  <r>
    <n v="120"/>
    <s v="2018.25.1"/>
    <s v="Veste Jeanerie"/>
    <x v="0"/>
    <x v="0"/>
    <m/>
    <n v="231"/>
    <n v="2"/>
    <n v="524"/>
    <n v="4"/>
    <n v="858"/>
    <n v="4"/>
    <n v="1009"/>
    <n v="1"/>
    <n v="1026"/>
    <n v="3"/>
    <n v="1039"/>
    <m/>
    <n v="793"/>
    <n v="1"/>
    <n v="793"/>
    <n v="6273"/>
    <n v="1590"/>
    <x v="0"/>
  </r>
  <r>
    <n v="121"/>
    <s v="2018.25.2"/>
    <s v="Veste Jeanerie"/>
    <x v="0"/>
    <x v="0"/>
    <n v="1"/>
    <n v="232"/>
    <n v="2"/>
    <n v="526"/>
    <n v="2"/>
    <n v="860"/>
    <n v="1"/>
    <n v="1010"/>
    <n v="1"/>
    <n v="1027"/>
    <m/>
    <n v="1039"/>
    <n v="1"/>
    <n v="794"/>
    <n v="1"/>
    <n v="794"/>
    <n v="6282"/>
    <n v="1590"/>
    <x v="0"/>
  </r>
  <r>
    <n v="122"/>
    <s v="2018.25.3"/>
    <s v="Veste Jeanerie"/>
    <x v="0"/>
    <x v="0"/>
    <n v="2"/>
    <n v="234"/>
    <n v="1"/>
    <n v="527"/>
    <n v="1"/>
    <n v="861"/>
    <n v="3"/>
    <n v="1013"/>
    <n v="1"/>
    <n v="1028"/>
    <m/>
    <n v="1039"/>
    <n v="1"/>
    <n v="795"/>
    <n v="1"/>
    <n v="795"/>
    <n v="6292"/>
    <n v="1590"/>
    <x v="0"/>
  </r>
  <r>
    <n v="123"/>
    <s v="2018.25.4"/>
    <s v="Veste Jeanerie"/>
    <x v="0"/>
    <x v="0"/>
    <n v="2"/>
    <n v="236"/>
    <n v="2"/>
    <n v="529"/>
    <n v="3"/>
    <n v="864"/>
    <m/>
    <n v="1013"/>
    <m/>
    <n v="1028"/>
    <n v="1"/>
    <n v="1040"/>
    <n v="3"/>
    <n v="798"/>
    <n v="1"/>
    <n v="796"/>
    <n v="6304"/>
    <n v="1590"/>
    <x v="0"/>
  </r>
  <r>
    <n v="124"/>
    <s v="2018.25.5"/>
    <s v="Veste Jeanerie"/>
    <x v="0"/>
    <x v="0"/>
    <n v="1"/>
    <n v="237"/>
    <n v="3"/>
    <n v="532"/>
    <n v="2"/>
    <n v="866"/>
    <n v="1"/>
    <n v="1014"/>
    <n v="7"/>
    <n v="1035"/>
    <n v="1"/>
    <n v="1041"/>
    <n v="3"/>
    <n v="801"/>
    <n v="1"/>
    <n v="797"/>
    <n v="6323"/>
    <n v="1590"/>
    <x v="0"/>
  </r>
  <r>
    <n v="125"/>
    <s v="2018.25.6"/>
    <s v="Veste Jeanerie"/>
    <x v="0"/>
    <x v="0"/>
    <n v="2"/>
    <n v="239"/>
    <n v="1"/>
    <n v="533"/>
    <n v="1"/>
    <n v="867"/>
    <n v="4"/>
    <n v="1018"/>
    <n v="2"/>
    <n v="1037"/>
    <n v="7"/>
    <n v="1048"/>
    <n v="1"/>
    <n v="802"/>
    <n v="3"/>
    <n v="800"/>
    <n v="6344"/>
    <n v="1590"/>
    <x v="0"/>
  </r>
  <r>
    <n v="126"/>
    <s v="2018.26.1"/>
    <s v="Veste Jeanerie"/>
    <x v="0"/>
    <x v="0"/>
    <m/>
    <n v="239"/>
    <m/>
    <n v="533"/>
    <m/>
    <n v="867"/>
    <m/>
    <n v="1018"/>
    <n v="1"/>
    <n v="1038"/>
    <n v="3"/>
    <n v="1051"/>
    <n v="1"/>
    <n v="803"/>
    <n v="1"/>
    <n v="801"/>
    <n v="6350"/>
    <n v="1590"/>
    <x v="0"/>
  </r>
  <r>
    <n v="127"/>
    <s v="2018.26.2"/>
    <s v="Veste Jeanerie"/>
    <x v="0"/>
    <x v="0"/>
    <n v="1"/>
    <n v="240"/>
    <m/>
    <n v="533"/>
    <m/>
    <n v="867"/>
    <m/>
    <n v="1018"/>
    <n v="1"/>
    <n v="1039"/>
    <m/>
    <n v="1051"/>
    <m/>
    <n v="803"/>
    <n v="1"/>
    <n v="802"/>
    <n v="6353"/>
    <n v="1590"/>
    <x v="0"/>
  </r>
  <r>
    <n v="128"/>
    <s v="2018.26.3"/>
    <s v="Veste Jeanerie"/>
    <x v="0"/>
    <x v="0"/>
    <n v="3"/>
    <n v="243"/>
    <n v="2"/>
    <n v="535"/>
    <n v="1"/>
    <n v="868"/>
    <m/>
    <n v="1018"/>
    <n v="1"/>
    <n v="1040"/>
    <m/>
    <n v="1051"/>
    <n v="1"/>
    <n v="804"/>
    <n v="2"/>
    <n v="804"/>
    <n v="6363"/>
    <n v="1590"/>
    <x v="0"/>
  </r>
  <r>
    <n v="129"/>
    <s v="2018.26.4"/>
    <s v="Veste Jeanerie"/>
    <x v="0"/>
    <x v="0"/>
    <m/>
    <n v="243"/>
    <n v="1"/>
    <n v="536"/>
    <n v="1"/>
    <n v="869"/>
    <n v="1"/>
    <n v="1019"/>
    <m/>
    <n v="1040"/>
    <n v="1"/>
    <n v="1052"/>
    <m/>
    <n v="804"/>
    <n v="3"/>
    <n v="807"/>
    <n v="6370"/>
    <n v="1590"/>
    <x v="0"/>
  </r>
  <r>
    <n v="130"/>
    <s v="2018.26.5"/>
    <s v="Veste Jeanerie"/>
    <x v="0"/>
    <x v="0"/>
    <m/>
    <n v="243"/>
    <n v="3"/>
    <n v="539"/>
    <m/>
    <n v="869"/>
    <n v="1"/>
    <n v="1020"/>
    <n v="1"/>
    <n v="1041"/>
    <n v="1"/>
    <n v="1053"/>
    <n v="1"/>
    <n v="805"/>
    <n v="1"/>
    <n v="808"/>
    <n v="6378"/>
    <n v="1590"/>
    <x v="0"/>
  </r>
  <r>
    <n v="131"/>
    <s v="2018.26.6"/>
    <s v="Veste Jeanerie"/>
    <x v="0"/>
    <x v="0"/>
    <m/>
    <n v="243"/>
    <n v="2"/>
    <n v="541"/>
    <m/>
    <n v="869"/>
    <n v="1"/>
    <n v="1021"/>
    <n v="1"/>
    <n v="1042"/>
    <n v="1"/>
    <n v="1054"/>
    <m/>
    <n v="805"/>
    <m/>
    <n v="808"/>
    <n v="6383"/>
    <n v="1590"/>
    <x v="0"/>
  </r>
  <r>
    <n v="132"/>
    <s v="2018.26.7"/>
    <s v="Veste Jeanerie"/>
    <x v="0"/>
    <x v="0"/>
    <n v="1"/>
    <n v="244"/>
    <m/>
    <n v="541"/>
    <m/>
    <n v="869"/>
    <m/>
    <n v="1021"/>
    <m/>
    <n v="1042"/>
    <m/>
    <n v="1054"/>
    <m/>
    <n v="805"/>
    <m/>
    <n v="808"/>
    <n v="6384"/>
    <n v="1590"/>
    <x v="0"/>
  </r>
  <r>
    <n v="133"/>
    <s v="2018.27.1"/>
    <s v="Veste Jeanerie"/>
    <x v="0"/>
    <x v="0"/>
    <n v="2"/>
    <n v="246"/>
    <m/>
    <n v="541"/>
    <n v="1"/>
    <n v="870"/>
    <m/>
    <n v="1021"/>
    <n v="1"/>
    <n v="1043"/>
    <m/>
    <n v="1054"/>
    <m/>
    <n v="805"/>
    <m/>
    <n v="808"/>
    <n v="6388"/>
    <n v="1590"/>
    <x v="0"/>
  </r>
  <r>
    <n v="134"/>
    <s v="2018.27.2"/>
    <s v="Veste Jeanerie"/>
    <x v="0"/>
    <x v="0"/>
    <n v="3"/>
    <n v="249"/>
    <n v="1"/>
    <n v="542"/>
    <n v="2"/>
    <n v="872"/>
    <n v="2"/>
    <n v="1023"/>
    <n v="3"/>
    <n v="1046"/>
    <m/>
    <n v="1054"/>
    <n v="1"/>
    <n v="806"/>
    <n v="1"/>
    <n v="809"/>
    <n v="6401"/>
    <n v="1590"/>
    <x v="0"/>
  </r>
  <r>
    <n v="135"/>
    <s v="2018.27.3"/>
    <s v="Veste Jeanerie"/>
    <x v="0"/>
    <x v="0"/>
    <n v="6"/>
    <n v="255"/>
    <n v="6"/>
    <n v="548"/>
    <n v="4"/>
    <n v="876"/>
    <n v="8"/>
    <n v="1031"/>
    <n v="11"/>
    <n v="1057"/>
    <n v="6"/>
    <n v="1060"/>
    <n v="2"/>
    <n v="808"/>
    <n v="6"/>
    <n v="815"/>
    <n v="6450"/>
    <n v="1590"/>
    <x v="0"/>
  </r>
  <r>
    <n v="136"/>
    <s v="2018.27.4"/>
    <s v="Veste Jeanerie"/>
    <x v="0"/>
    <x v="0"/>
    <n v="7"/>
    <n v="262"/>
    <n v="3"/>
    <n v="551"/>
    <n v="5"/>
    <n v="881"/>
    <n v="5"/>
    <n v="1036"/>
    <n v="2"/>
    <n v="1059"/>
    <n v="6"/>
    <n v="1066"/>
    <n v="2"/>
    <n v="810"/>
    <n v="5"/>
    <n v="820"/>
    <n v="6485"/>
    <n v="1590"/>
    <x v="0"/>
  </r>
  <r>
    <n v="137"/>
    <s v="2018.27.5"/>
    <s v="Veste Jeanerie"/>
    <x v="0"/>
    <x v="0"/>
    <n v="7"/>
    <n v="269"/>
    <n v="6"/>
    <n v="557"/>
    <n v="5"/>
    <n v="886"/>
    <n v="8"/>
    <n v="1044"/>
    <n v="3"/>
    <n v="1062"/>
    <n v="1"/>
    <n v="1067"/>
    <n v="2"/>
    <n v="812"/>
    <n v="4"/>
    <n v="824"/>
    <n v="6521"/>
    <n v="1590"/>
    <x v="0"/>
  </r>
  <r>
    <n v="138"/>
    <s v="2018.27.6"/>
    <s v="Veste Jeanerie"/>
    <x v="0"/>
    <x v="0"/>
    <n v="6"/>
    <n v="275"/>
    <n v="9"/>
    <n v="566"/>
    <n v="8"/>
    <n v="894"/>
    <n v="3"/>
    <n v="1047"/>
    <n v="7"/>
    <n v="1069"/>
    <n v="9"/>
    <n v="1076"/>
    <n v="1"/>
    <n v="813"/>
    <n v="5"/>
    <n v="829"/>
    <n v="6569"/>
    <n v="1590"/>
    <x v="0"/>
  </r>
  <r>
    <n v="139"/>
    <s v="2018.28.1"/>
    <s v="Veste Jeanerie"/>
    <x v="0"/>
    <x v="0"/>
    <n v="2"/>
    <n v="277"/>
    <n v="2"/>
    <n v="568"/>
    <n v="3"/>
    <n v="897"/>
    <n v="4"/>
    <n v="1051"/>
    <n v="1"/>
    <n v="1070"/>
    <n v="3"/>
    <n v="1079"/>
    <n v="3"/>
    <n v="816"/>
    <n v="5"/>
    <n v="834"/>
    <n v="6592"/>
    <n v="1590"/>
    <x v="0"/>
  </r>
  <r>
    <n v="140"/>
    <s v="2018.28.2"/>
    <s v="Veste Jeanerie"/>
    <x v="0"/>
    <x v="0"/>
    <n v="4"/>
    <n v="281"/>
    <n v="3"/>
    <n v="571"/>
    <n v="3"/>
    <n v="900"/>
    <m/>
    <n v="1051"/>
    <n v="0"/>
    <n v="1070"/>
    <n v="2"/>
    <n v="1081"/>
    <n v="3"/>
    <n v="819"/>
    <n v="1"/>
    <n v="835"/>
    <n v="6608"/>
    <n v="1590"/>
    <x v="0"/>
  </r>
  <r>
    <n v="141"/>
    <s v="2018.28.3"/>
    <s v="Veste Jeanerie"/>
    <x v="0"/>
    <x v="0"/>
    <n v="7"/>
    <n v="288"/>
    <n v="3"/>
    <n v="574"/>
    <n v="4"/>
    <n v="904"/>
    <n v="3"/>
    <n v="1054"/>
    <n v="4"/>
    <n v="1074"/>
    <n v="1"/>
    <n v="1082"/>
    <n v="2"/>
    <n v="821"/>
    <n v="2"/>
    <n v="837"/>
    <n v="6634"/>
    <n v="1590"/>
    <x v="0"/>
  </r>
  <r>
    <n v="142"/>
    <s v="2018.28.4"/>
    <s v="Veste Jeanerie"/>
    <x v="0"/>
    <x v="0"/>
    <n v="8"/>
    <n v="296"/>
    <n v="4"/>
    <n v="578"/>
    <n v="4"/>
    <n v="908"/>
    <n v="3"/>
    <n v="1057"/>
    <n v="2"/>
    <n v="1076"/>
    <n v="4"/>
    <n v="1086"/>
    <m/>
    <n v="821"/>
    <n v="3"/>
    <n v="840"/>
    <n v="6662"/>
    <n v="1590"/>
    <x v="0"/>
  </r>
  <r>
    <n v="143"/>
    <s v="2018.28.5"/>
    <s v="Veste Jeanerie"/>
    <x v="0"/>
    <x v="0"/>
    <n v="9"/>
    <n v="305"/>
    <n v="5"/>
    <n v="583"/>
    <n v="3"/>
    <n v="911"/>
    <n v="0"/>
    <n v="1057"/>
    <n v="1"/>
    <n v="1077"/>
    <n v="3"/>
    <n v="1089"/>
    <m/>
    <n v="821"/>
    <n v="1"/>
    <n v="841"/>
    <n v="6684"/>
    <n v="1590"/>
    <x v="0"/>
  </r>
  <r>
    <n v="144"/>
    <s v="2018.28.6"/>
    <s v="Veste Jeanerie"/>
    <x v="0"/>
    <x v="0"/>
    <n v="4"/>
    <n v="309"/>
    <n v="1"/>
    <n v="584"/>
    <n v="2"/>
    <n v="913"/>
    <n v="2"/>
    <n v="1059"/>
    <n v="2"/>
    <n v="1079"/>
    <n v="4"/>
    <n v="1093"/>
    <n v="1"/>
    <n v="822"/>
    <n v="2"/>
    <n v="843"/>
    <n v="6702"/>
    <n v="1590"/>
    <x v="0"/>
  </r>
  <r>
    <n v="145"/>
    <s v="2018.29.1"/>
    <s v="Veste Jeanerie"/>
    <x v="0"/>
    <x v="0"/>
    <n v="3"/>
    <n v="312"/>
    <n v="2"/>
    <n v="586"/>
    <n v="2"/>
    <n v="915"/>
    <n v="2"/>
    <n v="1061"/>
    <m/>
    <n v="1079"/>
    <n v="2"/>
    <n v="1095"/>
    <n v="1"/>
    <n v="823"/>
    <m/>
    <n v="843"/>
    <n v="6714"/>
    <n v="1590"/>
    <x v="0"/>
  </r>
  <r>
    <n v="146"/>
    <s v="2018.29.2"/>
    <s v="Veste Jeanerie"/>
    <x v="0"/>
    <x v="0"/>
    <n v="1"/>
    <n v="313"/>
    <n v="3"/>
    <n v="589"/>
    <n v="1"/>
    <n v="916"/>
    <m/>
    <n v="1061"/>
    <n v="2"/>
    <n v="1081"/>
    <n v="1"/>
    <n v="1096"/>
    <n v="2"/>
    <n v="825"/>
    <m/>
    <n v="843"/>
    <n v="6724"/>
    <n v="1590"/>
    <x v="0"/>
  </r>
  <r>
    <n v="147"/>
    <s v="2018.29.3"/>
    <s v="Veste Jeanerie"/>
    <x v="0"/>
    <x v="0"/>
    <n v="1"/>
    <n v="314"/>
    <n v="3"/>
    <n v="592"/>
    <n v="1"/>
    <n v="917"/>
    <m/>
    <n v="1061"/>
    <n v="1"/>
    <n v="1082"/>
    <n v="1"/>
    <n v="1097"/>
    <m/>
    <n v="825"/>
    <n v="2"/>
    <n v="845"/>
    <n v="6733"/>
    <n v="1590"/>
    <x v="0"/>
  </r>
  <r>
    <n v="148"/>
    <s v="2018.29.4"/>
    <s v="Veste Jeanerie"/>
    <x v="0"/>
    <x v="0"/>
    <n v="3"/>
    <n v="317"/>
    <n v="3"/>
    <n v="595"/>
    <n v="1"/>
    <n v="918"/>
    <n v="1"/>
    <n v="1062"/>
    <n v="1"/>
    <n v="1083"/>
    <m/>
    <n v="1097"/>
    <n v="1"/>
    <n v="826"/>
    <n v="1"/>
    <n v="846"/>
    <n v="6744"/>
    <n v="1590"/>
    <x v="0"/>
  </r>
  <r>
    <n v="149"/>
    <s v="2018.29.5"/>
    <s v="Veste Jeanerie"/>
    <x v="0"/>
    <x v="0"/>
    <n v="2"/>
    <n v="319"/>
    <n v="3"/>
    <n v="598"/>
    <m/>
    <n v="918"/>
    <m/>
    <n v="1062"/>
    <n v="3"/>
    <n v="1086"/>
    <n v="2"/>
    <n v="1099"/>
    <n v="1"/>
    <n v="827"/>
    <m/>
    <n v="846"/>
    <n v="6755"/>
    <n v="1590"/>
    <x v="0"/>
  </r>
  <r>
    <n v="150"/>
    <s v="2018.29.6"/>
    <s v="Veste Jeanerie"/>
    <x v="0"/>
    <x v="0"/>
    <n v="3"/>
    <n v="322"/>
    <n v="3"/>
    <n v="601"/>
    <n v="1"/>
    <n v="919"/>
    <n v="1"/>
    <n v="1063"/>
    <m/>
    <n v="1086"/>
    <m/>
    <n v="1099"/>
    <m/>
    <n v="827"/>
    <n v="3"/>
    <n v="849"/>
    <n v="6766"/>
    <n v="1590"/>
    <x v="0"/>
  </r>
  <r>
    <n v="151"/>
    <s v="2018.30.1"/>
    <s v="Veste Jeanerie"/>
    <x v="0"/>
    <x v="0"/>
    <n v="5"/>
    <n v="327"/>
    <n v="3"/>
    <n v="604"/>
    <m/>
    <n v="919"/>
    <m/>
    <n v="1063"/>
    <m/>
    <n v="1086"/>
    <m/>
    <n v="1099"/>
    <m/>
    <n v="827"/>
    <m/>
    <n v="849"/>
    <n v="6774"/>
    <n v="1590"/>
    <x v="0"/>
  </r>
  <r>
    <n v="152"/>
    <s v="2018.30.2"/>
    <s v="Veste Jeanerie"/>
    <x v="0"/>
    <x v="0"/>
    <n v="1"/>
    <n v="328"/>
    <n v="3"/>
    <n v="607"/>
    <n v="1"/>
    <n v="920"/>
    <m/>
    <n v="1063"/>
    <n v="1"/>
    <n v="1087"/>
    <n v="2"/>
    <n v="1101"/>
    <n v="1"/>
    <n v="828"/>
    <n v="1"/>
    <n v="850"/>
    <n v="6784"/>
    <n v="1590"/>
    <x v="0"/>
  </r>
  <r>
    <n v="153"/>
    <s v="2018.30.3"/>
    <s v="Veste Jeanerie"/>
    <x v="0"/>
    <x v="0"/>
    <n v="4"/>
    <n v="332"/>
    <n v="2"/>
    <n v="609"/>
    <m/>
    <n v="920"/>
    <m/>
    <n v="1063"/>
    <m/>
    <n v="1087"/>
    <n v="1"/>
    <n v="1102"/>
    <n v="1"/>
    <n v="829"/>
    <n v="2"/>
    <n v="852"/>
    <n v="6794"/>
    <n v="1590"/>
    <x v="0"/>
  </r>
  <r>
    <n v="154"/>
    <s v="2018.30.4"/>
    <s v="Veste Jeanerie"/>
    <x v="0"/>
    <x v="0"/>
    <n v="1"/>
    <n v="333"/>
    <n v="2"/>
    <n v="611"/>
    <m/>
    <n v="920"/>
    <m/>
    <n v="1063"/>
    <n v="1"/>
    <n v="1088"/>
    <m/>
    <n v="1102"/>
    <n v="1"/>
    <n v="830"/>
    <n v="2"/>
    <n v="854"/>
    <n v="6801"/>
    <n v="1590"/>
    <x v="0"/>
  </r>
  <r>
    <n v="155"/>
    <s v="2018.30.5"/>
    <s v="Veste Jeanerie"/>
    <x v="0"/>
    <x v="0"/>
    <n v="1"/>
    <n v="334"/>
    <n v="3"/>
    <n v="614"/>
    <m/>
    <n v="920"/>
    <m/>
    <n v="1063"/>
    <m/>
    <n v="1088"/>
    <m/>
    <n v="1102"/>
    <n v="1"/>
    <n v="831"/>
    <m/>
    <n v="854"/>
    <n v="6806"/>
    <n v="1590"/>
    <x v="0"/>
  </r>
  <r>
    <n v="156"/>
    <s v="2018.30.6"/>
    <s v="Veste Jeanerie"/>
    <x v="0"/>
    <x v="0"/>
    <n v="3"/>
    <n v="337"/>
    <m/>
    <n v="614"/>
    <n v="1"/>
    <n v="921"/>
    <m/>
    <n v="1063"/>
    <n v="1"/>
    <n v="1089"/>
    <m/>
    <n v="1102"/>
    <m/>
    <n v="831"/>
    <n v="1"/>
    <n v="855"/>
    <n v="6812"/>
    <n v="1590"/>
    <x v="0"/>
  </r>
  <r>
    <n v="157"/>
    <s v="2018.31.1"/>
    <s v="Veste Jeanerie"/>
    <x v="0"/>
    <x v="0"/>
    <n v="1"/>
    <n v="338"/>
    <n v="3"/>
    <n v="617"/>
    <n v="2"/>
    <n v="923"/>
    <m/>
    <n v="1063"/>
    <m/>
    <n v="1089"/>
    <m/>
    <n v="1102"/>
    <m/>
    <n v="831"/>
    <m/>
    <n v="855"/>
    <n v="6818"/>
    <n v="1590"/>
    <x v="0"/>
  </r>
  <r>
    <n v="158"/>
    <s v="2018.31.2"/>
    <s v="Veste Jeanerie"/>
    <x v="0"/>
    <x v="0"/>
    <n v="2"/>
    <n v="340"/>
    <n v="4"/>
    <n v="621"/>
    <m/>
    <n v="923"/>
    <m/>
    <n v="1063"/>
    <m/>
    <n v="1089"/>
    <n v="1"/>
    <n v="1103"/>
    <m/>
    <n v="831"/>
    <m/>
    <n v="855"/>
    <n v="6825"/>
    <n v="1590"/>
    <x v="0"/>
  </r>
  <r>
    <n v="159"/>
    <s v="2018.31.3"/>
    <s v="Veste Jeanerie"/>
    <x v="0"/>
    <x v="0"/>
    <n v="2"/>
    <n v="342"/>
    <n v="1"/>
    <n v="622"/>
    <m/>
    <n v="923"/>
    <m/>
    <n v="1063"/>
    <m/>
    <n v="1089"/>
    <m/>
    <n v="1103"/>
    <m/>
    <n v="831"/>
    <m/>
    <n v="855"/>
    <n v="6828"/>
    <n v="1590"/>
    <x v="0"/>
  </r>
  <r>
    <n v="160"/>
    <s v="2018.31.4"/>
    <s v="Veste Jeanerie"/>
    <x v="0"/>
    <x v="0"/>
    <n v="2"/>
    <n v="344"/>
    <m/>
    <n v="622"/>
    <m/>
    <n v="923"/>
    <m/>
    <n v="1063"/>
    <m/>
    <n v="1089"/>
    <m/>
    <n v="1103"/>
    <m/>
    <n v="831"/>
    <m/>
    <n v="855"/>
    <n v="6830"/>
    <n v="1590"/>
    <x v="0"/>
  </r>
  <r>
    <n v="161"/>
    <s v="2018.17.1"/>
    <s v="Veste Jeanerie"/>
    <x v="1"/>
    <x v="0"/>
    <m/>
    <n v="0"/>
    <m/>
    <n v="0"/>
    <m/>
    <n v="0"/>
    <m/>
    <n v="0"/>
    <m/>
    <n v="0"/>
    <m/>
    <n v="0"/>
    <m/>
    <n v="0"/>
    <m/>
    <n v="0"/>
    <m/>
    <n v="750"/>
    <x v="0"/>
  </r>
  <r>
    <n v="162"/>
    <s v="2018.18.6"/>
    <s v="Veste Jeanerie"/>
    <x v="1"/>
    <x v="0"/>
    <m/>
    <n v="0"/>
    <m/>
    <n v="0"/>
    <n v="2"/>
    <n v="2"/>
    <n v="3"/>
    <n v="3"/>
    <n v="5"/>
    <n v="5"/>
    <n v="5"/>
    <n v="5"/>
    <n v="1"/>
    <n v="1"/>
    <n v="2"/>
    <n v="2"/>
    <n v="18"/>
    <n v="750"/>
    <x v="0"/>
  </r>
  <r>
    <n v="163"/>
    <s v="2018.18.7"/>
    <s v="Veste Jeanerie"/>
    <x v="1"/>
    <x v="0"/>
    <m/>
    <n v="0"/>
    <m/>
    <n v="0"/>
    <n v="1"/>
    <n v="3"/>
    <m/>
    <n v="3"/>
    <m/>
    <n v="5"/>
    <m/>
    <n v="5"/>
    <m/>
    <n v="1"/>
    <m/>
    <n v="2"/>
    <n v="19"/>
    <n v="750"/>
    <x v="0"/>
  </r>
  <r>
    <n v="164"/>
    <s v="2018.19.1"/>
    <s v="Veste Jeanerie"/>
    <x v="1"/>
    <x v="0"/>
    <n v="1"/>
    <n v="1"/>
    <n v="3"/>
    <n v="3"/>
    <n v="5"/>
    <n v="8"/>
    <n v="3"/>
    <n v="6"/>
    <n v="1"/>
    <n v="6"/>
    <n v="5"/>
    <n v="10"/>
    <n v="1"/>
    <n v="2"/>
    <n v="2"/>
    <n v="4"/>
    <n v="40"/>
    <n v="750"/>
    <x v="0"/>
  </r>
  <r>
    <n v="165"/>
    <s v="2018.19.2"/>
    <s v="Veste Jeanerie"/>
    <x v="1"/>
    <x v="0"/>
    <n v="1"/>
    <n v="2"/>
    <n v="1"/>
    <n v="4"/>
    <m/>
    <n v="8"/>
    <n v="2"/>
    <n v="8"/>
    <n v="2"/>
    <n v="8"/>
    <m/>
    <n v="10"/>
    <n v="2"/>
    <n v="4"/>
    <n v="1"/>
    <n v="5"/>
    <n v="49"/>
    <n v="750"/>
    <x v="0"/>
  </r>
  <r>
    <n v="166"/>
    <s v="2018.19.3"/>
    <s v="Veste Jeanerie"/>
    <x v="1"/>
    <x v="0"/>
    <n v="2"/>
    <n v="4"/>
    <n v="1"/>
    <n v="5"/>
    <n v="4"/>
    <n v="12"/>
    <n v="5"/>
    <n v="13"/>
    <n v="3"/>
    <n v="11"/>
    <n v="2"/>
    <n v="12"/>
    <n v="4"/>
    <n v="8"/>
    <n v="5"/>
    <n v="10"/>
    <n v="75"/>
    <n v="750"/>
    <x v="0"/>
  </r>
  <r>
    <n v="167"/>
    <s v="2018.19.4"/>
    <s v="Veste Jeanerie"/>
    <x v="1"/>
    <x v="0"/>
    <m/>
    <n v="4"/>
    <m/>
    <n v="5"/>
    <n v="3"/>
    <n v="15"/>
    <n v="3"/>
    <n v="16"/>
    <n v="4"/>
    <n v="15"/>
    <n v="3"/>
    <n v="15"/>
    <n v="3"/>
    <n v="11"/>
    <n v="5"/>
    <n v="15"/>
    <n v="96"/>
    <n v="750"/>
    <x v="0"/>
  </r>
  <r>
    <n v="168"/>
    <s v="2018.19.5"/>
    <s v="Veste Jeanerie"/>
    <x v="1"/>
    <x v="0"/>
    <n v="2"/>
    <n v="6"/>
    <m/>
    <n v="5"/>
    <n v="2"/>
    <n v="17"/>
    <n v="6"/>
    <n v="22"/>
    <n v="9"/>
    <n v="24"/>
    <n v="5"/>
    <n v="20"/>
    <n v="6"/>
    <n v="17"/>
    <n v="5"/>
    <n v="20"/>
    <n v="131"/>
    <n v="750"/>
    <x v="0"/>
  </r>
  <r>
    <n v="169"/>
    <s v="2018.19.6"/>
    <s v="Veste Jeanerie"/>
    <x v="1"/>
    <x v="0"/>
    <m/>
    <n v="6"/>
    <n v="1"/>
    <n v="6"/>
    <n v="5"/>
    <n v="22"/>
    <n v="5"/>
    <n v="27"/>
    <n v="4"/>
    <n v="28"/>
    <n v="8"/>
    <n v="28"/>
    <n v="8"/>
    <n v="25"/>
    <n v="6"/>
    <n v="26"/>
    <n v="168"/>
    <n v="750"/>
    <x v="0"/>
  </r>
  <r>
    <n v="170"/>
    <s v="2018.19.7"/>
    <s v="Veste Jeanerie"/>
    <x v="1"/>
    <x v="0"/>
    <m/>
    <n v="6"/>
    <m/>
    <n v="6"/>
    <m/>
    <n v="22"/>
    <n v="1"/>
    <n v="28"/>
    <m/>
    <n v="28"/>
    <m/>
    <n v="28"/>
    <m/>
    <n v="25"/>
    <m/>
    <n v="26"/>
    <n v="169"/>
    <n v="750"/>
    <x v="0"/>
  </r>
  <r>
    <n v="171"/>
    <s v="2018.20.1"/>
    <s v="Veste Jeanerie"/>
    <x v="1"/>
    <x v="0"/>
    <m/>
    <n v="6"/>
    <m/>
    <n v="6"/>
    <m/>
    <n v="22"/>
    <n v="4"/>
    <n v="32"/>
    <n v="3"/>
    <n v="31"/>
    <n v="4"/>
    <n v="32"/>
    <n v="4"/>
    <n v="29"/>
    <n v="1"/>
    <n v="27"/>
    <n v="185"/>
    <n v="750"/>
    <x v="0"/>
  </r>
  <r>
    <n v="172"/>
    <s v="2018.20.2"/>
    <s v="Veste Jeanerie"/>
    <x v="1"/>
    <x v="0"/>
    <n v="1"/>
    <n v="7"/>
    <n v="2"/>
    <n v="8"/>
    <n v="2"/>
    <n v="24"/>
    <n v="4"/>
    <n v="36"/>
    <n v="7"/>
    <n v="38"/>
    <n v="7"/>
    <n v="39"/>
    <n v="2"/>
    <n v="31"/>
    <n v="3"/>
    <n v="30"/>
    <n v="213"/>
    <n v="750"/>
    <x v="0"/>
  </r>
  <r>
    <n v="173"/>
    <s v="2018.20.3"/>
    <s v="Veste Jeanerie"/>
    <x v="1"/>
    <x v="0"/>
    <m/>
    <n v="7"/>
    <n v="4"/>
    <n v="12"/>
    <n v="3"/>
    <n v="27"/>
    <n v="6"/>
    <n v="42"/>
    <n v="5"/>
    <n v="43"/>
    <n v="0"/>
    <n v="39"/>
    <n v="7"/>
    <n v="38"/>
    <n v="6"/>
    <n v="36"/>
    <n v="244"/>
    <n v="750"/>
    <x v="0"/>
  </r>
  <r>
    <n v="174"/>
    <s v="2018.20.4"/>
    <s v="Veste Jeanerie"/>
    <x v="1"/>
    <x v="0"/>
    <m/>
    <n v="7"/>
    <n v="2"/>
    <n v="14"/>
    <n v="5"/>
    <n v="32"/>
    <n v="5"/>
    <n v="47"/>
    <n v="7"/>
    <n v="50"/>
    <n v="6"/>
    <n v="45"/>
    <n v="4"/>
    <n v="42"/>
    <n v="1"/>
    <n v="37"/>
    <n v="274"/>
    <n v="750"/>
    <x v="0"/>
  </r>
  <r>
    <n v="175"/>
    <s v="2018.20.5"/>
    <s v="Veste Jeanerie"/>
    <x v="1"/>
    <x v="0"/>
    <n v="2"/>
    <n v="9"/>
    <n v="1"/>
    <n v="15"/>
    <n v="6"/>
    <n v="38"/>
    <n v="5"/>
    <n v="52"/>
    <n v="8"/>
    <n v="58"/>
    <n v="3"/>
    <n v="48"/>
    <n v="6"/>
    <n v="48"/>
    <n v="1"/>
    <n v="38"/>
    <n v="306"/>
    <n v="750"/>
    <x v="0"/>
  </r>
  <r>
    <n v="176"/>
    <s v="2018.20.6"/>
    <s v="Veste Jeanerie"/>
    <x v="1"/>
    <x v="0"/>
    <n v="4"/>
    <n v="13"/>
    <n v="3"/>
    <n v="18"/>
    <n v="6"/>
    <n v="44"/>
    <n v="11"/>
    <n v="63"/>
    <n v="12"/>
    <n v="70"/>
    <n v="9"/>
    <n v="57"/>
    <n v="4"/>
    <n v="52"/>
    <n v="8"/>
    <n v="46"/>
    <n v="363"/>
    <n v="750"/>
    <x v="0"/>
  </r>
  <r>
    <n v="177"/>
    <s v="2018.20.7"/>
    <s v="Veste Jeanerie"/>
    <x v="1"/>
    <x v="0"/>
    <m/>
    <n v="13"/>
    <m/>
    <n v="18"/>
    <n v="1"/>
    <n v="45"/>
    <n v="1"/>
    <n v="64"/>
    <m/>
    <n v="70"/>
    <m/>
    <n v="57"/>
    <m/>
    <n v="52"/>
    <m/>
    <n v="46"/>
    <n v="365"/>
    <n v="750"/>
    <x v="0"/>
  </r>
  <r>
    <n v="178"/>
    <s v="2018.21.1"/>
    <s v="Veste Jeanerie"/>
    <x v="1"/>
    <x v="0"/>
    <n v="1"/>
    <n v="14"/>
    <n v="2"/>
    <n v="20"/>
    <n v="3"/>
    <n v="48"/>
    <n v="1"/>
    <n v="65"/>
    <n v="3"/>
    <n v="73"/>
    <n v="2"/>
    <n v="59"/>
    <n v="1"/>
    <n v="53"/>
    <n v="3"/>
    <n v="49"/>
    <n v="381"/>
    <n v="750"/>
    <x v="0"/>
  </r>
  <r>
    <n v="179"/>
    <s v="2018.21.2"/>
    <s v="Veste Jeanerie"/>
    <x v="1"/>
    <x v="0"/>
    <n v="1"/>
    <n v="15"/>
    <n v="5"/>
    <n v="25"/>
    <n v="3"/>
    <n v="51"/>
    <n v="5"/>
    <n v="70"/>
    <n v="3"/>
    <n v="76"/>
    <n v="6"/>
    <n v="65"/>
    <n v="2"/>
    <n v="55"/>
    <n v="4"/>
    <n v="53"/>
    <n v="410"/>
    <n v="750"/>
    <x v="0"/>
  </r>
  <r>
    <n v="180"/>
    <s v="2018.21.3"/>
    <s v="Veste Jeanerie"/>
    <x v="1"/>
    <x v="0"/>
    <n v="3"/>
    <n v="18"/>
    <n v="2"/>
    <n v="27"/>
    <n v="6"/>
    <n v="57"/>
    <n v="3"/>
    <n v="73"/>
    <n v="3"/>
    <n v="79"/>
    <n v="5"/>
    <n v="70"/>
    <n v="2"/>
    <n v="57"/>
    <n v="1"/>
    <n v="54"/>
    <n v="435"/>
    <n v="750"/>
    <x v="0"/>
  </r>
  <r>
    <n v="181"/>
    <s v="2018.21.4"/>
    <s v="Veste Jeanerie"/>
    <x v="1"/>
    <x v="0"/>
    <m/>
    <n v="18"/>
    <n v="5"/>
    <n v="32"/>
    <n v="6"/>
    <n v="63"/>
    <n v="3"/>
    <n v="76"/>
    <n v="5"/>
    <n v="84"/>
    <n v="7"/>
    <n v="77"/>
    <n v="3"/>
    <n v="60"/>
    <n v="6"/>
    <n v="60"/>
    <n v="470"/>
    <n v="750"/>
    <x v="0"/>
  </r>
  <r>
    <n v="182"/>
    <s v="2018.21.5"/>
    <s v="Veste Jeanerie"/>
    <x v="1"/>
    <x v="0"/>
    <n v="6"/>
    <n v="24"/>
    <n v="10"/>
    <n v="42"/>
    <n v="13"/>
    <n v="76"/>
    <n v="17"/>
    <n v="93"/>
    <n v="11"/>
    <n v="95"/>
    <n v="16"/>
    <n v="93"/>
    <n v="16"/>
    <n v="76"/>
    <n v="11"/>
    <n v="71"/>
    <n v="570"/>
    <n v="750"/>
    <x v="0"/>
  </r>
  <r>
    <n v="183"/>
    <s v="2018.21.6"/>
    <s v="Veste Jeanerie"/>
    <x v="1"/>
    <x v="0"/>
    <n v="2"/>
    <n v="26"/>
    <n v="8"/>
    <n v="50"/>
    <n v="20"/>
    <n v="96"/>
    <n v="13"/>
    <n v="106"/>
    <n v="17"/>
    <n v="112"/>
    <n v="21"/>
    <n v="114"/>
    <n v="12"/>
    <n v="88"/>
    <n v="13"/>
    <n v="84"/>
    <n v="676"/>
    <n v="750"/>
    <x v="0"/>
  </r>
  <r>
    <n v="184"/>
    <s v="2018.21.7"/>
    <s v="Veste Jeanerie"/>
    <x v="1"/>
    <x v="0"/>
    <m/>
    <n v="26"/>
    <m/>
    <n v="50"/>
    <m/>
    <n v="96"/>
    <m/>
    <n v="106"/>
    <n v="1"/>
    <n v="113"/>
    <m/>
    <n v="114"/>
    <m/>
    <n v="88"/>
    <n v="1"/>
    <n v="85"/>
    <n v="678"/>
    <n v="750"/>
    <x v="0"/>
  </r>
  <r>
    <n v="185"/>
    <s v="2018.22.1"/>
    <s v="Veste Jeanerie"/>
    <x v="1"/>
    <x v="0"/>
    <n v="1"/>
    <n v="27"/>
    <n v="3"/>
    <n v="53"/>
    <n v="3"/>
    <n v="99"/>
    <n v="5"/>
    <n v="111"/>
    <n v="5"/>
    <n v="118"/>
    <n v="2"/>
    <n v="116"/>
    <n v="4"/>
    <n v="92"/>
    <n v="2"/>
    <n v="87"/>
    <n v="703"/>
    <n v="750"/>
    <x v="0"/>
  </r>
  <r>
    <n v="186"/>
    <s v="2018.22.2"/>
    <s v="Veste Jeanerie"/>
    <x v="1"/>
    <x v="0"/>
    <n v="2"/>
    <n v="29"/>
    <n v="2"/>
    <n v="55"/>
    <n v="4"/>
    <n v="103"/>
    <n v="7"/>
    <n v="118"/>
    <n v="1"/>
    <n v="119"/>
    <n v="6"/>
    <n v="122"/>
    <n v="4"/>
    <n v="96"/>
    <n v="7"/>
    <n v="94"/>
    <n v="736"/>
    <n v="750"/>
    <x v="0"/>
  </r>
  <r>
    <n v="187"/>
    <s v="2018.22.3"/>
    <s v="Veste Jeanerie"/>
    <x v="1"/>
    <x v="0"/>
    <n v="1"/>
    <n v="30"/>
    <n v="1"/>
    <n v="56"/>
    <n v="1"/>
    <n v="104"/>
    <n v="5"/>
    <n v="123"/>
    <n v="8"/>
    <n v="127"/>
    <n v="5"/>
    <n v="127"/>
    <n v="5"/>
    <n v="101"/>
    <n v="3"/>
    <n v="97"/>
    <n v="765"/>
    <n v="750"/>
    <x v="1"/>
  </r>
  <r>
    <n v="188"/>
    <s v="2018.22.4"/>
    <s v="Veste Jeanerie"/>
    <x v="1"/>
    <x v="0"/>
    <n v="1"/>
    <n v="31"/>
    <n v="3"/>
    <n v="59"/>
    <n v="8"/>
    <n v="112"/>
    <n v="7"/>
    <n v="130"/>
    <n v="7"/>
    <n v="134"/>
    <n v="4"/>
    <n v="131"/>
    <n v="2"/>
    <n v="103"/>
    <n v="6"/>
    <n v="103"/>
    <n v="803"/>
    <n v="750"/>
    <x v="0"/>
  </r>
  <r>
    <n v="189"/>
    <s v="2018.22.5"/>
    <s v="Veste Jeanerie"/>
    <x v="1"/>
    <x v="0"/>
    <n v="2"/>
    <n v="33"/>
    <n v="5"/>
    <n v="64"/>
    <n v="5"/>
    <n v="117"/>
    <n v="6"/>
    <n v="136"/>
    <n v="7"/>
    <n v="141"/>
    <n v="9"/>
    <n v="140"/>
    <n v="9"/>
    <n v="112"/>
    <n v="4"/>
    <n v="107"/>
    <n v="850"/>
    <n v="750"/>
    <x v="0"/>
  </r>
  <r>
    <n v="190"/>
    <s v="2018.22.6"/>
    <s v="Veste Jeanerie"/>
    <x v="1"/>
    <x v="0"/>
    <n v="1"/>
    <n v="34"/>
    <n v="8"/>
    <n v="72"/>
    <n v="9"/>
    <n v="126"/>
    <n v="11"/>
    <n v="147"/>
    <n v="15"/>
    <n v="156"/>
    <n v="16"/>
    <n v="156"/>
    <n v="9"/>
    <n v="121"/>
    <n v="3"/>
    <n v="110"/>
    <n v="922"/>
    <n v="750"/>
    <x v="0"/>
  </r>
  <r>
    <n v="191"/>
    <s v="2018.23.1"/>
    <s v="Veste Jeanerie"/>
    <x v="1"/>
    <x v="0"/>
    <m/>
    <n v="34"/>
    <n v="3"/>
    <n v="75"/>
    <n v="5"/>
    <n v="131"/>
    <n v="6"/>
    <n v="153"/>
    <n v="3"/>
    <n v="159"/>
    <n v="1"/>
    <n v="157"/>
    <n v="2"/>
    <n v="123"/>
    <m/>
    <n v="110"/>
    <n v="942"/>
    <n v="750"/>
    <x v="0"/>
  </r>
  <r>
    <n v="192"/>
    <s v="2018.23.2"/>
    <s v="Veste Jeanerie"/>
    <x v="1"/>
    <x v="0"/>
    <n v="1"/>
    <n v="35"/>
    <n v="1"/>
    <n v="76"/>
    <n v="2"/>
    <n v="133"/>
    <n v="3"/>
    <n v="156"/>
    <n v="9"/>
    <n v="168"/>
    <n v="7"/>
    <n v="164"/>
    <n v="3"/>
    <n v="126"/>
    <n v="3"/>
    <n v="113"/>
    <n v="971"/>
    <n v="750"/>
    <x v="0"/>
  </r>
  <r>
    <n v="193"/>
    <s v="2018.23.3"/>
    <s v="Veste Jeanerie"/>
    <x v="1"/>
    <x v="0"/>
    <n v="4"/>
    <n v="39"/>
    <n v="3"/>
    <n v="79"/>
    <n v="11"/>
    <n v="144"/>
    <n v="7"/>
    <n v="163"/>
    <n v="8"/>
    <n v="176"/>
    <n v="4"/>
    <n v="168"/>
    <n v="7"/>
    <n v="133"/>
    <n v="4"/>
    <n v="117"/>
    <n v="1019"/>
    <n v="750"/>
    <x v="0"/>
  </r>
  <r>
    <n v="194"/>
    <s v="2018.23.4"/>
    <s v="Veste Jeanerie"/>
    <x v="1"/>
    <x v="0"/>
    <m/>
    <n v="39"/>
    <n v="1"/>
    <n v="80"/>
    <n v="3"/>
    <n v="147"/>
    <n v="10"/>
    <n v="173"/>
    <n v="10"/>
    <n v="186"/>
    <n v="6"/>
    <n v="174"/>
    <n v="1"/>
    <n v="134"/>
    <n v="5"/>
    <n v="122"/>
    <n v="1055"/>
    <n v="750"/>
    <x v="0"/>
  </r>
  <r>
    <n v="195"/>
    <s v="2018.23.5"/>
    <s v="Veste Jeanerie"/>
    <x v="1"/>
    <x v="0"/>
    <m/>
    <n v="39"/>
    <n v="2"/>
    <n v="82"/>
    <n v="5"/>
    <n v="152"/>
    <n v="5"/>
    <n v="178"/>
    <n v="6"/>
    <n v="192"/>
    <n v="9"/>
    <n v="183"/>
    <n v="1"/>
    <n v="135"/>
    <n v="2"/>
    <n v="124"/>
    <n v="1085"/>
    <n v="750"/>
    <x v="0"/>
  </r>
  <r>
    <n v="196"/>
    <s v="2018.23.6"/>
    <s v="Veste Jeanerie"/>
    <x v="1"/>
    <x v="0"/>
    <n v="3"/>
    <n v="42"/>
    <n v="2"/>
    <n v="84"/>
    <n v="8"/>
    <n v="160"/>
    <n v="14"/>
    <n v="192"/>
    <n v="10"/>
    <n v="202"/>
    <n v="12"/>
    <n v="195"/>
    <n v="9"/>
    <n v="144"/>
    <n v="2"/>
    <n v="126"/>
    <n v="1145"/>
    <n v="750"/>
    <x v="0"/>
  </r>
  <r>
    <n v="197"/>
    <s v="2018.23.7"/>
    <s v="Veste Jeanerie"/>
    <x v="1"/>
    <x v="0"/>
    <m/>
    <n v="42"/>
    <m/>
    <n v="84"/>
    <m/>
    <n v="160"/>
    <m/>
    <n v="192"/>
    <m/>
    <n v="202"/>
    <n v="1"/>
    <n v="196"/>
    <m/>
    <n v="144"/>
    <m/>
    <n v="126"/>
    <n v="1146"/>
    <n v="750"/>
    <x v="0"/>
  </r>
  <r>
    <n v="198"/>
    <s v="2018.24.1"/>
    <s v="Veste Jeanerie"/>
    <x v="1"/>
    <x v="0"/>
    <n v="1"/>
    <n v="43"/>
    <n v="3"/>
    <n v="87"/>
    <n v="1"/>
    <n v="161"/>
    <n v="3"/>
    <n v="195"/>
    <n v="3"/>
    <n v="205"/>
    <n v="5"/>
    <n v="201"/>
    <n v="5"/>
    <n v="149"/>
    <n v="5"/>
    <n v="131"/>
    <n v="1172"/>
    <n v="750"/>
    <x v="0"/>
  </r>
  <r>
    <n v="199"/>
    <s v="2018.24.2"/>
    <s v="Veste Jeanerie"/>
    <x v="1"/>
    <x v="0"/>
    <n v="-1"/>
    <n v="42"/>
    <m/>
    <n v="87"/>
    <n v="3"/>
    <n v="164"/>
    <n v="1"/>
    <n v="196"/>
    <n v="3"/>
    <n v="208"/>
    <n v="2"/>
    <n v="203"/>
    <n v="2"/>
    <n v="151"/>
    <n v="1"/>
    <n v="132"/>
    <n v="1183"/>
    <n v="750"/>
    <x v="0"/>
  </r>
  <r>
    <n v="200"/>
    <s v="2018.24.3"/>
    <s v="Veste Jeanerie"/>
    <x v="1"/>
    <x v="0"/>
    <n v="1"/>
    <n v="43"/>
    <n v="3"/>
    <n v="90"/>
    <n v="2"/>
    <n v="166"/>
    <n v="4"/>
    <n v="200"/>
    <n v="6"/>
    <n v="214"/>
    <n v="7"/>
    <n v="210"/>
    <n v="6"/>
    <n v="157"/>
    <n v="10"/>
    <n v="142"/>
    <n v="1222"/>
    <n v="750"/>
    <x v="0"/>
  </r>
  <r>
    <n v="201"/>
    <s v="2018.24.4"/>
    <s v="Veste Jeanerie"/>
    <x v="1"/>
    <x v="0"/>
    <m/>
    <n v="43"/>
    <n v="1"/>
    <n v="91"/>
    <n v="3"/>
    <n v="169"/>
    <n v="8"/>
    <n v="208"/>
    <n v="3"/>
    <n v="217"/>
    <n v="6"/>
    <n v="216"/>
    <n v="4"/>
    <n v="161"/>
    <n v="1"/>
    <n v="143"/>
    <n v="1248"/>
    <n v="750"/>
    <x v="0"/>
  </r>
  <r>
    <n v="202"/>
    <s v="2018.24.5"/>
    <s v="Veste Jeanerie"/>
    <x v="1"/>
    <x v="0"/>
    <n v="2"/>
    <n v="45"/>
    <n v="2"/>
    <n v="93"/>
    <n v="4"/>
    <n v="173"/>
    <n v="4"/>
    <n v="212"/>
    <n v="7"/>
    <n v="224"/>
    <n v="7"/>
    <n v="223"/>
    <n v="2"/>
    <n v="163"/>
    <n v="3"/>
    <n v="146"/>
    <n v="1279"/>
    <n v="750"/>
    <x v="0"/>
  </r>
  <r>
    <n v="203"/>
    <s v="2018.24.6"/>
    <s v="Veste Jeanerie"/>
    <x v="1"/>
    <x v="0"/>
    <n v="3"/>
    <n v="48"/>
    <n v="3"/>
    <n v="96"/>
    <n v="4"/>
    <n v="177"/>
    <n v="8"/>
    <n v="220"/>
    <n v="12"/>
    <n v="236"/>
    <n v="4"/>
    <n v="227"/>
    <n v="5"/>
    <n v="168"/>
    <n v="7"/>
    <n v="153"/>
    <n v="1325"/>
    <n v="750"/>
    <x v="0"/>
  </r>
  <r>
    <n v="204"/>
    <s v="2018.24.7"/>
    <s v="Veste Jeanerie"/>
    <x v="1"/>
    <x v="0"/>
    <m/>
    <n v="48"/>
    <m/>
    <n v="96"/>
    <n v="1"/>
    <n v="178"/>
    <m/>
    <n v="220"/>
    <m/>
    <n v="236"/>
    <n v="1"/>
    <n v="228"/>
    <m/>
    <n v="168"/>
    <m/>
    <n v="153"/>
    <n v="1327"/>
    <n v="750"/>
    <x v="0"/>
  </r>
  <r>
    <n v="205"/>
    <s v="2018.25.1"/>
    <s v="Veste Jeanerie"/>
    <x v="1"/>
    <x v="0"/>
    <m/>
    <n v="48"/>
    <n v="1"/>
    <n v="97"/>
    <n v="2"/>
    <n v="180"/>
    <n v="3"/>
    <n v="223"/>
    <n v="1"/>
    <n v="237"/>
    <n v="2"/>
    <n v="230"/>
    <n v="1"/>
    <n v="169"/>
    <n v="2"/>
    <n v="155"/>
    <n v="1339"/>
    <n v="750"/>
    <x v="0"/>
  </r>
  <r>
    <n v="206"/>
    <s v="2018.25.2"/>
    <s v="Veste Jeanerie"/>
    <x v="1"/>
    <x v="0"/>
    <n v="4"/>
    <n v="52"/>
    <m/>
    <n v="97"/>
    <n v="1"/>
    <n v="181"/>
    <n v="3"/>
    <n v="226"/>
    <n v="5"/>
    <n v="242"/>
    <n v="4"/>
    <n v="234"/>
    <n v="0"/>
    <n v="169"/>
    <n v="4"/>
    <n v="159"/>
    <n v="1360"/>
    <n v="750"/>
    <x v="0"/>
  </r>
  <r>
    <n v="207"/>
    <s v="2018.25.3"/>
    <s v="Veste Jeanerie"/>
    <x v="1"/>
    <x v="0"/>
    <n v="5"/>
    <n v="57"/>
    <n v="4"/>
    <n v="101"/>
    <n v="4"/>
    <n v="185"/>
    <n v="1"/>
    <n v="227"/>
    <n v="4"/>
    <n v="246"/>
    <n v="3"/>
    <n v="237"/>
    <n v="7"/>
    <n v="176"/>
    <n v="2"/>
    <n v="161"/>
    <n v="1390"/>
    <n v="750"/>
    <x v="0"/>
  </r>
  <r>
    <n v="208"/>
    <s v="2018.25.4"/>
    <s v="Veste Jeanerie"/>
    <x v="1"/>
    <x v="0"/>
    <n v="-1"/>
    <n v="56"/>
    <n v="2"/>
    <n v="103"/>
    <n v="4"/>
    <n v="189"/>
    <n v="5"/>
    <n v="232"/>
    <n v="7"/>
    <n v="253"/>
    <n v="6"/>
    <n v="243"/>
    <n v="6"/>
    <n v="182"/>
    <n v="3"/>
    <n v="164"/>
    <n v="1422"/>
    <n v="750"/>
    <x v="0"/>
  </r>
  <r>
    <n v="209"/>
    <s v="2018.25.5"/>
    <s v="Veste Jeanerie"/>
    <x v="1"/>
    <x v="0"/>
    <n v="1"/>
    <n v="57"/>
    <n v="2"/>
    <n v="105"/>
    <n v="3"/>
    <n v="192"/>
    <n v="7"/>
    <n v="239"/>
    <n v="9"/>
    <n v="262"/>
    <n v="8"/>
    <n v="251"/>
    <n v="5"/>
    <n v="187"/>
    <n v="4"/>
    <n v="168"/>
    <n v="1461"/>
    <n v="750"/>
    <x v="0"/>
  </r>
  <r>
    <n v="210"/>
    <s v="2018.25.6"/>
    <s v="Veste Jeanerie"/>
    <x v="1"/>
    <x v="0"/>
    <n v="3"/>
    <n v="60"/>
    <n v="4"/>
    <n v="109"/>
    <n v="5"/>
    <n v="197"/>
    <n v="9"/>
    <n v="248"/>
    <n v="5"/>
    <n v="267"/>
    <n v="10"/>
    <n v="261"/>
    <n v="10"/>
    <n v="197"/>
    <n v="5"/>
    <n v="173"/>
    <n v="1512"/>
    <n v="750"/>
    <x v="0"/>
  </r>
  <r>
    <n v="211"/>
    <s v="2018.25.7"/>
    <s v="Veste Jeanerie"/>
    <x v="1"/>
    <x v="0"/>
    <m/>
    <n v="60"/>
    <m/>
    <n v="109"/>
    <m/>
    <n v="197"/>
    <m/>
    <n v="248"/>
    <m/>
    <n v="267"/>
    <m/>
    <n v="261"/>
    <m/>
    <n v="197"/>
    <n v="2"/>
    <n v="175"/>
    <n v="1514"/>
    <n v="750"/>
    <x v="0"/>
  </r>
  <r>
    <n v="212"/>
    <s v="2018.26.1"/>
    <s v="Veste Jeanerie"/>
    <x v="1"/>
    <x v="0"/>
    <m/>
    <n v="60"/>
    <n v="1"/>
    <n v="110"/>
    <m/>
    <n v="197"/>
    <n v="0"/>
    <n v="248"/>
    <n v="1"/>
    <n v="268"/>
    <n v="3"/>
    <n v="264"/>
    <n v="2"/>
    <n v="199"/>
    <n v="3"/>
    <n v="178"/>
    <n v="1524"/>
    <n v="750"/>
    <x v="0"/>
  </r>
  <r>
    <n v="213"/>
    <s v="2018.26.2"/>
    <s v="Veste Jeanerie"/>
    <x v="1"/>
    <x v="0"/>
    <n v="2"/>
    <n v="62"/>
    <n v="-1"/>
    <n v="109"/>
    <n v="3"/>
    <n v="200"/>
    <n v="6"/>
    <n v="254"/>
    <n v="5"/>
    <n v="273"/>
    <n v="7"/>
    <n v="271"/>
    <n v="3"/>
    <n v="202"/>
    <n v="1"/>
    <n v="179"/>
    <n v="1550"/>
    <n v="750"/>
    <x v="0"/>
  </r>
  <r>
    <n v="214"/>
    <s v="2018.26.3"/>
    <s v="Veste Jeanerie"/>
    <x v="1"/>
    <x v="0"/>
    <n v="1"/>
    <n v="63"/>
    <n v="3"/>
    <n v="112"/>
    <n v="10"/>
    <n v="210"/>
    <n v="13"/>
    <n v="267"/>
    <n v="14"/>
    <n v="287"/>
    <n v="14"/>
    <n v="285"/>
    <n v="9"/>
    <n v="211"/>
    <n v="7"/>
    <n v="186"/>
    <n v="1621"/>
    <n v="750"/>
    <x v="0"/>
  </r>
  <r>
    <n v="215"/>
    <s v="2018.26.4"/>
    <s v="Veste Jeanerie"/>
    <x v="1"/>
    <x v="0"/>
    <n v="3"/>
    <n v="66"/>
    <n v="3"/>
    <n v="115"/>
    <n v="7"/>
    <n v="217"/>
    <n v="5"/>
    <n v="272"/>
    <n v="9"/>
    <n v="296"/>
    <n v="8"/>
    <n v="293"/>
    <n v="8"/>
    <n v="219"/>
    <n v="8"/>
    <n v="194"/>
    <n v="1672"/>
    <n v="750"/>
    <x v="0"/>
  </r>
  <r>
    <n v="216"/>
    <s v="2018.26.5"/>
    <s v="Veste Jeanerie"/>
    <x v="1"/>
    <x v="0"/>
    <n v="8"/>
    <n v="74"/>
    <n v="3"/>
    <n v="118"/>
    <n v="4"/>
    <n v="221"/>
    <n v="8"/>
    <n v="280"/>
    <n v="6"/>
    <n v="302"/>
    <n v="6"/>
    <n v="299"/>
    <n v="6"/>
    <n v="225"/>
    <n v="4"/>
    <n v="198"/>
    <n v="1717"/>
    <n v="750"/>
    <x v="0"/>
  </r>
  <r>
    <n v="217"/>
    <s v="2018.26.6"/>
    <s v="Veste Jeanerie"/>
    <x v="1"/>
    <x v="0"/>
    <n v="5"/>
    <n v="79"/>
    <n v="6"/>
    <n v="124"/>
    <n v="6"/>
    <n v="227"/>
    <n v="6"/>
    <n v="286"/>
    <n v="5"/>
    <n v="307"/>
    <n v="11"/>
    <n v="310"/>
    <n v="7"/>
    <n v="232"/>
    <n v="4"/>
    <n v="202"/>
    <n v="1767"/>
    <n v="750"/>
    <x v="0"/>
  </r>
  <r>
    <n v="218"/>
    <s v="2018.26.7"/>
    <s v="Veste Jeanerie"/>
    <x v="1"/>
    <x v="0"/>
    <m/>
    <n v="79"/>
    <m/>
    <n v="124"/>
    <m/>
    <n v="227"/>
    <n v="2"/>
    <n v="288"/>
    <n v="3"/>
    <n v="310"/>
    <n v="1"/>
    <n v="311"/>
    <m/>
    <n v="232"/>
    <m/>
    <n v="202"/>
    <n v="1773"/>
    <n v="750"/>
    <x v="0"/>
  </r>
  <r>
    <n v="219"/>
    <s v="2018.27.1"/>
    <s v="Veste Jeanerie"/>
    <x v="1"/>
    <x v="0"/>
    <n v="1"/>
    <n v="80"/>
    <n v="2"/>
    <n v="126"/>
    <n v="0"/>
    <n v="227"/>
    <m/>
    <n v="288"/>
    <n v="8"/>
    <n v="318"/>
    <n v="1"/>
    <n v="312"/>
    <n v="4"/>
    <n v="236"/>
    <n v="3"/>
    <n v="205"/>
    <n v="1792"/>
    <n v="750"/>
    <x v="0"/>
  </r>
  <r>
    <n v="220"/>
    <s v="2018.27.2"/>
    <s v="Veste Jeanerie"/>
    <x v="1"/>
    <x v="0"/>
    <n v="2"/>
    <n v="82"/>
    <n v="3"/>
    <n v="129"/>
    <n v="1"/>
    <n v="228"/>
    <n v="7"/>
    <n v="295"/>
    <n v="1"/>
    <n v="319"/>
    <n v="4"/>
    <n v="316"/>
    <n v="5"/>
    <n v="241"/>
    <n v="3"/>
    <n v="208"/>
    <n v="1818"/>
    <n v="750"/>
    <x v="0"/>
  </r>
  <r>
    <n v="221"/>
    <s v="2018.27.3"/>
    <s v="Veste Jeanerie"/>
    <x v="1"/>
    <x v="0"/>
    <n v="5"/>
    <n v="87"/>
    <n v="1"/>
    <n v="130"/>
    <n v="7"/>
    <n v="235"/>
    <n v="5"/>
    <n v="300"/>
    <n v="10"/>
    <n v="329"/>
    <n v="2"/>
    <n v="318"/>
    <n v="4"/>
    <n v="245"/>
    <n v="7"/>
    <n v="215"/>
    <n v="1859"/>
    <n v="750"/>
    <x v="0"/>
  </r>
  <r>
    <n v="222"/>
    <s v="2018.27.4"/>
    <s v="Veste Jeanerie"/>
    <x v="1"/>
    <x v="0"/>
    <n v="4"/>
    <n v="91"/>
    <n v="1"/>
    <n v="131"/>
    <n v="7"/>
    <n v="242"/>
    <n v="2"/>
    <n v="302"/>
    <n v="1"/>
    <n v="330"/>
    <n v="5"/>
    <n v="323"/>
    <n v="6"/>
    <n v="251"/>
    <n v="5"/>
    <n v="220"/>
    <n v="1890"/>
    <n v="750"/>
    <x v="0"/>
  </r>
  <r>
    <n v="223"/>
    <s v="2018.27.5"/>
    <s v="Veste Jeanerie"/>
    <x v="1"/>
    <x v="0"/>
    <n v="1"/>
    <n v="92"/>
    <n v="3"/>
    <n v="134"/>
    <n v="4"/>
    <n v="246"/>
    <n v="4"/>
    <n v="306"/>
    <n v="3"/>
    <n v="333"/>
    <n v="5"/>
    <n v="328"/>
    <n v="3"/>
    <n v="254"/>
    <n v="6"/>
    <n v="226"/>
    <n v="1919"/>
    <n v="750"/>
    <x v="0"/>
  </r>
  <r>
    <n v="224"/>
    <s v="2018.27.6"/>
    <s v="Veste Jeanerie"/>
    <x v="1"/>
    <x v="0"/>
    <n v="1"/>
    <n v="93"/>
    <n v="6"/>
    <n v="140"/>
    <n v="8"/>
    <n v="254"/>
    <n v="11"/>
    <n v="317"/>
    <n v="8"/>
    <n v="341"/>
    <n v="4"/>
    <n v="332"/>
    <n v="3"/>
    <n v="257"/>
    <n v="1"/>
    <n v="227"/>
    <n v="1961"/>
    <n v="750"/>
    <x v="0"/>
  </r>
  <r>
    <n v="225"/>
    <s v="2018.27.7"/>
    <s v="Veste Jeanerie"/>
    <x v="1"/>
    <x v="0"/>
    <m/>
    <n v="93"/>
    <m/>
    <n v="140"/>
    <m/>
    <n v="254"/>
    <n v="1"/>
    <n v="318"/>
    <m/>
    <n v="341"/>
    <m/>
    <n v="332"/>
    <m/>
    <n v="257"/>
    <m/>
    <n v="227"/>
    <n v="1962"/>
    <n v="750"/>
    <x v="0"/>
  </r>
  <r>
    <n v="226"/>
    <s v="2018.28.1"/>
    <s v="Veste Jeanerie"/>
    <x v="1"/>
    <x v="0"/>
    <n v="1"/>
    <n v="94"/>
    <n v="1"/>
    <n v="141"/>
    <n v="1"/>
    <n v="255"/>
    <n v="2"/>
    <n v="320"/>
    <m/>
    <n v="341"/>
    <n v="1"/>
    <n v="333"/>
    <n v="3"/>
    <n v="260"/>
    <n v="6"/>
    <n v="233"/>
    <n v="1977"/>
    <n v="750"/>
    <x v="0"/>
  </r>
  <r>
    <n v="227"/>
    <s v="2018.28.2"/>
    <s v="Veste Jeanerie"/>
    <x v="1"/>
    <x v="0"/>
    <n v="2"/>
    <n v="96"/>
    <n v="1"/>
    <n v="142"/>
    <n v="3"/>
    <n v="258"/>
    <n v="2"/>
    <n v="322"/>
    <n v="2"/>
    <n v="343"/>
    <n v="5"/>
    <n v="338"/>
    <n v="4"/>
    <n v="264"/>
    <n v="2"/>
    <n v="235"/>
    <n v="1998"/>
    <n v="750"/>
    <x v="0"/>
  </r>
  <r>
    <n v="228"/>
    <s v="2018.28.3"/>
    <s v="Veste Jeanerie"/>
    <x v="1"/>
    <x v="0"/>
    <n v="1"/>
    <n v="97"/>
    <n v="1"/>
    <n v="143"/>
    <n v="3"/>
    <n v="261"/>
    <n v="3"/>
    <n v="325"/>
    <n v="3"/>
    <n v="346"/>
    <n v="3"/>
    <n v="341"/>
    <n v="5"/>
    <n v="269"/>
    <n v="5"/>
    <n v="240"/>
    <n v="2022"/>
    <n v="750"/>
    <x v="0"/>
  </r>
  <r>
    <n v="229"/>
    <s v="2018.28.4"/>
    <s v="Veste Jeanerie"/>
    <x v="1"/>
    <x v="0"/>
    <n v="8"/>
    <n v="105"/>
    <n v="6"/>
    <n v="149"/>
    <m/>
    <n v="261"/>
    <n v="1"/>
    <n v="326"/>
    <n v="1"/>
    <n v="347"/>
    <n v="2"/>
    <n v="343"/>
    <n v="4"/>
    <n v="273"/>
    <n v="2"/>
    <n v="242"/>
    <n v="2046"/>
    <n v="750"/>
    <x v="0"/>
  </r>
  <r>
    <n v="230"/>
    <s v="2018.28.5"/>
    <s v="Veste Jeanerie"/>
    <x v="1"/>
    <x v="0"/>
    <n v="2"/>
    <n v="107"/>
    <n v="3"/>
    <n v="152"/>
    <n v="1"/>
    <n v="262"/>
    <n v="3"/>
    <n v="329"/>
    <n v="1"/>
    <n v="348"/>
    <n v="2"/>
    <n v="345"/>
    <n v="4"/>
    <n v="277"/>
    <m/>
    <n v="242"/>
    <n v="2062"/>
    <n v="750"/>
    <x v="0"/>
  </r>
  <r>
    <n v="231"/>
    <s v="2018.28.6"/>
    <s v="Veste Jeanerie"/>
    <x v="1"/>
    <x v="0"/>
    <m/>
    <n v="107"/>
    <m/>
    <n v="152"/>
    <n v="1"/>
    <n v="263"/>
    <n v="5"/>
    <n v="334"/>
    <n v="1"/>
    <n v="349"/>
    <m/>
    <n v="345"/>
    <n v="1"/>
    <n v="278"/>
    <n v="2"/>
    <n v="244"/>
    <n v="2072"/>
    <n v="750"/>
    <x v="0"/>
  </r>
  <r>
    <n v="232"/>
    <s v="2018.29.1"/>
    <s v="Veste Jeanerie"/>
    <x v="1"/>
    <x v="0"/>
    <n v="4"/>
    <n v="111"/>
    <n v="2"/>
    <n v="154"/>
    <n v="1"/>
    <n v="264"/>
    <n v="3"/>
    <n v="337"/>
    <n v="0"/>
    <n v="349"/>
    <n v="1"/>
    <n v="346"/>
    <n v="2"/>
    <n v="280"/>
    <n v="1"/>
    <n v="245"/>
    <n v="2086"/>
    <n v="750"/>
    <x v="0"/>
  </r>
  <r>
    <n v="233"/>
    <s v="2018.29.2"/>
    <s v="Veste Jeanerie"/>
    <x v="1"/>
    <x v="0"/>
    <n v="1"/>
    <n v="112"/>
    <n v="2"/>
    <n v="156"/>
    <n v="3"/>
    <n v="267"/>
    <n v="1"/>
    <n v="338"/>
    <n v="1"/>
    <n v="350"/>
    <n v="2"/>
    <n v="348"/>
    <n v="1"/>
    <n v="281"/>
    <n v="3"/>
    <n v="248"/>
    <n v="2100"/>
    <n v="750"/>
    <x v="0"/>
  </r>
  <r>
    <n v="234"/>
    <s v="2018.29.3"/>
    <s v="Veste Jeanerie"/>
    <x v="1"/>
    <x v="0"/>
    <n v="1"/>
    <n v="113"/>
    <m/>
    <n v="156"/>
    <n v="3"/>
    <n v="270"/>
    <n v="0"/>
    <n v="338"/>
    <n v="2"/>
    <n v="352"/>
    <n v="2"/>
    <n v="350"/>
    <n v="4"/>
    <n v="285"/>
    <n v="2"/>
    <n v="250"/>
    <n v="2114"/>
    <n v="750"/>
    <x v="0"/>
  </r>
  <r>
    <n v="235"/>
    <s v="2018.29.4"/>
    <s v="Veste Jeanerie"/>
    <x v="1"/>
    <x v="0"/>
    <m/>
    <n v="113"/>
    <n v="1"/>
    <n v="157"/>
    <m/>
    <n v="270"/>
    <n v="2"/>
    <n v="340"/>
    <m/>
    <n v="352"/>
    <n v="1"/>
    <n v="351"/>
    <n v="1"/>
    <n v="286"/>
    <n v="2"/>
    <n v="252"/>
    <n v="2121"/>
    <n v="750"/>
    <x v="0"/>
  </r>
  <r>
    <n v="236"/>
    <s v="2018.29.5"/>
    <s v="Veste Jeanerie"/>
    <x v="1"/>
    <x v="0"/>
    <n v="1"/>
    <n v="114"/>
    <m/>
    <n v="157"/>
    <n v="1"/>
    <n v="271"/>
    <n v="1"/>
    <n v="341"/>
    <n v="2"/>
    <n v="354"/>
    <m/>
    <n v="351"/>
    <n v="2"/>
    <n v="288"/>
    <n v="1"/>
    <n v="253"/>
    <n v="2129"/>
    <n v="750"/>
    <x v="0"/>
  </r>
  <r>
    <n v="237"/>
    <s v="2018.29.6"/>
    <s v="Veste Jeanerie"/>
    <x v="1"/>
    <x v="0"/>
    <n v="2"/>
    <n v="116"/>
    <n v="1"/>
    <n v="158"/>
    <n v="2"/>
    <n v="273"/>
    <n v="2"/>
    <n v="343"/>
    <n v="3"/>
    <n v="357"/>
    <m/>
    <n v="351"/>
    <n v="7"/>
    <n v="295"/>
    <n v="2"/>
    <n v="255"/>
    <n v="2148"/>
    <n v="750"/>
    <x v="0"/>
  </r>
  <r>
    <n v="238"/>
    <s v="2018.29.7"/>
    <s v="Veste Jeanerie"/>
    <x v="1"/>
    <x v="0"/>
    <n v="1"/>
    <n v="117"/>
    <m/>
    <n v="158"/>
    <m/>
    <n v="273"/>
    <m/>
    <n v="343"/>
    <n v="1"/>
    <n v="358"/>
    <m/>
    <n v="351"/>
    <m/>
    <n v="295"/>
    <m/>
    <n v="255"/>
    <n v="2150"/>
    <n v="750"/>
    <x v="0"/>
  </r>
  <r>
    <n v="239"/>
    <s v="2018.30.1"/>
    <s v="Veste Jeanerie"/>
    <x v="1"/>
    <x v="0"/>
    <n v="2"/>
    <n v="119"/>
    <n v="1"/>
    <n v="159"/>
    <m/>
    <n v="273"/>
    <n v="2"/>
    <n v="345"/>
    <m/>
    <n v="358"/>
    <m/>
    <n v="351"/>
    <n v="3"/>
    <n v="298"/>
    <n v="2"/>
    <n v="257"/>
    <n v="2160"/>
    <n v="750"/>
    <x v="0"/>
  </r>
  <r>
    <n v="240"/>
    <s v="2018.30.2"/>
    <s v="Veste Jeanerie"/>
    <x v="1"/>
    <x v="0"/>
    <n v="2"/>
    <n v="121"/>
    <m/>
    <n v="159"/>
    <m/>
    <n v="273"/>
    <n v="1"/>
    <n v="346"/>
    <n v="1"/>
    <n v="359"/>
    <n v="1"/>
    <n v="352"/>
    <n v="3"/>
    <n v="301"/>
    <n v="3"/>
    <n v="260"/>
    <n v="2171"/>
    <n v="750"/>
    <x v="0"/>
  </r>
  <r>
    <n v="241"/>
    <s v="2018.30.3"/>
    <s v="Veste Jeanerie"/>
    <x v="1"/>
    <x v="0"/>
    <n v="3"/>
    <n v="124"/>
    <m/>
    <n v="159"/>
    <n v="1"/>
    <n v="274"/>
    <m/>
    <n v="346"/>
    <m/>
    <n v="359"/>
    <n v="2"/>
    <n v="354"/>
    <m/>
    <n v="301"/>
    <m/>
    <n v="260"/>
    <n v="2177"/>
    <n v="750"/>
    <x v="0"/>
  </r>
  <r>
    <n v="242"/>
    <s v="2018.30.4"/>
    <s v="Veste Jeanerie"/>
    <x v="1"/>
    <x v="0"/>
    <n v="1"/>
    <n v="125"/>
    <n v="1"/>
    <n v="160"/>
    <n v="1"/>
    <n v="275"/>
    <n v="1"/>
    <n v="347"/>
    <n v="3"/>
    <n v="362"/>
    <m/>
    <n v="354"/>
    <m/>
    <n v="301"/>
    <m/>
    <n v="260"/>
    <n v="2184"/>
    <n v="750"/>
    <x v="0"/>
  </r>
  <r>
    <n v="243"/>
    <s v="2018.30.5"/>
    <s v="Veste Jeanerie"/>
    <x v="1"/>
    <x v="0"/>
    <n v="2"/>
    <n v="127"/>
    <n v="1"/>
    <n v="161"/>
    <m/>
    <n v="275"/>
    <m/>
    <n v="347"/>
    <n v="1"/>
    <n v="363"/>
    <m/>
    <n v="354"/>
    <n v="0"/>
    <n v="301"/>
    <n v="1"/>
    <n v="261"/>
    <n v="2189"/>
    <n v="750"/>
    <x v="0"/>
  </r>
  <r>
    <n v="244"/>
    <s v="2018.30.6"/>
    <s v="Veste Jeanerie"/>
    <x v="1"/>
    <x v="0"/>
    <n v="1"/>
    <n v="128"/>
    <n v="1"/>
    <n v="162"/>
    <m/>
    <n v="275"/>
    <m/>
    <n v="347"/>
    <n v="2"/>
    <n v="365"/>
    <n v="1"/>
    <n v="355"/>
    <n v="1"/>
    <n v="302"/>
    <n v="3"/>
    <n v="264"/>
    <n v="2198"/>
    <n v="750"/>
    <x v="0"/>
  </r>
  <r>
    <n v="245"/>
    <s v="2018.31.1"/>
    <s v="Veste Jeanerie"/>
    <x v="1"/>
    <x v="0"/>
    <m/>
    <n v="128"/>
    <n v="1"/>
    <n v="163"/>
    <n v="2"/>
    <n v="277"/>
    <m/>
    <n v="347"/>
    <n v="1"/>
    <n v="366"/>
    <n v="2"/>
    <n v="357"/>
    <m/>
    <n v="302"/>
    <n v="1"/>
    <n v="265"/>
    <n v="2205"/>
    <n v="750"/>
    <x v="0"/>
  </r>
  <r>
    <n v="246"/>
    <s v="2018.31.2"/>
    <s v="Veste Jeanerie"/>
    <x v="1"/>
    <x v="0"/>
    <n v="2"/>
    <n v="130"/>
    <m/>
    <n v="163"/>
    <n v="2"/>
    <n v="279"/>
    <n v="1"/>
    <n v="348"/>
    <m/>
    <n v="366"/>
    <n v="0"/>
    <n v="357"/>
    <n v="1"/>
    <n v="303"/>
    <n v="2"/>
    <n v="267"/>
    <n v="2213"/>
    <n v="750"/>
    <x v="0"/>
  </r>
  <r>
    <n v="247"/>
    <s v="2018.31.3"/>
    <s v="Veste Jeanerie"/>
    <x v="1"/>
    <x v="0"/>
    <n v="2"/>
    <n v="132"/>
    <n v="1"/>
    <n v="164"/>
    <n v="1"/>
    <n v="280"/>
    <m/>
    <n v="348"/>
    <m/>
    <n v="366"/>
    <m/>
    <n v="357"/>
    <n v="3"/>
    <n v="306"/>
    <n v="1"/>
    <n v="268"/>
    <n v="2221"/>
    <n v="750"/>
    <x v="0"/>
  </r>
  <r>
    <n v="248"/>
    <s v="2018.31.4"/>
    <s v="Veste Jeanerie"/>
    <x v="1"/>
    <x v="0"/>
    <m/>
    <n v="132"/>
    <n v="1"/>
    <n v="165"/>
    <m/>
    <n v="280"/>
    <n v="1"/>
    <n v="349"/>
    <n v="1"/>
    <n v="367"/>
    <n v="2"/>
    <n v="359"/>
    <n v="2"/>
    <n v="308"/>
    <m/>
    <n v="268"/>
    <n v="2228"/>
    <n v="75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Y10:AH13" firstHeaderRow="0" firstDataRow="1" firstDataCol="1" rowPageCount="2" colPageCount="1"/>
  <pivotFields count="25">
    <pivotField numFmtId="1" showAll="0"/>
    <pivotField showAll="0"/>
    <pivotField showAll="0"/>
    <pivotField axis="axisRow" showAll="0">
      <items count="3">
        <item n="RC1" x="0"/>
        <item n="RC2" x="1"/>
        <item t="default"/>
      </items>
    </pivotField>
    <pivotField axis="axisPage" multipleItemSelectionAllowed="1" showAll="0">
      <items count="2">
        <item x="0"/>
        <item t="default"/>
      </items>
    </pivotField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dataField="1" numFmtId="1" showAll="0" defaultSubtotal="0"/>
    <pivotField showAll="0"/>
    <pivotField numFmtId="1" showAll="0"/>
    <pivotField axis="axisPage" numFmtId="164" multipleItemSelectionAllowed="1" showAll="0">
      <items count="3">
        <item h="1" x="0"/>
        <item x="1"/>
        <item t="default"/>
      </items>
    </pivotField>
    <pivotField dataField="1" dragToRow="0" dragToCol="0" dragToPage="0" showAll="0" defaultSubtotal="0"/>
  </pivotFields>
  <rowFields count="1">
    <field x="3"/>
  </rowFields>
  <rowItems count="3">
    <i>
      <x/>
    </i>
    <i>
      <x v="1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2">
    <pageField fld="23" hier="-1"/>
    <pageField fld="4" hier="-1"/>
  </pageFields>
  <dataFields count="9">
    <dataField name="Somme de Somme 34" fld="6" baseField="24" baseItem="1048829"/>
    <dataField name="Somme de Somme 36" fld="8" baseField="0" baseItem="0"/>
    <dataField name="Somme de Somme 38" fld="10" baseField="0" baseItem="0"/>
    <dataField name="Somme de Somme 40" fld="12" baseField="0" baseItem="0"/>
    <dataField name="Somme de Somme 42" fld="14" baseField="0" baseItem="0"/>
    <dataField name="Somme de Somme 44" fld="16" baseField="0" baseItem="0"/>
    <dataField name="Somme de Somme 46" fld="18" baseField="0" baseItem="0"/>
    <dataField name="Somme de Somme 48" fld="20" baseField="0" baseItem="0"/>
    <dataField name="Somme de Total" fld="24" baseField="0" baseItem="0" numFmtId="1"/>
  </dataFields>
  <formats count="12">
    <format dxfId="42">
      <pivotArea type="all" dataOnly="0" outline="0" fieldPosition="0"/>
    </format>
    <format dxfId="35">
      <pivotArea outline="0" collapsedLevelsAreSubtotals="1" fieldPosition="0"/>
    </format>
    <format dxfId="34">
      <pivotArea field="3" type="button" dataOnly="0" labelOnly="1" outline="0" axis="axisRow" fieldPosition="0"/>
    </format>
    <format dxfId="33">
      <pivotArea dataOnly="0" labelOnly="1" fieldPosition="0">
        <references count="1">
          <reference field="3" count="0"/>
        </references>
      </pivotArea>
    </format>
    <format dxfId="32">
      <pivotArea dataOnly="0" labelOnly="1" grandRow="1" outline="0" fieldPosition="0"/>
    </format>
    <format dxfId="31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3" type="button" dataOnly="0" labelOnly="1" outline="0" axis="axisRow" fieldPosition="0"/>
    </format>
    <format dxfId="2">
      <pivotArea dataOnly="0" labelOnly="1" fieldPosition="0">
        <references count="1">
          <reference field="3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W251" totalsRowShown="0" headerRowDxfId="7" dataDxfId="6" tableBorderDxfId="43">
  <autoFilter ref="A3:W251"/>
  <tableColumns count="23">
    <tableColumn id="1" name="Jour OPE" dataDxfId="30"/>
    <tableColumn id="2" name="Rayon" dataDxfId="29"/>
    <tableColumn id="3" name="RC" dataDxfId="28"/>
    <tableColumn id="4" name="Gamme taille" dataDxfId="27"/>
    <tableColumn id="5" name="34" dataDxfId="26"/>
    <tableColumn id="14" name="Somme 34" dataDxfId="25">
      <calculatedColumnFormula>SUMIFS(Tableau1[34],Tableau1[RC],"="&amp;Tableau1[[#This Row],[RC]],Tableau1[Jour OPE],"&lt;="&amp;Tableau1[[#This Row],[Jour OPE]])</calculatedColumnFormula>
    </tableColumn>
    <tableColumn id="6" name="36" dataDxfId="24"/>
    <tableColumn id="17" name="Somme 36" dataDxfId="23">
      <calculatedColumnFormula>SUMIFS(Tableau1[36],Tableau1[RC],"="&amp;Tableau1[[#This Row],[RC]],Tableau1[Jour OPE],"&lt;="&amp;Tableau1[[#This Row],[Jour OPE]])</calculatedColumnFormula>
    </tableColumn>
    <tableColumn id="7" name="38" dataDxfId="22"/>
    <tableColumn id="20" name="Somme 38" dataDxfId="21">
      <calculatedColumnFormula>SUMIFS(Tableau1[38],Tableau1[RC],"="&amp;Tableau1[[#This Row],[RC]],Tableau1[Jour OPE],"&lt;="&amp;Tableau1[[#This Row],[Jour OPE]])</calculatedColumnFormula>
    </tableColumn>
    <tableColumn id="8" name="40" dataDxfId="20"/>
    <tableColumn id="21" name="Somme 40" dataDxfId="19">
      <calculatedColumnFormula>SUMIFS(Tableau1[40],Tableau1[RC],"="&amp;Tableau1[[#This Row],[RC]],Tableau1[Jour OPE],"&lt;="&amp;Tableau1[[#This Row],[Jour OPE]])</calculatedColumnFormula>
    </tableColumn>
    <tableColumn id="9" name="42" dataDxfId="18"/>
    <tableColumn id="22" name="Somme 42" dataDxfId="17">
      <calculatedColumnFormula>SUMIFS(Tableau1[42],Tableau1[RC],"="&amp;Tableau1[[#This Row],[RC]],Tableau1[Jour OPE],"&lt;="&amp;Tableau1[[#This Row],[Jour OPE]])</calculatedColumnFormula>
    </tableColumn>
    <tableColumn id="10" name="44" dataDxfId="16"/>
    <tableColumn id="23" name="Somme 44" dataDxfId="15">
      <calculatedColumnFormula>SUMIFS(Tableau1[44],Tableau1[RC],"="&amp;Tableau1[[#This Row],[RC]],Tableau1[Jour OPE],"&lt;="&amp;Tableau1[[#This Row],[Jour OPE]])</calculatedColumnFormula>
    </tableColumn>
    <tableColumn id="11" name="46" dataDxfId="14"/>
    <tableColumn id="24" name="Somme 46" dataDxfId="13">
      <calculatedColumnFormula>SUMIFS(Tableau1[46],Tableau1[RC],"="&amp;Tableau1[[#This Row],[RC]],Tableau1[Jour OPE],"&lt;="&amp;Tableau1[[#This Row],[Jour OPE]])</calculatedColumnFormula>
    </tableColumn>
    <tableColumn id="12" name="48" dataDxfId="12"/>
    <tableColumn id="25" name="Somme 48" dataDxfId="11">
      <calculatedColumnFormula>SUMIFS(Tableau1[48],Tableau1[RC],"="&amp;Tableau1[[#This Row],[RC]],Tableau1[Jour OPE],"&lt;="&amp;Tableau1[[#This Row],[Jour OPE]])</calculatedColumnFormula>
    </tableColumn>
    <tableColumn id="13" name="Cumul" dataDxfId="10"/>
    <tableColumn id="19" name="30% commande" dataDxfId="9">
      <calculatedColumnFormula>VLOOKUP(Tableau1[[#This Row],[RC]],$Z$4:$AB$5,3,FALSE)</calculatedColumnFormula>
    </tableColumn>
    <tableColumn id="15" name="1/0" dataDxfId="8">
      <calculatedColumnFormula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2"/>
  <sheetViews>
    <sheetView showGridLines="0" tabSelected="1" topLeftCell="W1" zoomScale="80" zoomScaleNormal="80" workbookViewId="0">
      <selection activeCell="Z17" sqref="Z17"/>
    </sheetView>
  </sheetViews>
  <sheetFormatPr baseColWidth="10" defaultColWidth="11.7265625" defaultRowHeight="14" x14ac:dyDescent="0.3"/>
  <cols>
    <col min="1" max="1" width="43.1796875" style="25" bestFit="1" customWidth="1"/>
    <col min="2" max="2" width="12.36328125" style="20" bestFit="1" customWidth="1"/>
    <col min="3" max="3" width="9" style="20" bestFit="1" customWidth="1"/>
    <col min="4" max="4" width="16.453125" style="20" bestFit="1" customWidth="1"/>
    <col min="5" max="5" width="8.26953125" style="20" bestFit="1" customWidth="1"/>
    <col min="6" max="6" width="14.54296875" style="20" bestFit="1" customWidth="1"/>
    <col min="7" max="7" width="8.26953125" style="20" bestFit="1" customWidth="1"/>
    <col min="8" max="8" width="14.54296875" style="20" bestFit="1" customWidth="1"/>
    <col min="9" max="9" width="8.26953125" style="20" bestFit="1" customWidth="1"/>
    <col min="10" max="10" width="14.54296875" style="20" bestFit="1" customWidth="1"/>
    <col min="11" max="11" width="8.26953125" style="20" bestFit="1" customWidth="1"/>
    <col min="12" max="12" width="14.54296875" style="20" bestFit="1" customWidth="1"/>
    <col min="13" max="13" width="8.26953125" style="20" bestFit="1" customWidth="1"/>
    <col min="14" max="14" width="14.54296875" style="33" bestFit="1" customWidth="1"/>
    <col min="15" max="15" width="8.26953125" style="20" bestFit="1" customWidth="1"/>
    <col min="16" max="16" width="14.54296875" style="20" bestFit="1" customWidth="1"/>
    <col min="17" max="17" width="8.26953125" style="20" bestFit="1" customWidth="1"/>
    <col min="18" max="18" width="14.54296875" style="20" bestFit="1" customWidth="1"/>
    <col min="19" max="19" width="8.26953125" style="20" bestFit="1" customWidth="1"/>
    <col min="20" max="20" width="14.54296875" style="20" bestFit="1" customWidth="1"/>
    <col min="21" max="21" width="11.54296875" style="20" bestFit="1" customWidth="1"/>
    <col min="22" max="22" width="18.7265625" style="20" bestFit="1" customWidth="1"/>
    <col min="23" max="23" width="8.7265625" style="20" bestFit="1" customWidth="1"/>
    <col min="24" max="24" width="8" style="20" customWidth="1"/>
    <col min="25" max="25" width="19.453125" style="20" bestFit="1" customWidth="1"/>
    <col min="26" max="33" width="17.81640625" style="20" bestFit="1" customWidth="1"/>
    <col min="34" max="34" width="13.453125" style="20" bestFit="1" customWidth="1"/>
    <col min="35" max="35" width="16.1796875" style="20" bestFit="1" customWidth="1"/>
    <col min="36" max="16384" width="11.7265625" style="20"/>
  </cols>
  <sheetData>
    <row r="1" spans="1:34" s="3" customFormat="1" ht="16" customHeight="1" x14ac:dyDescent="0.3">
      <c r="A1" s="1" t="s">
        <v>179</v>
      </c>
      <c r="B1" s="2"/>
      <c r="C1" s="2"/>
      <c r="D1" s="2"/>
      <c r="N1" s="4"/>
    </row>
    <row r="2" spans="1:34" s="3" customFormat="1" ht="41.65" customHeight="1" x14ac:dyDescent="0.3">
      <c r="A2" s="5"/>
      <c r="N2" s="4"/>
    </row>
    <row r="3" spans="1:34" s="3" customFormat="1" ht="24" customHeight="1" x14ac:dyDescent="0.3">
      <c r="A3" s="6" t="s">
        <v>180</v>
      </c>
      <c r="B3" s="7" t="s">
        <v>181</v>
      </c>
      <c r="C3" s="7" t="s">
        <v>182</v>
      </c>
      <c r="D3" s="7" t="s">
        <v>183</v>
      </c>
      <c r="E3" s="8" t="s">
        <v>0</v>
      </c>
      <c r="F3" s="8" t="s">
        <v>188</v>
      </c>
      <c r="G3" s="8" t="s">
        <v>1</v>
      </c>
      <c r="H3" s="8" t="s">
        <v>189</v>
      </c>
      <c r="I3" s="8" t="s">
        <v>2</v>
      </c>
      <c r="J3" s="8" t="s">
        <v>190</v>
      </c>
      <c r="K3" s="8" t="s">
        <v>3</v>
      </c>
      <c r="L3" s="8" t="s">
        <v>194</v>
      </c>
      <c r="M3" s="8" t="s">
        <v>4</v>
      </c>
      <c r="N3" s="8" t="s">
        <v>195</v>
      </c>
      <c r="O3" s="8" t="s">
        <v>5</v>
      </c>
      <c r="P3" s="8" t="s">
        <v>196</v>
      </c>
      <c r="Q3" s="8" t="s">
        <v>6</v>
      </c>
      <c r="R3" s="8" t="s">
        <v>197</v>
      </c>
      <c r="S3" s="8" t="s">
        <v>7</v>
      </c>
      <c r="T3" s="8" t="s">
        <v>198</v>
      </c>
      <c r="U3" s="8" t="s">
        <v>8</v>
      </c>
      <c r="V3" s="8" t="s">
        <v>185</v>
      </c>
      <c r="W3" s="9" t="s">
        <v>184</v>
      </c>
      <c r="Y3" s="10" t="s">
        <v>175</v>
      </c>
      <c r="Z3" s="10" t="s">
        <v>176</v>
      </c>
      <c r="AA3" s="10" t="s">
        <v>177</v>
      </c>
      <c r="AB3" s="11" t="s">
        <v>178</v>
      </c>
    </row>
    <row r="4" spans="1:34" s="3" customFormat="1" ht="19.149999999999999" customHeight="1" x14ac:dyDescent="0.3">
      <c r="A4" s="6" t="s">
        <v>9</v>
      </c>
      <c r="B4" s="7" t="s">
        <v>10</v>
      </c>
      <c r="C4" s="7" t="s">
        <v>205</v>
      </c>
      <c r="D4" s="7" t="s">
        <v>11</v>
      </c>
      <c r="E4" s="12"/>
      <c r="F4" s="12">
        <f>SUMIFS(Tableau1[34],Tableau1[RC],"="&amp;Tableau1[[#This Row],[RC]],Tableau1[Jour OPE],"&lt;="&amp;Tableau1[[#This Row],[Jour OPE]])</f>
        <v>0</v>
      </c>
      <c r="G4" s="12"/>
      <c r="H4" s="12">
        <f>SUMIFS(Tableau1[36],Tableau1[RC],"="&amp;Tableau1[[#This Row],[RC]],Tableau1[Jour OPE],"&lt;="&amp;Tableau1[[#This Row],[Jour OPE]])</f>
        <v>0</v>
      </c>
      <c r="I4" s="12"/>
      <c r="J4" s="12">
        <f>SUMIFS(Tableau1[38],Tableau1[RC],"="&amp;Tableau1[[#This Row],[RC]],Tableau1[Jour OPE],"&lt;="&amp;Tableau1[[#This Row],[Jour OPE]])</f>
        <v>0</v>
      </c>
      <c r="K4" s="12"/>
      <c r="L4" s="12">
        <f>SUMIFS(Tableau1[40],Tableau1[RC],"="&amp;Tableau1[[#This Row],[RC]],Tableau1[Jour OPE],"&lt;="&amp;Tableau1[[#This Row],[Jour OPE]])</f>
        <v>0</v>
      </c>
      <c r="M4" s="12"/>
      <c r="N4" s="12">
        <f>SUMIFS(Tableau1[42],Tableau1[RC],"="&amp;Tableau1[[#This Row],[RC]],Tableau1[Jour OPE],"&lt;="&amp;Tableau1[[#This Row],[Jour OPE]])</f>
        <v>0</v>
      </c>
      <c r="O4" s="12"/>
      <c r="P4" s="12">
        <f>SUMIFS(Tableau1[44],Tableau1[RC],"="&amp;Tableau1[[#This Row],[RC]],Tableau1[Jour OPE],"&lt;="&amp;Tableau1[[#This Row],[Jour OPE]])</f>
        <v>0</v>
      </c>
      <c r="Q4" s="12">
        <v>1</v>
      </c>
      <c r="R4" s="12">
        <f>SUMIFS(Tableau1[46],Tableau1[RC],"="&amp;Tableau1[[#This Row],[RC]],Tableau1[Jour OPE],"&lt;="&amp;Tableau1[[#This Row],[Jour OPE]])</f>
        <v>1</v>
      </c>
      <c r="S4" s="12"/>
      <c r="T4" s="12">
        <f>SUMIFS(Tableau1[48],Tableau1[RC],"="&amp;Tableau1[[#This Row],[RC]],Tableau1[Jour OPE],"&lt;="&amp;Tableau1[[#This Row],[Jour OPE]])</f>
        <v>0</v>
      </c>
      <c r="U4" s="12">
        <v>1</v>
      </c>
      <c r="V4" s="12">
        <f>VLOOKUP(Tableau1[[#This Row],[RC]],$Z$4:$AB$5,3,FALSE)</f>
        <v>1590</v>
      </c>
      <c r="W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" s="14" t="s">
        <v>10</v>
      </c>
      <c r="Z4" s="14" t="s">
        <v>205</v>
      </c>
      <c r="AA4" s="15">
        <v>5300</v>
      </c>
      <c r="AB4" s="16">
        <v>1590</v>
      </c>
    </row>
    <row r="5" spans="1:34" s="3" customFormat="1" ht="19.149999999999999" customHeight="1" x14ac:dyDescent="0.3">
      <c r="A5" s="6" t="s">
        <v>12</v>
      </c>
      <c r="B5" s="7" t="s">
        <v>10</v>
      </c>
      <c r="C5" s="7" t="s">
        <v>205</v>
      </c>
      <c r="D5" s="7" t="s">
        <v>11</v>
      </c>
      <c r="E5" s="17"/>
      <c r="F5" s="17">
        <f>SUMIFS(Tableau1[34],Tableau1[RC],"="&amp;Tableau1[[#This Row],[RC]],Tableau1[Jour OPE],"&lt;="&amp;Tableau1[[#This Row],[Jour OPE]])</f>
        <v>0</v>
      </c>
      <c r="G5" s="17">
        <v>3</v>
      </c>
      <c r="H5" s="17">
        <f>SUMIFS(Tableau1[36],Tableau1[RC],"="&amp;Tableau1[[#This Row],[RC]],Tableau1[Jour OPE],"&lt;="&amp;Tableau1[[#This Row],[Jour OPE]])</f>
        <v>3</v>
      </c>
      <c r="I5" s="17">
        <v>2</v>
      </c>
      <c r="J5" s="17">
        <f>SUMIFS(Tableau1[38],Tableau1[RC],"="&amp;Tableau1[[#This Row],[RC]],Tableau1[Jour OPE],"&lt;="&amp;Tableau1[[#This Row],[Jour OPE]])</f>
        <v>2</v>
      </c>
      <c r="K5" s="17">
        <v>3</v>
      </c>
      <c r="L5" s="17">
        <f>SUMIFS(Tableau1[40],Tableau1[RC],"="&amp;Tableau1[[#This Row],[RC]],Tableau1[Jour OPE],"&lt;="&amp;Tableau1[[#This Row],[Jour OPE]])</f>
        <v>3</v>
      </c>
      <c r="M5" s="17">
        <v>2</v>
      </c>
      <c r="N5" s="17">
        <f>SUMIFS(Tableau1[42],Tableau1[RC],"="&amp;Tableau1[[#This Row],[RC]],Tableau1[Jour OPE],"&lt;="&amp;Tableau1[[#This Row],[Jour OPE]])</f>
        <v>2</v>
      </c>
      <c r="O5" s="17"/>
      <c r="P5" s="17">
        <f>SUMIFS(Tableau1[44],Tableau1[RC],"="&amp;Tableau1[[#This Row],[RC]],Tableau1[Jour OPE],"&lt;="&amp;Tableau1[[#This Row],[Jour OPE]])</f>
        <v>0</v>
      </c>
      <c r="Q5" s="17">
        <v>2</v>
      </c>
      <c r="R5" s="17">
        <f>SUMIFS(Tableau1[46],Tableau1[RC],"="&amp;Tableau1[[#This Row],[RC]],Tableau1[Jour OPE],"&lt;="&amp;Tableau1[[#This Row],[Jour OPE]])</f>
        <v>3</v>
      </c>
      <c r="S5" s="17"/>
      <c r="T5" s="17">
        <f>SUMIFS(Tableau1[48],Tableau1[RC],"="&amp;Tableau1[[#This Row],[RC]],Tableau1[Jour OPE],"&lt;="&amp;Tableau1[[#This Row],[Jour OPE]])</f>
        <v>0</v>
      </c>
      <c r="U5" s="17">
        <v>13</v>
      </c>
      <c r="V5" s="12">
        <f>VLOOKUP(Tableau1[[#This Row],[RC]],$Z$4:$AB$5,3,FALSE)</f>
        <v>1590</v>
      </c>
      <c r="W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" s="18" t="s">
        <v>10</v>
      </c>
      <c r="Z5" s="18" t="s">
        <v>206</v>
      </c>
      <c r="AA5" s="19">
        <v>2500</v>
      </c>
      <c r="AB5" s="17">
        <v>750</v>
      </c>
    </row>
    <row r="6" spans="1:34" s="3" customFormat="1" ht="19.149999999999999" customHeight="1" x14ac:dyDescent="0.3">
      <c r="A6" s="6" t="s">
        <v>13</v>
      </c>
      <c r="B6" s="7" t="s">
        <v>10</v>
      </c>
      <c r="C6" s="7" t="s">
        <v>205</v>
      </c>
      <c r="D6" s="7" t="s">
        <v>11</v>
      </c>
      <c r="E6" s="12">
        <v>3</v>
      </c>
      <c r="F6" s="12">
        <f>SUMIFS(Tableau1[34],Tableau1[RC],"="&amp;Tableau1[[#This Row],[RC]],Tableau1[Jour OPE],"&lt;="&amp;Tableau1[[#This Row],[Jour OPE]])</f>
        <v>3</v>
      </c>
      <c r="G6" s="12">
        <v>3</v>
      </c>
      <c r="H6" s="12">
        <f>SUMIFS(Tableau1[36],Tableau1[RC],"="&amp;Tableau1[[#This Row],[RC]],Tableau1[Jour OPE],"&lt;="&amp;Tableau1[[#This Row],[Jour OPE]])</f>
        <v>6</v>
      </c>
      <c r="I6" s="12">
        <v>1</v>
      </c>
      <c r="J6" s="12">
        <f>SUMIFS(Tableau1[38],Tableau1[RC],"="&amp;Tableau1[[#This Row],[RC]],Tableau1[Jour OPE],"&lt;="&amp;Tableau1[[#This Row],[Jour OPE]])</f>
        <v>3</v>
      </c>
      <c r="K6" s="12">
        <v>2</v>
      </c>
      <c r="L6" s="12">
        <f>SUMIFS(Tableau1[40],Tableau1[RC],"="&amp;Tableau1[[#This Row],[RC]],Tableau1[Jour OPE],"&lt;="&amp;Tableau1[[#This Row],[Jour OPE]])</f>
        <v>5</v>
      </c>
      <c r="M6" s="12">
        <v>2</v>
      </c>
      <c r="N6" s="12">
        <f>SUMIFS(Tableau1[42],Tableau1[RC],"="&amp;Tableau1[[#This Row],[RC]],Tableau1[Jour OPE],"&lt;="&amp;Tableau1[[#This Row],[Jour OPE]])</f>
        <v>4</v>
      </c>
      <c r="O6" s="12">
        <v>3</v>
      </c>
      <c r="P6" s="12">
        <f>SUMIFS(Tableau1[44],Tableau1[RC],"="&amp;Tableau1[[#This Row],[RC]],Tableau1[Jour OPE],"&lt;="&amp;Tableau1[[#This Row],[Jour OPE]])</f>
        <v>3</v>
      </c>
      <c r="Q6" s="12">
        <v>5</v>
      </c>
      <c r="R6" s="12">
        <f>SUMIFS(Tableau1[46],Tableau1[RC],"="&amp;Tableau1[[#This Row],[RC]],Tableau1[Jour OPE],"&lt;="&amp;Tableau1[[#This Row],[Jour OPE]])</f>
        <v>8</v>
      </c>
      <c r="S6" s="12">
        <v>3</v>
      </c>
      <c r="T6" s="12">
        <f>SUMIFS(Tableau1[48],Tableau1[RC],"="&amp;Tableau1[[#This Row],[RC]],Tableau1[Jour OPE],"&lt;="&amp;Tableau1[[#This Row],[Jour OPE]])</f>
        <v>3</v>
      </c>
      <c r="U6" s="12">
        <v>35</v>
      </c>
      <c r="V6" s="12">
        <f>VLOOKUP(Tableau1[[#This Row],[RC]],$Z$4:$AB$5,3,FALSE)</f>
        <v>1590</v>
      </c>
      <c r="W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6" s="20"/>
      <c r="AA6" s="20"/>
      <c r="AB6" s="20"/>
      <c r="AC6" s="20"/>
      <c r="AD6" s="20"/>
      <c r="AE6" s="20"/>
      <c r="AF6" s="20"/>
      <c r="AG6" s="20"/>
    </row>
    <row r="7" spans="1:34" s="3" customFormat="1" ht="19.149999999999999" customHeight="1" x14ac:dyDescent="0.3">
      <c r="A7" s="6" t="s">
        <v>14</v>
      </c>
      <c r="B7" s="7" t="s">
        <v>10</v>
      </c>
      <c r="C7" s="7" t="s">
        <v>205</v>
      </c>
      <c r="D7" s="7" t="s">
        <v>11</v>
      </c>
      <c r="E7" s="17">
        <v>2</v>
      </c>
      <c r="F7" s="17">
        <f>SUMIFS(Tableau1[34],Tableau1[RC],"="&amp;Tableau1[[#This Row],[RC]],Tableau1[Jour OPE],"&lt;="&amp;Tableau1[[#This Row],[Jour OPE]])</f>
        <v>5</v>
      </c>
      <c r="G7" s="17">
        <v>2</v>
      </c>
      <c r="H7" s="17">
        <f>SUMIFS(Tableau1[36],Tableau1[RC],"="&amp;Tableau1[[#This Row],[RC]],Tableau1[Jour OPE],"&lt;="&amp;Tableau1[[#This Row],[Jour OPE]])</f>
        <v>8</v>
      </c>
      <c r="I7" s="17">
        <v>7</v>
      </c>
      <c r="J7" s="17">
        <f>SUMIFS(Tableau1[38],Tableau1[RC],"="&amp;Tableau1[[#This Row],[RC]],Tableau1[Jour OPE],"&lt;="&amp;Tableau1[[#This Row],[Jour OPE]])</f>
        <v>10</v>
      </c>
      <c r="K7" s="17">
        <v>3</v>
      </c>
      <c r="L7" s="17">
        <f>SUMIFS(Tableau1[40],Tableau1[RC],"="&amp;Tableau1[[#This Row],[RC]],Tableau1[Jour OPE],"&lt;="&amp;Tableau1[[#This Row],[Jour OPE]])</f>
        <v>8</v>
      </c>
      <c r="M7" s="17">
        <v>10</v>
      </c>
      <c r="N7" s="17">
        <f>SUMIFS(Tableau1[42],Tableau1[RC],"="&amp;Tableau1[[#This Row],[RC]],Tableau1[Jour OPE],"&lt;="&amp;Tableau1[[#This Row],[Jour OPE]])</f>
        <v>14</v>
      </c>
      <c r="O7" s="17">
        <v>7</v>
      </c>
      <c r="P7" s="17">
        <f>SUMIFS(Tableau1[44],Tableau1[RC],"="&amp;Tableau1[[#This Row],[RC]],Tableau1[Jour OPE],"&lt;="&amp;Tableau1[[#This Row],[Jour OPE]])</f>
        <v>10</v>
      </c>
      <c r="Q7" s="17">
        <v>3</v>
      </c>
      <c r="R7" s="17">
        <f>SUMIFS(Tableau1[46],Tableau1[RC],"="&amp;Tableau1[[#This Row],[RC]],Tableau1[Jour OPE],"&lt;="&amp;Tableau1[[#This Row],[Jour OPE]])</f>
        <v>11</v>
      </c>
      <c r="S7" s="17">
        <v>9</v>
      </c>
      <c r="T7" s="17">
        <f>SUMIFS(Tableau1[48],Tableau1[RC],"="&amp;Tableau1[[#This Row],[RC]],Tableau1[Jour OPE],"&lt;="&amp;Tableau1[[#This Row],[Jour OPE]])</f>
        <v>12</v>
      </c>
      <c r="U7" s="17">
        <v>78</v>
      </c>
      <c r="V7" s="12">
        <f>VLOOKUP(Tableau1[[#This Row],[RC]],$Z$4:$AB$5,3,FALSE)</f>
        <v>1590</v>
      </c>
      <c r="W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7" s="20"/>
      <c r="Y7" s="21" t="s">
        <v>184</v>
      </c>
      <c r="Z7" s="22">
        <v>1</v>
      </c>
      <c r="AA7" s="20"/>
      <c r="AB7" s="20"/>
      <c r="AC7" s="20"/>
      <c r="AD7" s="20"/>
      <c r="AE7" s="20"/>
      <c r="AF7" s="20"/>
      <c r="AG7" s="20"/>
      <c r="AH7" s="20"/>
    </row>
    <row r="8" spans="1:34" s="3" customFormat="1" ht="19.149999999999999" customHeight="1" x14ac:dyDescent="0.3">
      <c r="A8" s="6" t="s">
        <v>15</v>
      </c>
      <c r="B8" s="7" t="s">
        <v>10</v>
      </c>
      <c r="C8" s="7" t="s">
        <v>205</v>
      </c>
      <c r="D8" s="7" t="s">
        <v>11</v>
      </c>
      <c r="E8" s="12"/>
      <c r="F8" s="12">
        <f>SUMIFS(Tableau1[34],Tableau1[RC],"="&amp;Tableau1[[#This Row],[RC]],Tableau1[Jour OPE],"&lt;="&amp;Tableau1[[#This Row],[Jour OPE]])</f>
        <v>5</v>
      </c>
      <c r="G8" s="12"/>
      <c r="H8" s="12">
        <f>SUMIFS(Tableau1[36],Tableau1[RC],"="&amp;Tableau1[[#This Row],[RC]],Tableau1[Jour OPE],"&lt;="&amp;Tableau1[[#This Row],[Jour OPE]])</f>
        <v>8</v>
      </c>
      <c r="I8" s="12">
        <v>2</v>
      </c>
      <c r="J8" s="12">
        <f>SUMIFS(Tableau1[38],Tableau1[RC],"="&amp;Tableau1[[#This Row],[RC]],Tableau1[Jour OPE],"&lt;="&amp;Tableau1[[#This Row],[Jour OPE]])</f>
        <v>12</v>
      </c>
      <c r="K8" s="12">
        <v>2</v>
      </c>
      <c r="L8" s="12">
        <f>SUMIFS(Tableau1[40],Tableau1[RC],"="&amp;Tableau1[[#This Row],[RC]],Tableau1[Jour OPE],"&lt;="&amp;Tableau1[[#This Row],[Jour OPE]])</f>
        <v>10</v>
      </c>
      <c r="M8" s="12">
        <v>1</v>
      </c>
      <c r="N8" s="12">
        <f>SUMIFS(Tableau1[42],Tableau1[RC],"="&amp;Tableau1[[#This Row],[RC]],Tableau1[Jour OPE],"&lt;="&amp;Tableau1[[#This Row],[Jour OPE]])</f>
        <v>15</v>
      </c>
      <c r="O8" s="12">
        <v>2</v>
      </c>
      <c r="P8" s="12">
        <f>SUMIFS(Tableau1[44],Tableau1[RC],"="&amp;Tableau1[[#This Row],[RC]],Tableau1[Jour OPE],"&lt;="&amp;Tableau1[[#This Row],[Jour OPE]])</f>
        <v>12</v>
      </c>
      <c r="Q8" s="12">
        <v>1</v>
      </c>
      <c r="R8" s="12">
        <f>SUMIFS(Tableau1[46],Tableau1[RC],"="&amp;Tableau1[[#This Row],[RC]],Tableau1[Jour OPE],"&lt;="&amp;Tableau1[[#This Row],[Jour OPE]])</f>
        <v>12</v>
      </c>
      <c r="S8" s="12">
        <v>5</v>
      </c>
      <c r="T8" s="12">
        <f>SUMIFS(Tableau1[48],Tableau1[RC],"="&amp;Tableau1[[#This Row],[RC]],Tableau1[Jour OPE],"&lt;="&amp;Tableau1[[#This Row],[Jour OPE]])</f>
        <v>17</v>
      </c>
      <c r="U8" s="12">
        <v>91</v>
      </c>
      <c r="V8" s="12">
        <f>VLOOKUP(Tableau1[[#This Row],[RC]],$Z$4:$AB$5,3,FALSE)</f>
        <v>1590</v>
      </c>
      <c r="W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8" s="20"/>
      <c r="Y8" s="21" t="s">
        <v>183</v>
      </c>
      <c r="Z8" s="20" t="s">
        <v>11</v>
      </c>
      <c r="AA8" s="20"/>
      <c r="AB8" s="20"/>
      <c r="AC8" s="20"/>
      <c r="AD8" s="20"/>
      <c r="AE8" s="20"/>
      <c r="AF8" s="20"/>
      <c r="AG8" s="20"/>
      <c r="AH8" s="20"/>
    </row>
    <row r="9" spans="1:34" s="3" customFormat="1" ht="19.149999999999999" customHeight="1" x14ac:dyDescent="0.3">
      <c r="A9" s="6" t="s">
        <v>16</v>
      </c>
      <c r="B9" s="7" t="s">
        <v>10</v>
      </c>
      <c r="C9" s="7" t="s">
        <v>205</v>
      </c>
      <c r="D9" s="7" t="s">
        <v>11</v>
      </c>
      <c r="E9" s="17"/>
      <c r="F9" s="17">
        <f>SUMIFS(Tableau1[34],Tableau1[RC],"="&amp;Tableau1[[#This Row],[RC]],Tableau1[Jour OPE],"&lt;="&amp;Tableau1[[#This Row],[Jour OPE]])</f>
        <v>5</v>
      </c>
      <c r="G9" s="17">
        <v>3</v>
      </c>
      <c r="H9" s="17">
        <f>SUMIFS(Tableau1[36],Tableau1[RC],"="&amp;Tableau1[[#This Row],[RC]],Tableau1[Jour OPE],"&lt;="&amp;Tableau1[[#This Row],[Jour OPE]])</f>
        <v>11</v>
      </c>
      <c r="I9" s="17">
        <v>4</v>
      </c>
      <c r="J9" s="17">
        <f>SUMIFS(Tableau1[38],Tableau1[RC],"="&amp;Tableau1[[#This Row],[RC]],Tableau1[Jour OPE],"&lt;="&amp;Tableau1[[#This Row],[Jour OPE]])</f>
        <v>16</v>
      </c>
      <c r="K9" s="17">
        <v>3</v>
      </c>
      <c r="L9" s="17">
        <f>SUMIFS(Tableau1[40],Tableau1[RC],"="&amp;Tableau1[[#This Row],[RC]],Tableau1[Jour OPE],"&lt;="&amp;Tableau1[[#This Row],[Jour OPE]])</f>
        <v>13</v>
      </c>
      <c r="M9" s="17">
        <v>6</v>
      </c>
      <c r="N9" s="17">
        <f>SUMIFS(Tableau1[42],Tableau1[RC],"="&amp;Tableau1[[#This Row],[RC]],Tableau1[Jour OPE],"&lt;="&amp;Tableau1[[#This Row],[Jour OPE]])</f>
        <v>21</v>
      </c>
      <c r="O9" s="17">
        <v>2</v>
      </c>
      <c r="P9" s="17">
        <f>SUMIFS(Tableau1[44],Tableau1[RC],"="&amp;Tableau1[[#This Row],[RC]],Tableau1[Jour OPE],"&lt;="&amp;Tableau1[[#This Row],[Jour OPE]])</f>
        <v>14</v>
      </c>
      <c r="Q9" s="17">
        <v>1</v>
      </c>
      <c r="R9" s="17">
        <f>SUMIFS(Tableau1[46],Tableau1[RC],"="&amp;Tableau1[[#This Row],[RC]],Tableau1[Jour OPE],"&lt;="&amp;Tableau1[[#This Row],[Jour OPE]])</f>
        <v>13</v>
      </c>
      <c r="S9" s="17">
        <v>3</v>
      </c>
      <c r="T9" s="17">
        <f>SUMIFS(Tableau1[48],Tableau1[RC],"="&amp;Tableau1[[#This Row],[RC]],Tableau1[Jour OPE],"&lt;="&amp;Tableau1[[#This Row],[Jour OPE]])</f>
        <v>20</v>
      </c>
      <c r="U9" s="17">
        <v>113</v>
      </c>
      <c r="V9" s="12">
        <f>VLOOKUP(Tableau1[[#This Row],[RC]],$Z$4:$AB$5,3,FALSE)</f>
        <v>1590</v>
      </c>
      <c r="W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9" s="20"/>
    </row>
    <row r="10" spans="1:34" s="3" customFormat="1" ht="19.149999999999999" customHeight="1" x14ac:dyDescent="0.3">
      <c r="A10" s="6" t="s">
        <v>17</v>
      </c>
      <c r="B10" s="7" t="s">
        <v>10</v>
      </c>
      <c r="C10" s="7" t="s">
        <v>205</v>
      </c>
      <c r="D10" s="7" t="s">
        <v>11</v>
      </c>
      <c r="E10" s="12"/>
      <c r="F10" s="12">
        <f>SUMIFS(Tableau1[34],Tableau1[RC],"="&amp;Tableau1[[#This Row],[RC]],Tableau1[Jour OPE],"&lt;="&amp;Tableau1[[#This Row],[Jour OPE]])</f>
        <v>5</v>
      </c>
      <c r="G10" s="12">
        <v>2</v>
      </c>
      <c r="H10" s="12">
        <f>SUMIFS(Tableau1[36],Tableau1[RC],"="&amp;Tableau1[[#This Row],[RC]],Tableau1[Jour OPE],"&lt;="&amp;Tableau1[[#This Row],[Jour OPE]])</f>
        <v>13</v>
      </c>
      <c r="I10" s="12">
        <v>6</v>
      </c>
      <c r="J10" s="12">
        <f>SUMIFS(Tableau1[38],Tableau1[RC],"="&amp;Tableau1[[#This Row],[RC]],Tableau1[Jour OPE],"&lt;="&amp;Tableau1[[#This Row],[Jour OPE]])</f>
        <v>22</v>
      </c>
      <c r="K10" s="12">
        <v>4</v>
      </c>
      <c r="L10" s="12">
        <f>SUMIFS(Tableau1[40],Tableau1[RC],"="&amp;Tableau1[[#This Row],[RC]],Tableau1[Jour OPE],"&lt;="&amp;Tableau1[[#This Row],[Jour OPE]])</f>
        <v>17</v>
      </c>
      <c r="M10" s="12">
        <v>0</v>
      </c>
      <c r="N10" s="12">
        <f>SUMIFS(Tableau1[42],Tableau1[RC],"="&amp;Tableau1[[#This Row],[RC]],Tableau1[Jour OPE],"&lt;="&amp;Tableau1[[#This Row],[Jour OPE]])</f>
        <v>21</v>
      </c>
      <c r="O10" s="12">
        <v>4</v>
      </c>
      <c r="P10" s="12">
        <f>SUMIFS(Tableau1[44],Tableau1[RC],"="&amp;Tableau1[[#This Row],[RC]],Tableau1[Jour OPE],"&lt;="&amp;Tableau1[[#This Row],[Jour OPE]])</f>
        <v>18</v>
      </c>
      <c r="Q10" s="12">
        <v>4</v>
      </c>
      <c r="R10" s="12">
        <f>SUMIFS(Tableau1[46],Tableau1[RC],"="&amp;Tableau1[[#This Row],[RC]],Tableau1[Jour OPE],"&lt;="&amp;Tableau1[[#This Row],[Jour OPE]])</f>
        <v>17</v>
      </c>
      <c r="S10" s="12">
        <v>9</v>
      </c>
      <c r="T10" s="12">
        <f>SUMIFS(Tableau1[48],Tableau1[RC],"="&amp;Tableau1[[#This Row],[RC]],Tableau1[Jour OPE],"&lt;="&amp;Tableau1[[#This Row],[Jour OPE]])</f>
        <v>29</v>
      </c>
      <c r="U10" s="12">
        <v>142</v>
      </c>
      <c r="V10" s="12">
        <f>VLOOKUP(Tableau1[[#This Row],[RC]],$Z$4:$AB$5,3,FALSE)</f>
        <v>1590</v>
      </c>
      <c r="W1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0" s="20"/>
      <c r="Y10" s="21" t="s">
        <v>186</v>
      </c>
      <c r="Z10" s="20" t="s">
        <v>191</v>
      </c>
      <c r="AA10" s="20" t="s">
        <v>192</v>
      </c>
      <c r="AB10" s="20" t="s">
        <v>193</v>
      </c>
      <c r="AC10" s="20" t="s">
        <v>199</v>
      </c>
      <c r="AD10" s="20" t="s">
        <v>200</v>
      </c>
      <c r="AE10" s="20" t="s">
        <v>201</v>
      </c>
      <c r="AF10" s="20" t="s">
        <v>202</v>
      </c>
      <c r="AG10" s="20" t="s">
        <v>203</v>
      </c>
      <c r="AH10" s="20" t="s">
        <v>204</v>
      </c>
    </row>
    <row r="11" spans="1:34" s="3" customFormat="1" ht="19.149999999999999" customHeight="1" x14ac:dyDescent="0.3">
      <c r="A11" s="6" t="s">
        <v>18</v>
      </c>
      <c r="B11" s="7" t="s">
        <v>10</v>
      </c>
      <c r="C11" s="7" t="s">
        <v>205</v>
      </c>
      <c r="D11" s="7" t="s">
        <v>11</v>
      </c>
      <c r="E11" s="17"/>
      <c r="F11" s="17">
        <f>SUMIFS(Tableau1[34],Tableau1[RC],"="&amp;Tableau1[[#This Row],[RC]],Tableau1[Jour OPE],"&lt;="&amp;Tableau1[[#This Row],[Jour OPE]])</f>
        <v>5</v>
      </c>
      <c r="G11" s="17">
        <v>1</v>
      </c>
      <c r="H11" s="17">
        <f>SUMIFS(Tableau1[36],Tableau1[RC],"="&amp;Tableau1[[#This Row],[RC]],Tableau1[Jour OPE],"&lt;="&amp;Tableau1[[#This Row],[Jour OPE]])</f>
        <v>14</v>
      </c>
      <c r="I11" s="17">
        <v>2</v>
      </c>
      <c r="J11" s="17">
        <f>SUMIFS(Tableau1[38],Tableau1[RC],"="&amp;Tableau1[[#This Row],[RC]],Tableau1[Jour OPE],"&lt;="&amp;Tableau1[[#This Row],[Jour OPE]])</f>
        <v>24</v>
      </c>
      <c r="K11" s="17">
        <v>2</v>
      </c>
      <c r="L11" s="17">
        <f>SUMIFS(Tableau1[40],Tableau1[RC],"="&amp;Tableau1[[#This Row],[RC]],Tableau1[Jour OPE],"&lt;="&amp;Tableau1[[#This Row],[Jour OPE]])</f>
        <v>19</v>
      </c>
      <c r="M11" s="17">
        <v>4</v>
      </c>
      <c r="N11" s="17">
        <f>SUMIFS(Tableau1[42],Tableau1[RC],"="&amp;Tableau1[[#This Row],[RC]],Tableau1[Jour OPE],"&lt;="&amp;Tableau1[[#This Row],[Jour OPE]])</f>
        <v>25</v>
      </c>
      <c r="O11" s="17">
        <v>2</v>
      </c>
      <c r="P11" s="17">
        <f>SUMIFS(Tableau1[44],Tableau1[RC],"="&amp;Tableau1[[#This Row],[RC]],Tableau1[Jour OPE],"&lt;="&amp;Tableau1[[#This Row],[Jour OPE]])</f>
        <v>20</v>
      </c>
      <c r="Q11" s="17">
        <v>3</v>
      </c>
      <c r="R11" s="17">
        <f>SUMIFS(Tableau1[46],Tableau1[RC],"="&amp;Tableau1[[#This Row],[RC]],Tableau1[Jour OPE],"&lt;="&amp;Tableau1[[#This Row],[Jour OPE]])</f>
        <v>20</v>
      </c>
      <c r="S11" s="17">
        <v>3</v>
      </c>
      <c r="T11" s="17">
        <f>SUMIFS(Tableau1[48],Tableau1[RC],"="&amp;Tableau1[[#This Row],[RC]],Tableau1[Jour OPE],"&lt;="&amp;Tableau1[[#This Row],[Jour OPE]])</f>
        <v>32</v>
      </c>
      <c r="U11" s="17">
        <v>159</v>
      </c>
      <c r="V11" s="12">
        <f>VLOOKUP(Tableau1[[#This Row],[RC]],$Z$4:$AB$5,3,FALSE)</f>
        <v>1590</v>
      </c>
      <c r="W1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1" s="20"/>
      <c r="Y11" s="23" t="s">
        <v>205</v>
      </c>
      <c r="Z11" s="24">
        <v>65</v>
      </c>
      <c r="AA11" s="24">
        <v>135</v>
      </c>
      <c r="AB11" s="24">
        <v>242</v>
      </c>
      <c r="AC11" s="24">
        <v>254</v>
      </c>
      <c r="AD11" s="24">
        <v>261</v>
      </c>
      <c r="AE11" s="24">
        <v>216</v>
      </c>
      <c r="AF11" s="24">
        <v>227</v>
      </c>
      <c r="AG11" s="24">
        <v>196</v>
      </c>
      <c r="AH11" s="25">
        <v>1596</v>
      </c>
    </row>
    <row r="12" spans="1:34" s="3" customFormat="1" ht="19.149999999999999" customHeight="1" x14ac:dyDescent="0.3">
      <c r="A12" s="6" t="s">
        <v>19</v>
      </c>
      <c r="B12" s="7" t="s">
        <v>10</v>
      </c>
      <c r="C12" s="7" t="s">
        <v>205</v>
      </c>
      <c r="D12" s="7" t="s">
        <v>11</v>
      </c>
      <c r="E12" s="12">
        <v>1</v>
      </c>
      <c r="F12" s="12">
        <f>SUMIFS(Tableau1[34],Tableau1[RC],"="&amp;Tableau1[[#This Row],[RC]],Tableau1[Jour OPE],"&lt;="&amp;Tableau1[[#This Row],[Jour OPE]])</f>
        <v>6</v>
      </c>
      <c r="G12" s="12">
        <v>3</v>
      </c>
      <c r="H12" s="12">
        <f>SUMIFS(Tableau1[36],Tableau1[RC],"="&amp;Tableau1[[#This Row],[RC]],Tableau1[Jour OPE],"&lt;="&amp;Tableau1[[#This Row],[Jour OPE]])</f>
        <v>17</v>
      </c>
      <c r="I12" s="12">
        <v>3</v>
      </c>
      <c r="J12" s="12">
        <f>SUMIFS(Tableau1[38],Tableau1[RC],"="&amp;Tableau1[[#This Row],[RC]],Tableau1[Jour OPE],"&lt;="&amp;Tableau1[[#This Row],[Jour OPE]])</f>
        <v>27</v>
      </c>
      <c r="K12" s="12">
        <v>3</v>
      </c>
      <c r="L12" s="12">
        <f>SUMIFS(Tableau1[40],Tableau1[RC],"="&amp;Tableau1[[#This Row],[RC]],Tableau1[Jour OPE],"&lt;="&amp;Tableau1[[#This Row],[Jour OPE]])</f>
        <v>22</v>
      </c>
      <c r="M12" s="12">
        <v>5</v>
      </c>
      <c r="N12" s="12">
        <f>SUMIFS(Tableau1[42],Tableau1[RC],"="&amp;Tableau1[[#This Row],[RC]],Tableau1[Jour OPE],"&lt;="&amp;Tableau1[[#This Row],[Jour OPE]])</f>
        <v>30</v>
      </c>
      <c r="O12" s="12">
        <v>4</v>
      </c>
      <c r="P12" s="12">
        <f>SUMIFS(Tableau1[44],Tableau1[RC],"="&amp;Tableau1[[#This Row],[RC]],Tableau1[Jour OPE],"&lt;="&amp;Tableau1[[#This Row],[Jour OPE]])</f>
        <v>24</v>
      </c>
      <c r="Q12" s="12">
        <v>8</v>
      </c>
      <c r="R12" s="12">
        <f>SUMIFS(Tableau1[46],Tableau1[RC],"="&amp;Tableau1[[#This Row],[RC]],Tableau1[Jour OPE],"&lt;="&amp;Tableau1[[#This Row],[Jour OPE]])</f>
        <v>28</v>
      </c>
      <c r="S12" s="12">
        <v>2</v>
      </c>
      <c r="T12" s="12">
        <f>SUMIFS(Tableau1[48],Tableau1[RC],"="&amp;Tableau1[[#This Row],[RC]],Tableau1[Jour OPE],"&lt;="&amp;Tableau1[[#This Row],[Jour OPE]])</f>
        <v>34</v>
      </c>
      <c r="U12" s="12">
        <v>188</v>
      </c>
      <c r="V12" s="12">
        <f>VLOOKUP(Tableau1[[#This Row],[RC]],$Z$4:$AB$5,3,FALSE)</f>
        <v>1590</v>
      </c>
      <c r="W1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2" s="20"/>
      <c r="Y12" s="23" t="s">
        <v>206</v>
      </c>
      <c r="Z12" s="24">
        <v>30</v>
      </c>
      <c r="AA12" s="24">
        <v>56</v>
      </c>
      <c r="AB12" s="24">
        <v>104</v>
      </c>
      <c r="AC12" s="24">
        <v>123</v>
      </c>
      <c r="AD12" s="24">
        <v>127</v>
      </c>
      <c r="AE12" s="24">
        <v>127</v>
      </c>
      <c r="AF12" s="24">
        <v>101</v>
      </c>
      <c r="AG12" s="24">
        <v>97</v>
      </c>
      <c r="AH12" s="25">
        <v>765</v>
      </c>
    </row>
    <row r="13" spans="1:34" s="3" customFormat="1" ht="19.149999999999999" customHeight="1" x14ac:dyDescent="0.3">
      <c r="A13" s="6" t="s">
        <v>20</v>
      </c>
      <c r="B13" s="7" t="s">
        <v>10</v>
      </c>
      <c r="C13" s="7" t="s">
        <v>205</v>
      </c>
      <c r="D13" s="7" t="s">
        <v>11</v>
      </c>
      <c r="E13" s="17">
        <v>2</v>
      </c>
      <c r="F13" s="17">
        <f>SUMIFS(Tableau1[34],Tableau1[RC],"="&amp;Tableau1[[#This Row],[RC]],Tableau1[Jour OPE],"&lt;="&amp;Tableau1[[#This Row],[Jour OPE]])</f>
        <v>8</v>
      </c>
      <c r="G13" s="17">
        <v>3</v>
      </c>
      <c r="H13" s="17">
        <f>SUMIFS(Tableau1[36],Tableau1[RC],"="&amp;Tableau1[[#This Row],[RC]],Tableau1[Jour OPE],"&lt;="&amp;Tableau1[[#This Row],[Jour OPE]])</f>
        <v>20</v>
      </c>
      <c r="I13" s="17">
        <v>8</v>
      </c>
      <c r="J13" s="17">
        <f>SUMIFS(Tableau1[38],Tableau1[RC],"="&amp;Tableau1[[#This Row],[RC]],Tableau1[Jour OPE],"&lt;="&amp;Tableau1[[#This Row],[Jour OPE]])</f>
        <v>35</v>
      </c>
      <c r="K13" s="17">
        <v>7</v>
      </c>
      <c r="L13" s="17">
        <f>SUMIFS(Tableau1[40],Tableau1[RC],"="&amp;Tableau1[[#This Row],[RC]],Tableau1[Jour OPE],"&lt;="&amp;Tableau1[[#This Row],[Jour OPE]])</f>
        <v>29</v>
      </c>
      <c r="M13" s="17">
        <v>3</v>
      </c>
      <c r="N13" s="17">
        <f>SUMIFS(Tableau1[42],Tableau1[RC],"="&amp;Tableau1[[#This Row],[RC]],Tableau1[Jour OPE],"&lt;="&amp;Tableau1[[#This Row],[Jour OPE]])</f>
        <v>33</v>
      </c>
      <c r="O13" s="17">
        <v>5</v>
      </c>
      <c r="P13" s="17">
        <f>SUMIFS(Tableau1[44],Tableau1[RC],"="&amp;Tableau1[[#This Row],[RC]],Tableau1[Jour OPE],"&lt;="&amp;Tableau1[[#This Row],[Jour OPE]])</f>
        <v>29</v>
      </c>
      <c r="Q13" s="17">
        <v>11</v>
      </c>
      <c r="R13" s="17">
        <f>SUMIFS(Tableau1[46],Tableau1[RC],"="&amp;Tableau1[[#This Row],[RC]],Tableau1[Jour OPE],"&lt;="&amp;Tableau1[[#This Row],[Jour OPE]])</f>
        <v>39</v>
      </c>
      <c r="S13" s="17">
        <v>2</v>
      </c>
      <c r="T13" s="17">
        <f>SUMIFS(Tableau1[48],Tableau1[RC],"="&amp;Tableau1[[#This Row],[RC]],Tableau1[Jour OPE],"&lt;="&amp;Tableau1[[#This Row],[Jour OPE]])</f>
        <v>36</v>
      </c>
      <c r="U13" s="17">
        <v>229</v>
      </c>
      <c r="V13" s="12">
        <f>VLOOKUP(Tableau1[[#This Row],[RC]],$Z$4:$AB$5,3,FALSE)</f>
        <v>1590</v>
      </c>
      <c r="W1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3" s="20"/>
      <c r="Y13" s="23" t="s">
        <v>187</v>
      </c>
      <c r="Z13" s="24">
        <v>95</v>
      </c>
      <c r="AA13" s="24">
        <v>191</v>
      </c>
      <c r="AB13" s="24">
        <v>346</v>
      </c>
      <c r="AC13" s="24">
        <v>377</v>
      </c>
      <c r="AD13" s="24">
        <v>388</v>
      </c>
      <c r="AE13" s="24">
        <v>343</v>
      </c>
      <c r="AF13" s="24">
        <v>328</v>
      </c>
      <c r="AG13" s="24">
        <v>293</v>
      </c>
      <c r="AH13" s="25">
        <v>2361</v>
      </c>
    </row>
    <row r="14" spans="1:34" s="3" customFormat="1" ht="19.149999999999999" customHeight="1" x14ac:dyDescent="0.3">
      <c r="A14" s="6" t="s">
        <v>21</v>
      </c>
      <c r="B14" s="7" t="s">
        <v>10</v>
      </c>
      <c r="C14" s="7" t="s">
        <v>205</v>
      </c>
      <c r="D14" s="7" t="s">
        <v>11</v>
      </c>
      <c r="E14" s="12"/>
      <c r="F14" s="12">
        <f>SUMIFS(Tableau1[34],Tableau1[RC],"="&amp;Tableau1[[#This Row],[RC]],Tableau1[Jour OPE],"&lt;="&amp;Tableau1[[#This Row],[Jour OPE]])</f>
        <v>8</v>
      </c>
      <c r="G14" s="12">
        <v>1</v>
      </c>
      <c r="H14" s="12">
        <f>SUMIFS(Tableau1[36],Tableau1[RC],"="&amp;Tableau1[[#This Row],[RC]],Tableau1[Jour OPE],"&lt;="&amp;Tableau1[[#This Row],[Jour OPE]])</f>
        <v>21</v>
      </c>
      <c r="I14" s="12">
        <v>1</v>
      </c>
      <c r="J14" s="12">
        <f>SUMIFS(Tableau1[38],Tableau1[RC],"="&amp;Tableau1[[#This Row],[RC]],Tableau1[Jour OPE],"&lt;="&amp;Tableau1[[#This Row],[Jour OPE]])</f>
        <v>36</v>
      </c>
      <c r="K14" s="12">
        <v>1</v>
      </c>
      <c r="L14" s="12">
        <f>SUMIFS(Tableau1[40],Tableau1[RC],"="&amp;Tableau1[[#This Row],[RC]],Tableau1[Jour OPE],"&lt;="&amp;Tableau1[[#This Row],[Jour OPE]])</f>
        <v>30</v>
      </c>
      <c r="M14" s="12">
        <v>3</v>
      </c>
      <c r="N14" s="12">
        <f>SUMIFS(Tableau1[42],Tableau1[RC],"="&amp;Tableau1[[#This Row],[RC]],Tableau1[Jour OPE],"&lt;="&amp;Tableau1[[#This Row],[Jour OPE]])</f>
        <v>36</v>
      </c>
      <c r="O14" s="12"/>
      <c r="P14" s="12">
        <f>SUMIFS(Tableau1[44],Tableau1[RC],"="&amp;Tableau1[[#This Row],[RC]],Tableau1[Jour OPE],"&lt;="&amp;Tableau1[[#This Row],[Jour OPE]])</f>
        <v>29</v>
      </c>
      <c r="Q14" s="12">
        <v>2</v>
      </c>
      <c r="R14" s="12">
        <f>SUMIFS(Tableau1[46],Tableau1[RC],"="&amp;Tableau1[[#This Row],[RC]],Tableau1[Jour OPE],"&lt;="&amp;Tableau1[[#This Row],[Jour OPE]])</f>
        <v>41</v>
      </c>
      <c r="S14" s="12">
        <v>2</v>
      </c>
      <c r="T14" s="12">
        <f>SUMIFS(Tableau1[48],Tableau1[RC],"="&amp;Tableau1[[#This Row],[RC]],Tableau1[Jour OPE],"&lt;="&amp;Tableau1[[#This Row],[Jour OPE]])</f>
        <v>38</v>
      </c>
      <c r="U14" s="12">
        <v>239</v>
      </c>
      <c r="V14" s="12">
        <f>VLOOKUP(Tableau1[[#This Row],[RC]],$Z$4:$AB$5,3,FALSE)</f>
        <v>1590</v>
      </c>
      <c r="W1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4" s="3" customFormat="1" ht="19.149999999999999" customHeight="1" x14ac:dyDescent="0.3">
      <c r="A15" s="6" t="s">
        <v>22</v>
      </c>
      <c r="B15" s="7" t="s">
        <v>10</v>
      </c>
      <c r="C15" s="7" t="s">
        <v>205</v>
      </c>
      <c r="D15" s="7" t="s">
        <v>11</v>
      </c>
      <c r="E15" s="17">
        <v>4</v>
      </c>
      <c r="F15" s="17">
        <f>SUMIFS(Tableau1[34],Tableau1[RC],"="&amp;Tableau1[[#This Row],[RC]],Tableau1[Jour OPE],"&lt;="&amp;Tableau1[[#This Row],[Jour OPE]])</f>
        <v>12</v>
      </c>
      <c r="G15" s="17">
        <v>1</v>
      </c>
      <c r="H15" s="17">
        <f>SUMIFS(Tableau1[36],Tableau1[RC],"="&amp;Tableau1[[#This Row],[RC]],Tableau1[Jour OPE],"&lt;="&amp;Tableau1[[#This Row],[Jour OPE]])</f>
        <v>22</v>
      </c>
      <c r="I15" s="17">
        <v>2</v>
      </c>
      <c r="J15" s="17">
        <f>SUMIFS(Tableau1[38],Tableau1[RC],"="&amp;Tableau1[[#This Row],[RC]],Tableau1[Jour OPE],"&lt;="&amp;Tableau1[[#This Row],[Jour OPE]])</f>
        <v>38</v>
      </c>
      <c r="K15" s="17">
        <v>2</v>
      </c>
      <c r="L15" s="17">
        <f>SUMIFS(Tableau1[40],Tableau1[RC],"="&amp;Tableau1[[#This Row],[RC]],Tableau1[Jour OPE],"&lt;="&amp;Tableau1[[#This Row],[Jour OPE]])</f>
        <v>32</v>
      </c>
      <c r="M15" s="17">
        <v>5</v>
      </c>
      <c r="N15" s="17">
        <f>SUMIFS(Tableau1[42],Tableau1[RC],"="&amp;Tableau1[[#This Row],[RC]],Tableau1[Jour OPE],"&lt;="&amp;Tableau1[[#This Row],[Jour OPE]])</f>
        <v>41</v>
      </c>
      <c r="O15" s="17">
        <v>4</v>
      </c>
      <c r="P15" s="17">
        <f>SUMIFS(Tableau1[44],Tableau1[RC],"="&amp;Tableau1[[#This Row],[RC]],Tableau1[Jour OPE],"&lt;="&amp;Tableau1[[#This Row],[Jour OPE]])</f>
        <v>33</v>
      </c>
      <c r="Q15" s="17">
        <v>1</v>
      </c>
      <c r="R15" s="17">
        <f>SUMIFS(Tableau1[46],Tableau1[RC],"="&amp;Tableau1[[#This Row],[RC]],Tableau1[Jour OPE],"&lt;="&amp;Tableau1[[#This Row],[Jour OPE]])</f>
        <v>42</v>
      </c>
      <c r="S15" s="17">
        <v>3</v>
      </c>
      <c r="T15" s="17">
        <f>SUMIFS(Tableau1[48],Tableau1[RC],"="&amp;Tableau1[[#This Row],[RC]],Tableau1[Jour OPE],"&lt;="&amp;Tableau1[[#This Row],[Jour OPE]])</f>
        <v>41</v>
      </c>
      <c r="U15" s="17">
        <v>261</v>
      </c>
      <c r="V15" s="12">
        <f>VLOOKUP(Tableau1[[#This Row],[RC]],$Z$4:$AB$5,3,FALSE)</f>
        <v>1590</v>
      </c>
      <c r="W1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6"/>
    </row>
    <row r="16" spans="1:34" s="3" customFormat="1" ht="19.149999999999999" customHeight="1" thickBot="1" x14ac:dyDescent="0.35">
      <c r="A16" s="6" t="s">
        <v>23</v>
      </c>
      <c r="B16" s="7" t="s">
        <v>10</v>
      </c>
      <c r="C16" s="7" t="s">
        <v>205</v>
      </c>
      <c r="D16" s="7" t="s">
        <v>11</v>
      </c>
      <c r="E16" s="12">
        <v>1</v>
      </c>
      <c r="F16" s="12">
        <f>SUMIFS(Tableau1[34],Tableau1[RC],"="&amp;Tableau1[[#This Row],[RC]],Tableau1[Jour OPE],"&lt;="&amp;Tableau1[[#This Row],[Jour OPE]])</f>
        <v>13</v>
      </c>
      <c r="G16" s="12">
        <v>3</v>
      </c>
      <c r="H16" s="12">
        <f>SUMIFS(Tableau1[36],Tableau1[RC],"="&amp;Tableau1[[#This Row],[RC]],Tableau1[Jour OPE],"&lt;="&amp;Tableau1[[#This Row],[Jour OPE]])</f>
        <v>25</v>
      </c>
      <c r="I16" s="12">
        <v>3</v>
      </c>
      <c r="J16" s="12">
        <f>SUMIFS(Tableau1[38],Tableau1[RC],"="&amp;Tableau1[[#This Row],[RC]],Tableau1[Jour OPE],"&lt;="&amp;Tableau1[[#This Row],[Jour OPE]])</f>
        <v>41</v>
      </c>
      <c r="K16" s="12">
        <v>8</v>
      </c>
      <c r="L16" s="12">
        <f>SUMIFS(Tableau1[40],Tableau1[RC],"="&amp;Tableau1[[#This Row],[RC]],Tableau1[Jour OPE],"&lt;="&amp;Tableau1[[#This Row],[Jour OPE]])</f>
        <v>40</v>
      </c>
      <c r="M16" s="12">
        <v>4</v>
      </c>
      <c r="N16" s="12">
        <f>SUMIFS(Tableau1[42],Tableau1[RC],"="&amp;Tableau1[[#This Row],[RC]],Tableau1[Jour OPE],"&lt;="&amp;Tableau1[[#This Row],[Jour OPE]])</f>
        <v>45</v>
      </c>
      <c r="O16" s="12">
        <v>3</v>
      </c>
      <c r="P16" s="12">
        <f>SUMIFS(Tableau1[44],Tableau1[RC],"="&amp;Tableau1[[#This Row],[RC]],Tableau1[Jour OPE],"&lt;="&amp;Tableau1[[#This Row],[Jour OPE]])</f>
        <v>36</v>
      </c>
      <c r="Q16" s="12">
        <v>2</v>
      </c>
      <c r="R16" s="12">
        <f>SUMIFS(Tableau1[46],Tableau1[RC],"="&amp;Tableau1[[#This Row],[RC]],Tableau1[Jour OPE],"&lt;="&amp;Tableau1[[#This Row],[Jour OPE]])</f>
        <v>44</v>
      </c>
      <c r="S16" s="12">
        <v>2</v>
      </c>
      <c r="T16" s="12">
        <f>SUMIFS(Tableau1[48],Tableau1[RC],"="&amp;Tableau1[[#This Row],[RC]],Tableau1[Jour OPE],"&lt;="&amp;Tableau1[[#This Row],[Jour OPE]])</f>
        <v>43</v>
      </c>
      <c r="U16" s="12">
        <v>287</v>
      </c>
      <c r="V16" s="12">
        <f>VLOOKUP(Tableau1[[#This Row],[RC]],$Z$4:$AB$5,3,FALSE)</f>
        <v>1590</v>
      </c>
      <c r="W1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6"/>
    </row>
    <row r="17" spans="1:34" s="3" customFormat="1" ht="19.149999999999999" customHeight="1" x14ac:dyDescent="0.3">
      <c r="A17" s="6" t="s">
        <v>24</v>
      </c>
      <c r="B17" s="7" t="s">
        <v>10</v>
      </c>
      <c r="C17" s="7" t="s">
        <v>205</v>
      </c>
      <c r="D17" s="7" t="s">
        <v>11</v>
      </c>
      <c r="E17" s="17"/>
      <c r="F17" s="17">
        <f>SUMIFS(Tableau1[34],Tableau1[RC],"="&amp;Tableau1[[#This Row],[RC]],Tableau1[Jour OPE],"&lt;="&amp;Tableau1[[#This Row],[Jour OPE]])</f>
        <v>13</v>
      </c>
      <c r="G17" s="17">
        <v>0</v>
      </c>
      <c r="H17" s="17">
        <f>SUMIFS(Tableau1[36],Tableau1[RC],"="&amp;Tableau1[[#This Row],[RC]],Tableau1[Jour OPE],"&lt;="&amp;Tableau1[[#This Row],[Jour OPE]])</f>
        <v>25</v>
      </c>
      <c r="I17" s="17">
        <v>6</v>
      </c>
      <c r="J17" s="17">
        <f>SUMIFS(Tableau1[38],Tableau1[RC],"="&amp;Tableau1[[#This Row],[RC]],Tableau1[Jour OPE],"&lt;="&amp;Tableau1[[#This Row],[Jour OPE]])</f>
        <v>47</v>
      </c>
      <c r="K17" s="17">
        <v>5</v>
      </c>
      <c r="L17" s="17">
        <f>SUMIFS(Tableau1[40],Tableau1[RC],"="&amp;Tableau1[[#This Row],[RC]],Tableau1[Jour OPE],"&lt;="&amp;Tableau1[[#This Row],[Jour OPE]])</f>
        <v>45</v>
      </c>
      <c r="M17" s="17">
        <v>6</v>
      </c>
      <c r="N17" s="17">
        <f>SUMIFS(Tableau1[42],Tableau1[RC],"="&amp;Tableau1[[#This Row],[RC]],Tableau1[Jour OPE],"&lt;="&amp;Tableau1[[#This Row],[Jour OPE]])</f>
        <v>51</v>
      </c>
      <c r="O17" s="17">
        <v>6</v>
      </c>
      <c r="P17" s="17">
        <f>SUMIFS(Tableau1[44],Tableau1[RC],"="&amp;Tableau1[[#This Row],[RC]],Tableau1[Jour OPE],"&lt;="&amp;Tableau1[[#This Row],[Jour OPE]])</f>
        <v>42</v>
      </c>
      <c r="Q17" s="17">
        <v>1</v>
      </c>
      <c r="R17" s="17">
        <f>SUMIFS(Tableau1[46],Tableau1[RC],"="&amp;Tableau1[[#This Row],[RC]],Tableau1[Jour OPE],"&lt;="&amp;Tableau1[[#This Row],[Jour OPE]])</f>
        <v>45</v>
      </c>
      <c r="S17" s="17">
        <v>1</v>
      </c>
      <c r="T17" s="17">
        <f>SUMIFS(Tableau1[48],Tableau1[RC],"="&amp;Tableau1[[#This Row],[RC]],Tableau1[Jour OPE],"&lt;="&amp;Tableau1[[#This Row],[Jour OPE]])</f>
        <v>44</v>
      </c>
      <c r="U17" s="17">
        <v>312</v>
      </c>
      <c r="V17" s="12">
        <f>VLOOKUP(Tableau1[[#This Row],[RC]],$Z$4:$AB$5,3,FALSE)</f>
        <v>1590</v>
      </c>
      <c r="W1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7" s="20"/>
      <c r="Y17" s="27" t="s">
        <v>205</v>
      </c>
      <c r="Z17" s="28">
        <f>GETPIVOTDATA("Somme de Somme 34",$Y$10,"RC",$Y17)/GETPIVOTDATA("Somme de Total",$Y$10,"RC",$Y17)</f>
        <v>4.0726817042606514E-2</v>
      </c>
      <c r="AA17" s="28">
        <f>GETPIVOTDATA("Somme de Somme 36",$Y$10,"RC",$Y17)/GETPIVOTDATA("Somme de Total",$Y$10,"RC",$Y17)</f>
        <v>8.4586466165413529E-2</v>
      </c>
      <c r="AB17" s="28">
        <f>GETPIVOTDATA("Somme de Somme 38",$Y$10,"RC",$Y17)/GETPIVOTDATA("Somme de Total",$Y$10,"RC",$Y17)</f>
        <v>0.15162907268170425</v>
      </c>
      <c r="AC17" s="28">
        <f>GETPIVOTDATA("Somme de Somme 40",$Y$10,"RC",$Y17)/GETPIVOTDATA("Somme de Total",$Y$10,"RC",$Y17)</f>
        <v>0.15914786967418545</v>
      </c>
      <c r="AD17" s="28">
        <f>GETPIVOTDATA("Somme de Somme 42",$Y$10,"RC",$Y17)/GETPIVOTDATA("Somme de Total",$Y$10,"RC",$Y17)</f>
        <v>0.16353383458646617</v>
      </c>
      <c r="AE17" s="28">
        <f>GETPIVOTDATA("Somme de Somme 44",$Y$10,"RC",$Y17)/GETPIVOTDATA("Somme de Total",$Y$10,"RC",$Y17)</f>
        <v>0.13533834586466165</v>
      </c>
      <c r="AF17" s="28">
        <f>GETPIVOTDATA("Somme de Somme 46",$Y$10,"RC",$Y17)/GETPIVOTDATA("Somme de Total",$Y$10,"RC",$Y17)</f>
        <v>0.14223057644110276</v>
      </c>
      <c r="AG17" s="28">
        <f>GETPIVOTDATA("Somme de Somme 48",$Y$10,"RC",$Y17)/GETPIVOTDATA("Somme de Total",$Y$10,"RC",$Y17)</f>
        <v>0.12280701754385964</v>
      </c>
      <c r="AH17" s="29">
        <f>+SUM(Z17:AG17)</f>
        <v>1</v>
      </c>
    </row>
    <row r="18" spans="1:34" s="3" customFormat="1" ht="19.149999999999999" customHeight="1" thickBot="1" x14ac:dyDescent="0.35">
      <c r="A18" s="6" t="s">
        <v>25</v>
      </c>
      <c r="B18" s="7" t="s">
        <v>10</v>
      </c>
      <c r="C18" s="7" t="s">
        <v>205</v>
      </c>
      <c r="D18" s="7" t="s">
        <v>11</v>
      </c>
      <c r="E18" s="12">
        <v>2</v>
      </c>
      <c r="F18" s="12">
        <f>SUMIFS(Tableau1[34],Tableau1[RC],"="&amp;Tableau1[[#This Row],[RC]],Tableau1[Jour OPE],"&lt;="&amp;Tableau1[[#This Row],[Jour OPE]])</f>
        <v>15</v>
      </c>
      <c r="G18" s="12">
        <v>5</v>
      </c>
      <c r="H18" s="12">
        <f>SUMIFS(Tableau1[36],Tableau1[RC],"="&amp;Tableau1[[#This Row],[RC]],Tableau1[Jour OPE],"&lt;="&amp;Tableau1[[#This Row],[Jour OPE]])</f>
        <v>30</v>
      </c>
      <c r="I18" s="12"/>
      <c r="J18" s="12">
        <f>SUMIFS(Tableau1[38],Tableau1[RC],"="&amp;Tableau1[[#This Row],[RC]],Tableau1[Jour OPE],"&lt;="&amp;Tableau1[[#This Row],[Jour OPE]])</f>
        <v>47</v>
      </c>
      <c r="K18" s="12">
        <v>10</v>
      </c>
      <c r="L18" s="12">
        <f>SUMIFS(Tableau1[40],Tableau1[RC],"="&amp;Tableau1[[#This Row],[RC]],Tableau1[Jour OPE],"&lt;="&amp;Tableau1[[#This Row],[Jour OPE]])</f>
        <v>55</v>
      </c>
      <c r="M18" s="12">
        <v>8</v>
      </c>
      <c r="N18" s="12">
        <f>SUMIFS(Tableau1[42],Tableau1[RC],"="&amp;Tableau1[[#This Row],[RC]],Tableau1[Jour OPE],"&lt;="&amp;Tableau1[[#This Row],[Jour OPE]])</f>
        <v>59</v>
      </c>
      <c r="O18" s="12">
        <v>6</v>
      </c>
      <c r="P18" s="12">
        <f>SUMIFS(Tableau1[44],Tableau1[RC],"="&amp;Tableau1[[#This Row],[RC]],Tableau1[Jour OPE],"&lt;="&amp;Tableau1[[#This Row],[Jour OPE]])</f>
        <v>48</v>
      </c>
      <c r="Q18" s="12">
        <v>3</v>
      </c>
      <c r="R18" s="12">
        <f>SUMIFS(Tableau1[46],Tableau1[RC],"="&amp;Tableau1[[#This Row],[RC]],Tableau1[Jour OPE],"&lt;="&amp;Tableau1[[#This Row],[Jour OPE]])</f>
        <v>48</v>
      </c>
      <c r="S18" s="12">
        <v>7</v>
      </c>
      <c r="T18" s="12">
        <f>SUMIFS(Tableau1[48],Tableau1[RC],"="&amp;Tableau1[[#This Row],[RC]],Tableau1[Jour OPE],"&lt;="&amp;Tableau1[[#This Row],[Jour OPE]])</f>
        <v>51</v>
      </c>
      <c r="U18" s="12">
        <v>353</v>
      </c>
      <c r="V18" s="12">
        <f>VLOOKUP(Tableau1[[#This Row],[RC]],$Z$4:$AB$5,3,FALSE)</f>
        <v>1590</v>
      </c>
      <c r="W1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8" s="20"/>
      <c r="Y18" s="30" t="s">
        <v>206</v>
      </c>
      <c r="Z18" s="31">
        <f>GETPIVOTDATA("Somme de Somme 34",$Y$10,"RC",$Y18)/GETPIVOTDATA("Somme de Total",$Y$10,"RC",$Y18)</f>
        <v>3.9215686274509803E-2</v>
      </c>
      <c r="AA18" s="31">
        <f>GETPIVOTDATA("Somme de Somme 36",$Y$10,"RC",$Y18)/GETPIVOTDATA("Somme de Total",$Y$10,"RC",$Y18)</f>
        <v>7.3202614379084971E-2</v>
      </c>
      <c r="AB18" s="31">
        <f>GETPIVOTDATA("Somme de Somme 38",$Y$10,"RC",$Y18)/GETPIVOTDATA("Somme de Total",$Y$10,"RC",$Y18)</f>
        <v>0.13594771241830064</v>
      </c>
      <c r="AC18" s="31">
        <f>GETPIVOTDATA("Somme de Somme 40",$Y$10,"RC",$Y18)/GETPIVOTDATA("Somme de Total",$Y$10,"RC",$Y18)</f>
        <v>0.16078431372549021</v>
      </c>
      <c r="AD18" s="31">
        <f>GETPIVOTDATA("Somme de Somme 42",$Y$10,"RC",$Y18)/GETPIVOTDATA("Somme de Total",$Y$10,"RC",$Y18)</f>
        <v>0.16601307189542483</v>
      </c>
      <c r="AE18" s="31">
        <f>GETPIVOTDATA("Somme de Somme 44",$Y$10,"RC",$Y18)/GETPIVOTDATA("Somme de Total",$Y$10,"RC",$Y18)</f>
        <v>0.16601307189542483</v>
      </c>
      <c r="AF18" s="31">
        <f>GETPIVOTDATA("Somme de Somme 46",$Y$10,"RC",$Y18)/GETPIVOTDATA("Somme de Total",$Y$10,"RC",$Y18)</f>
        <v>0.13202614379084968</v>
      </c>
      <c r="AG18" s="31">
        <f>GETPIVOTDATA("Somme de Somme 48",$Y$10,"RC",$Y18)/GETPIVOTDATA("Somme de Total",$Y$10,"RC",$Y18)</f>
        <v>0.12679738562091503</v>
      </c>
      <c r="AH18" s="32">
        <f>SUM(Z18:AG18)</f>
        <v>0.99999999999999989</v>
      </c>
    </row>
    <row r="19" spans="1:34" s="3" customFormat="1" ht="19.149999999999999" customHeight="1" x14ac:dyDescent="0.3">
      <c r="A19" s="6" t="s">
        <v>26</v>
      </c>
      <c r="B19" s="7" t="s">
        <v>10</v>
      </c>
      <c r="C19" s="7" t="s">
        <v>205</v>
      </c>
      <c r="D19" s="7" t="s">
        <v>11</v>
      </c>
      <c r="E19" s="17">
        <v>4</v>
      </c>
      <c r="F19" s="17">
        <f>SUMIFS(Tableau1[34],Tableau1[RC],"="&amp;Tableau1[[#This Row],[RC]],Tableau1[Jour OPE],"&lt;="&amp;Tableau1[[#This Row],[Jour OPE]])</f>
        <v>19</v>
      </c>
      <c r="G19" s="17">
        <v>9</v>
      </c>
      <c r="H19" s="17">
        <f>SUMIFS(Tableau1[36],Tableau1[RC],"="&amp;Tableau1[[#This Row],[RC]],Tableau1[Jour OPE],"&lt;="&amp;Tableau1[[#This Row],[Jour OPE]])</f>
        <v>39</v>
      </c>
      <c r="I19" s="17">
        <v>13</v>
      </c>
      <c r="J19" s="17">
        <f>SUMIFS(Tableau1[38],Tableau1[RC],"="&amp;Tableau1[[#This Row],[RC]],Tableau1[Jour OPE],"&lt;="&amp;Tableau1[[#This Row],[Jour OPE]])</f>
        <v>60</v>
      </c>
      <c r="K19" s="17">
        <v>9</v>
      </c>
      <c r="L19" s="17">
        <f>SUMIFS(Tableau1[40],Tableau1[RC],"="&amp;Tableau1[[#This Row],[RC]],Tableau1[Jour OPE],"&lt;="&amp;Tableau1[[#This Row],[Jour OPE]])</f>
        <v>64</v>
      </c>
      <c r="M19" s="17">
        <v>11</v>
      </c>
      <c r="N19" s="17">
        <f>SUMIFS(Tableau1[42],Tableau1[RC],"="&amp;Tableau1[[#This Row],[RC]],Tableau1[Jour OPE],"&lt;="&amp;Tableau1[[#This Row],[Jour OPE]])</f>
        <v>70</v>
      </c>
      <c r="O19" s="17">
        <v>13</v>
      </c>
      <c r="P19" s="17">
        <f>SUMIFS(Tableau1[44],Tableau1[RC],"="&amp;Tableau1[[#This Row],[RC]],Tableau1[Jour OPE],"&lt;="&amp;Tableau1[[#This Row],[Jour OPE]])</f>
        <v>61</v>
      </c>
      <c r="Q19" s="17">
        <v>9</v>
      </c>
      <c r="R19" s="17">
        <f>SUMIFS(Tableau1[46],Tableau1[RC],"="&amp;Tableau1[[#This Row],[RC]],Tableau1[Jour OPE],"&lt;="&amp;Tableau1[[#This Row],[Jour OPE]])</f>
        <v>57</v>
      </c>
      <c r="S19" s="17">
        <v>10</v>
      </c>
      <c r="T19" s="17">
        <f>SUMIFS(Tableau1[48],Tableau1[RC],"="&amp;Tableau1[[#This Row],[RC]],Tableau1[Jour OPE],"&lt;="&amp;Tableau1[[#This Row],[Jour OPE]])</f>
        <v>61</v>
      </c>
      <c r="U19" s="17">
        <v>431</v>
      </c>
      <c r="V19" s="12">
        <f>VLOOKUP(Tableau1[[#This Row],[RC]],$Z$4:$AB$5,3,FALSE)</f>
        <v>1590</v>
      </c>
      <c r="W1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4" s="3" customFormat="1" ht="19.149999999999999" customHeight="1" x14ac:dyDescent="0.3">
      <c r="A20" s="6" t="s">
        <v>27</v>
      </c>
      <c r="B20" s="7" t="s">
        <v>10</v>
      </c>
      <c r="C20" s="7" t="s">
        <v>205</v>
      </c>
      <c r="D20" s="7" t="s">
        <v>11</v>
      </c>
      <c r="E20" s="12"/>
      <c r="F20" s="12">
        <f>SUMIFS(Tableau1[34],Tableau1[RC],"="&amp;Tableau1[[#This Row],[RC]],Tableau1[Jour OPE],"&lt;="&amp;Tableau1[[#This Row],[Jour OPE]])</f>
        <v>19</v>
      </c>
      <c r="G20" s="12"/>
      <c r="H20" s="12">
        <f>SUMIFS(Tableau1[36],Tableau1[RC],"="&amp;Tableau1[[#This Row],[RC]],Tableau1[Jour OPE],"&lt;="&amp;Tableau1[[#This Row],[Jour OPE]])</f>
        <v>39</v>
      </c>
      <c r="I20" s="12"/>
      <c r="J20" s="12">
        <f>SUMIFS(Tableau1[38],Tableau1[RC],"="&amp;Tableau1[[#This Row],[RC]],Tableau1[Jour OPE],"&lt;="&amp;Tableau1[[#This Row],[Jour OPE]])</f>
        <v>60</v>
      </c>
      <c r="K20" s="12"/>
      <c r="L20" s="12">
        <f>SUMIFS(Tableau1[40],Tableau1[RC],"="&amp;Tableau1[[#This Row],[RC]],Tableau1[Jour OPE],"&lt;="&amp;Tableau1[[#This Row],[Jour OPE]])</f>
        <v>64</v>
      </c>
      <c r="M20" s="12"/>
      <c r="N20" s="12">
        <f>SUMIFS(Tableau1[42],Tableau1[RC],"="&amp;Tableau1[[#This Row],[RC]],Tableau1[Jour OPE],"&lt;="&amp;Tableau1[[#This Row],[Jour OPE]])</f>
        <v>70</v>
      </c>
      <c r="O20" s="12"/>
      <c r="P20" s="12">
        <f>SUMIFS(Tableau1[44],Tableau1[RC],"="&amp;Tableau1[[#This Row],[RC]],Tableau1[Jour OPE],"&lt;="&amp;Tableau1[[#This Row],[Jour OPE]])</f>
        <v>61</v>
      </c>
      <c r="Q20" s="12"/>
      <c r="R20" s="12">
        <f>SUMIFS(Tableau1[46],Tableau1[RC],"="&amp;Tableau1[[#This Row],[RC]],Tableau1[Jour OPE],"&lt;="&amp;Tableau1[[#This Row],[Jour OPE]])</f>
        <v>57</v>
      </c>
      <c r="S20" s="12">
        <v>2</v>
      </c>
      <c r="T20" s="12">
        <f>SUMIFS(Tableau1[48],Tableau1[RC],"="&amp;Tableau1[[#This Row],[RC]],Tableau1[Jour OPE],"&lt;="&amp;Tableau1[[#This Row],[Jour OPE]])</f>
        <v>63</v>
      </c>
      <c r="U20" s="12">
        <v>433</v>
      </c>
      <c r="V20" s="12">
        <f>VLOOKUP(Tableau1[[#This Row],[RC]],$Z$4:$AB$5,3,FALSE)</f>
        <v>1590</v>
      </c>
      <c r="W2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4" s="3" customFormat="1" ht="19.149999999999999" customHeight="1" x14ac:dyDescent="0.3">
      <c r="A21" s="6" t="s">
        <v>28</v>
      </c>
      <c r="B21" s="7" t="s">
        <v>10</v>
      </c>
      <c r="C21" s="7" t="s">
        <v>205</v>
      </c>
      <c r="D21" s="7" t="s">
        <v>11</v>
      </c>
      <c r="E21" s="17"/>
      <c r="F21" s="17">
        <f>SUMIFS(Tableau1[34],Tableau1[RC],"="&amp;Tableau1[[#This Row],[RC]],Tableau1[Jour OPE],"&lt;="&amp;Tableau1[[#This Row],[Jour OPE]])</f>
        <v>19</v>
      </c>
      <c r="G21" s="17">
        <v>2</v>
      </c>
      <c r="H21" s="17">
        <f>SUMIFS(Tableau1[36],Tableau1[RC],"="&amp;Tableau1[[#This Row],[RC]],Tableau1[Jour OPE],"&lt;="&amp;Tableau1[[#This Row],[Jour OPE]])</f>
        <v>41</v>
      </c>
      <c r="I21" s="17">
        <v>4</v>
      </c>
      <c r="J21" s="17">
        <f>SUMIFS(Tableau1[38],Tableau1[RC],"="&amp;Tableau1[[#This Row],[RC]],Tableau1[Jour OPE],"&lt;="&amp;Tableau1[[#This Row],[Jour OPE]])</f>
        <v>64</v>
      </c>
      <c r="K21" s="17">
        <v>4</v>
      </c>
      <c r="L21" s="17">
        <f>SUMIFS(Tableau1[40],Tableau1[RC],"="&amp;Tableau1[[#This Row],[RC]],Tableau1[Jour OPE],"&lt;="&amp;Tableau1[[#This Row],[Jour OPE]])</f>
        <v>68</v>
      </c>
      <c r="M21" s="17">
        <v>9</v>
      </c>
      <c r="N21" s="17">
        <f>SUMIFS(Tableau1[42],Tableau1[RC],"="&amp;Tableau1[[#This Row],[RC]],Tableau1[Jour OPE],"&lt;="&amp;Tableau1[[#This Row],[Jour OPE]])</f>
        <v>79</v>
      </c>
      <c r="O21" s="17">
        <v>9</v>
      </c>
      <c r="P21" s="17">
        <f>SUMIFS(Tableau1[44],Tableau1[RC],"="&amp;Tableau1[[#This Row],[RC]],Tableau1[Jour OPE],"&lt;="&amp;Tableau1[[#This Row],[Jour OPE]])</f>
        <v>70</v>
      </c>
      <c r="Q21" s="17">
        <v>3</v>
      </c>
      <c r="R21" s="17">
        <f>SUMIFS(Tableau1[46],Tableau1[RC],"="&amp;Tableau1[[#This Row],[RC]],Tableau1[Jour OPE],"&lt;="&amp;Tableau1[[#This Row],[Jour OPE]])</f>
        <v>60</v>
      </c>
      <c r="S21" s="17">
        <v>5</v>
      </c>
      <c r="T21" s="17">
        <f>SUMIFS(Tableau1[48],Tableau1[RC],"="&amp;Tableau1[[#This Row],[RC]],Tableau1[Jour OPE],"&lt;="&amp;Tableau1[[#This Row],[Jour OPE]])</f>
        <v>68</v>
      </c>
      <c r="U21" s="17">
        <v>469</v>
      </c>
      <c r="V21" s="12">
        <f>VLOOKUP(Tableau1[[#This Row],[RC]],$Z$4:$AB$5,3,FALSE)</f>
        <v>1590</v>
      </c>
      <c r="W2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4" s="3" customFormat="1" ht="19.149999999999999" customHeight="1" x14ac:dyDescent="0.3">
      <c r="A22" s="6" t="s">
        <v>29</v>
      </c>
      <c r="B22" s="7" t="s">
        <v>10</v>
      </c>
      <c r="C22" s="7" t="s">
        <v>205</v>
      </c>
      <c r="D22" s="7" t="s">
        <v>11</v>
      </c>
      <c r="E22" s="12">
        <v>3</v>
      </c>
      <c r="F22" s="12">
        <f>SUMIFS(Tableau1[34],Tableau1[RC],"="&amp;Tableau1[[#This Row],[RC]],Tableau1[Jour OPE],"&lt;="&amp;Tableau1[[#This Row],[Jour OPE]])</f>
        <v>22</v>
      </c>
      <c r="G22" s="12">
        <v>2</v>
      </c>
      <c r="H22" s="12">
        <f>SUMIFS(Tableau1[36],Tableau1[RC],"="&amp;Tableau1[[#This Row],[RC]],Tableau1[Jour OPE],"&lt;="&amp;Tableau1[[#This Row],[Jour OPE]])</f>
        <v>43</v>
      </c>
      <c r="I22" s="12">
        <v>3</v>
      </c>
      <c r="J22" s="12">
        <f>SUMIFS(Tableau1[38],Tableau1[RC],"="&amp;Tableau1[[#This Row],[RC]],Tableau1[Jour OPE],"&lt;="&amp;Tableau1[[#This Row],[Jour OPE]])</f>
        <v>67</v>
      </c>
      <c r="K22" s="12">
        <v>5</v>
      </c>
      <c r="L22" s="12">
        <f>SUMIFS(Tableau1[40],Tableau1[RC],"="&amp;Tableau1[[#This Row],[RC]],Tableau1[Jour OPE],"&lt;="&amp;Tableau1[[#This Row],[Jour OPE]])</f>
        <v>73</v>
      </c>
      <c r="M22" s="12">
        <v>9</v>
      </c>
      <c r="N22" s="12">
        <f>SUMIFS(Tableau1[42],Tableau1[RC],"="&amp;Tableau1[[#This Row],[RC]],Tableau1[Jour OPE],"&lt;="&amp;Tableau1[[#This Row],[Jour OPE]])</f>
        <v>88</v>
      </c>
      <c r="O22" s="12">
        <v>3</v>
      </c>
      <c r="P22" s="12">
        <f>SUMIFS(Tableau1[44],Tableau1[RC],"="&amp;Tableau1[[#This Row],[RC]],Tableau1[Jour OPE],"&lt;="&amp;Tableau1[[#This Row],[Jour OPE]])</f>
        <v>73</v>
      </c>
      <c r="Q22" s="12">
        <v>7</v>
      </c>
      <c r="R22" s="12">
        <f>SUMIFS(Tableau1[46],Tableau1[RC],"="&amp;Tableau1[[#This Row],[RC]],Tableau1[Jour OPE],"&lt;="&amp;Tableau1[[#This Row],[Jour OPE]])</f>
        <v>67</v>
      </c>
      <c r="S22" s="12">
        <v>4</v>
      </c>
      <c r="T22" s="12">
        <f>SUMIFS(Tableau1[48],Tableau1[RC],"="&amp;Tableau1[[#This Row],[RC]],Tableau1[Jour OPE],"&lt;="&amp;Tableau1[[#This Row],[Jour OPE]])</f>
        <v>72</v>
      </c>
      <c r="U22" s="12">
        <v>505</v>
      </c>
      <c r="V22" s="12">
        <f>VLOOKUP(Tableau1[[#This Row],[RC]],$Z$4:$AB$5,3,FALSE)</f>
        <v>1590</v>
      </c>
      <c r="W2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4" s="3" customFormat="1" ht="19.149999999999999" customHeight="1" x14ac:dyDescent="0.3">
      <c r="A23" s="6" t="s">
        <v>30</v>
      </c>
      <c r="B23" s="7" t="s">
        <v>10</v>
      </c>
      <c r="C23" s="7" t="s">
        <v>205</v>
      </c>
      <c r="D23" s="7" t="s">
        <v>11</v>
      </c>
      <c r="E23" s="17">
        <v>1</v>
      </c>
      <c r="F23" s="17">
        <f>SUMIFS(Tableau1[34],Tableau1[RC],"="&amp;Tableau1[[#This Row],[RC]],Tableau1[Jour OPE],"&lt;="&amp;Tableau1[[#This Row],[Jour OPE]])</f>
        <v>23</v>
      </c>
      <c r="G23" s="17">
        <v>5</v>
      </c>
      <c r="H23" s="17">
        <f>SUMIFS(Tableau1[36],Tableau1[RC],"="&amp;Tableau1[[#This Row],[RC]],Tableau1[Jour OPE],"&lt;="&amp;Tableau1[[#This Row],[Jour OPE]])</f>
        <v>48</v>
      </c>
      <c r="I23" s="17">
        <v>9</v>
      </c>
      <c r="J23" s="17">
        <f>SUMIFS(Tableau1[38],Tableau1[RC],"="&amp;Tableau1[[#This Row],[RC]],Tableau1[Jour OPE],"&lt;="&amp;Tableau1[[#This Row],[Jour OPE]])</f>
        <v>76</v>
      </c>
      <c r="K23" s="17">
        <v>4</v>
      </c>
      <c r="L23" s="17">
        <f>SUMIFS(Tableau1[40],Tableau1[RC],"="&amp;Tableau1[[#This Row],[RC]],Tableau1[Jour OPE],"&lt;="&amp;Tableau1[[#This Row],[Jour OPE]])</f>
        <v>77</v>
      </c>
      <c r="M23" s="17">
        <v>1</v>
      </c>
      <c r="N23" s="17">
        <f>SUMIFS(Tableau1[42],Tableau1[RC],"="&amp;Tableau1[[#This Row],[RC]],Tableau1[Jour OPE],"&lt;="&amp;Tableau1[[#This Row],[Jour OPE]])</f>
        <v>89</v>
      </c>
      <c r="O23" s="17">
        <v>4</v>
      </c>
      <c r="P23" s="17">
        <f>SUMIFS(Tableau1[44],Tableau1[RC],"="&amp;Tableau1[[#This Row],[RC]],Tableau1[Jour OPE],"&lt;="&amp;Tableau1[[#This Row],[Jour OPE]])</f>
        <v>77</v>
      </c>
      <c r="Q23" s="17">
        <v>5</v>
      </c>
      <c r="R23" s="17">
        <f>SUMIFS(Tableau1[46],Tableau1[RC],"="&amp;Tableau1[[#This Row],[RC]],Tableau1[Jour OPE],"&lt;="&amp;Tableau1[[#This Row],[Jour OPE]])</f>
        <v>72</v>
      </c>
      <c r="S23" s="17">
        <v>4</v>
      </c>
      <c r="T23" s="17">
        <f>SUMIFS(Tableau1[48],Tableau1[RC],"="&amp;Tableau1[[#This Row],[RC]],Tableau1[Jour OPE],"&lt;="&amp;Tableau1[[#This Row],[Jour OPE]])</f>
        <v>76</v>
      </c>
      <c r="U23" s="17">
        <v>538</v>
      </c>
      <c r="V23" s="12">
        <f>VLOOKUP(Tableau1[[#This Row],[RC]],$Z$4:$AB$5,3,FALSE)</f>
        <v>1590</v>
      </c>
      <c r="W2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34" s="3" customFormat="1" ht="19.149999999999999" customHeight="1" x14ac:dyDescent="0.3">
      <c r="A24" s="6" t="s">
        <v>31</v>
      </c>
      <c r="B24" s="7" t="s">
        <v>10</v>
      </c>
      <c r="C24" s="7" t="s">
        <v>205</v>
      </c>
      <c r="D24" s="7" t="s">
        <v>11</v>
      </c>
      <c r="E24" s="12">
        <v>1</v>
      </c>
      <c r="F24" s="12">
        <f>SUMIFS(Tableau1[34],Tableau1[RC],"="&amp;Tableau1[[#This Row],[RC]],Tableau1[Jour OPE],"&lt;="&amp;Tableau1[[#This Row],[Jour OPE]])</f>
        <v>24</v>
      </c>
      <c r="G24" s="12">
        <v>6</v>
      </c>
      <c r="H24" s="12">
        <f>SUMIFS(Tableau1[36],Tableau1[RC],"="&amp;Tableau1[[#This Row],[RC]],Tableau1[Jour OPE],"&lt;="&amp;Tableau1[[#This Row],[Jour OPE]])</f>
        <v>54</v>
      </c>
      <c r="I24" s="12">
        <v>3</v>
      </c>
      <c r="J24" s="12">
        <f>SUMIFS(Tableau1[38],Tableau1[RC],"="&amp;Tableau1[[#This Row],[RC]],Tableau1[Jour OPE],"&lt;="&amp;Tableau1[[#This Row],[Jour OPE]])</f>
        <v>79</v>
      </c>
      <c r="K24" s="12">
        <v>3</v>
      </c>
      <c r="L24" s="12">
        <f>SUMIFS(Tableau1[40],Tableau1[RC],"="&amp;Tableau1[[#This Row],[RC]],Tableau1[Jour OPE],"&lt;="&amp;Tableau1[[#This Row],[Jour OPE]])</f>
        <v>80</v>
      </c>
      <c r="M24" s="12">
        <v>10</v>
      </c>
      <c r="N24" s="12">
        <f>SUMIFS(Tableau1[42],Tableau1[RC],"="&amp;Tableau1[[#This Row],[RC]],Tableau1[Jour OPE],"&lt;="&amp;Tableau1[[#This Row],[Jour OPE]])</f>
        <v>99</v>
      </c>
      <c r="O24" s="12">
        <v>5</v>
      </c>
      <c r="P24" s="12">
        <f>SUMIFS(Tableau1[44],Tableau1[RC],"="&amp;Tableau1[[#This Row],[RC]],Tableau1[Jour OPE],"&lt;="&amp;Tableau1[[#This Row],[Jour OPE]])</f>
        <v>82</v>
      </c>
      <c r="Q24" s="12">
        <v>7</v>
      </c>
      <c r="R24" s="12">
        <f>SUMIFS(Tableau1[46],Tableau1[RC],"="&amp;Tableau1[[#This Row],[RC]],Tableau1[Jour OPE],"&lt;="&amp;Tableau1[[#This Row],[Jour OPE]])</f>
        <v>79</v>
      </c>
      <c r="S24" s="12">
        <v>5</v>
      </c>
      <c r="T24" s="12">
        <f>SUMIFS(Tableau1[48],Tableau1[RC],"="&amp;Tableau1[[#This Row],[RC]],Tableau1[Jour OPE],"&lt;="&amp;Tableau1[[#This Row],[Jour OPE]])</f>
        <v>81</v>
      </c>
      <c r="U24" s="12">
        <v>578</v>
      </c>
      <c r="V24" s="12">
        <f>VLOOKUP(Tableau1[[#This Row],[RC]],$Z$4:$AB$5,3,FALSE)</f>
        <v>1590</v>
      </c>
      <c r="W2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4" s="3" customFormat="1" ht="19.149999999999999" customHeight="1" x14ac:dyDescent="0.3">
      <c r="A25" s="6" t="s">
        <v>32</v>
      </c>
      <c r="B25" s="7" t="s">
        <v>10</v>
      </c>
      <c r="C25" s="7" t="s">
        <v>205</v>
      </c>
      <c r="D25" s="7" t="s">
        <v>11</v>
      </c>
      <c r="E25" s="17">
        <v>5</v>
      </c>
      <c r="F25" s="17">
        <f>SUMIFS(Tableau1[34],Tableau1[RC],"="&amp;Tableau1[[#This Row],[RC]],Tableau1[Jour OPE],"&lt;="&amp;Tableau1[[#This Row],[Jour OPE]])</f>
        <v>29</v>
      </c>
      <c r="G25" s="17">
        <v>2</v>
      </c>
      <c r="H25" s="17">
        <f>SUMIFS(Tableau1[36],Tableau1[RC],"="&amp;Tableau1[[#This Row],[RC]],Tableau1[Jour OPE],"&lt;="&amp;Tableau1[[#This Row],[Jour OPE]])</f>
        <v>56</v>
      </c>
      <c r="I25" s="17">
        <v>6</v>
      </c>
      <c r="J25" s="17">
        <f>SUMIFS(Tableau1[38],Tableau1[RC],"="&amp;Tableau1[[#This Row],[RC]],Tableau1[Jour OPE],"&lt;="&amp;Tableau1[[#This Row],[Jour OPE]])</f>
        <v>85</v>
      </c>
      <c r="K25" s="17">
        <v>7</v>
      </c>
      <c r="L25" s="17">
        <f>SUMIFS(Tableau1[40],Tableau1[RC],"="&amp;Tableau1[[#This Row],[RC]],Tableau1[Jour OPE],"&lt;="&amp;Tableau1[[#This Row],[Jour OPE]])</f>
        <v>87</v>
      </c>
      <c r="M25" s="17">
        <v>3</v>
      </c>
      <c r="N25" s="17">
        <f>SUMIFS(Tableau1[42],Tableau1[RC],"="&amp;Tableau1[[#This Row],[RC]],Tableau1[Jour OPE],"&lt;="&amp;Tableau1[[#This Row],[Jour OPE]])</f>
        <v>102</v>
      </c>
      <c r="O25" s="17">
        <v>7</v>
      </c>
      <c r="P25" s="17">
        <f>SUMIFS(Tableau1[44],Tableau1[RC],"="&amp;Tableau1[[#This Row],[RC]],Tableau1[Jour OPE],"&lt;="&amp;Tableau1[[#This Row],[Jour OPE]])</f>
        <v>89</v>
      </c>
      <c r="Q25" s="17">
        <v>11</v>
      </c>
      <c r="R25" s="17">
        <f>SUMIFS(Tableau1[46],Tableau1[RC],"="&amp;Tableau1[[#This Row],[RC]],Tableau1[Jour OPE],"&lt;="&amp;Tableau1[[#This Row],[Jour OPE]])</f>
        <v>90</v>
      </c>
      <c r="S25" s="17">
        <v>5</v>
      </c>
      <c r="T25" s="17">
        <f>SUMIFS(Tableau1[48],Tableau1[RC],"="&amp;Tableau1[[#This Row],[RC]],Tableau1[Jour OPE],"&lt;="&amp;Tableau1[[#This Row],[Jour OPE]])</f>
        <v>86</v>
      </c>
      <c r="U25" s="17">
        <v>624</v>
      </c>
      <c r="V25" s="12">
        <f>VLOOKUP(Tableau1[[#This Row],[RC]],$Z$4:$AB$5,3,FALSE)</f>
        <v>1590</v>
      </c>
      <c r="W2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4" s="3" customFormat="1" ht="19.149999999999999" customHeight="1" x14ac:dyDescent="0.3">
      <c r="A26" s="6" t="s">
        <v>33</v>
      </c>
      <c r="B26" s="7" t="s">
        <v>10</v>
      </c>
      <c r="C26" s="7" t="s">
        <v>205</v>
      </c>
      <c r="D26" s="7" t="s">
        <v>11</v>
      </c>
      <c r="E26" s="12">
        <v>3</v>
      </c>
      <c r="F26" s="12">
        <f>SUMIFS(Tableau1[34],Tableau1[RC],"="&amp;Tableau1[[#This Row],[RC]],Tableau1[Jour OPE],"&lt;="&amp;Tableau1[[#This Row],[Jour OPE]])</f>
        <v>32</v>
      </c>
      <c r="G26" s="12">
        <v>9</v>
      </c>
      <c r="H26" s="12">
        <f>SUMIFS(Tableau1[36],Tableau1[RC],"="&amp;Tableau1[[#This Row],[RC]],Tableau1[Jour OPE],"&lt;="&amp;Tableau1[[#This Row],[Jour OPE]])</f>
        <v>65</v>
      </c>
      <c r="I26" s="12">
        <v>11</v>
      </c>
      <c r="J26" s="12">
        <f>SUMIFS(Tableau1[38],Tableau1[RC],"="&amp;Tableau1[[#This Row],[RC]],Tableau1[Jour OPE],"&lt;="&amp;Tableau1[[#This Row],[Jour OPE]])</f>
        <v>96</v>
      </c>
      <c r="K26" s="12">
        <v>15</v>
      </c>
      <c r="L26" s="12">
        <f>SUMIFS(Tableau1[40],Tableau1[RC],"="&amp;Tableau1[[#This Row],[RC]],Tableau1[Jour OPE],"&lt;="&amp;Tableau1[[#This Row],[Jour OPE]])</f>
        <v>102</v>
      </c>
      <c r="M26" s="12">
        <v>15</v>
      </c>
      <c r="N26" s="12">
        <f>SUMIFS(Tableau1[42],Tableau1[RC],"="&amp;Tableau1[[#This Row],[RC]],Tableau1[Jour OPE],"&lt;="&amp;Tableau1[[#This Row],[Jour OPE]])</f>
        <v>117</v>
      </c>
      <c r="O26" s="12">
        <v>7</v>
      </c>
      <c r="P26" s="12">
        <f>SUMIFS(Tableau1[44],Tableau1[RC],"="&amp;Tableau1[[#This Row],[RC]],Tableau1[Jour OPE],"&lt;="&amp;Tableau1[[#This Row],[Jour OPE]])</f>
        <v>96</v>
      </c>
      <c r="Q26" s="12">
        <v>17</v>
      </c>
      <c r="R26" s="12">
        <f>SUMIFS(Tableau1[46],Tableau1[RC],"="&amp;Tableau1[[#This Row],[RC]],Tableau1[Jour OPE],"&lt;="&amp;Tableau1[[#This Row],[Jour OPE]])</f>
        <v>107</v>
      </c>
      <c r="S26" s="12">
        <v>9</v>
      </c>
      <c r="T26" s="12">
        <f>SUMIFS(Tableau1[48],Tableau1[RC],"="&amp;Tableau1[[#This Row],[RC]],Tableau1[Jour OPE],"&lt;="&amp;Tableau1[[#This Row],[Jour OPE]])</f>
        <v>95</v>
      </c>
      <c r="U26" s="12">
        <v>710</v>
      </c>
      <c r="V26" s="12">
        <f>VLOOKUP(Tableau1[[#This Row],[RC]],$Z$4:$AB$5,3,FALSE)</f>
        <v>1590</v>
      </c>
      <c r="W2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4" s="3" customFormat="1" ht="19.149999999999999" customHeight="1" x14ac:dyDescent="0.3">
      <c r="A27" s="6" t="s">
        <v>34</v>
      </c>
      <c r="B27" s="7" t="s">
        <v>10</v>
      </c>
      <c r="C27" s="7" t="s">
        <v>205</v>
      </c>
      <c r="D27" s="7" t="s">
        <v>11</v>
      </c>
      <c r="E27" s="17"/>
      <c r="F27" s="17">
        <f>SUMIFS(Tableau1[34],Tableau1[RC],"="&amp;Tableau1[[#This Row],[RC]],Tableau1[Jour OPE],"&lt;="&amp;Tableau1[[#This Row],[Jour OPE]])</f>
        <v>32</v>
      </c>
      <c r="G27" s="17">
        <v>4</v>
      </c>
      <c r="H27" s="17">
        <f>SUMIFS(Tableau1[36],Tableau1[RC],"="&amp;Tableau1[[#This Row],[RC]],Tableau1[Jour OPE],"&lt;="&amp;Tableau1[[#This Row],[Jour OPE]])</f>
        <v>69</v>
      </c>
      <c r="I27" s="17">
        <v>4</v>
      </c>
      <c r="J27" s="17">
        <f>SUMIFS(Tableau1[38],Tableau1[RC],"="&amp;Tableau1[[#This Row],[RC]],Tableau1[Jour OPE],"&lt;="&amp;Tableau1[[#This Row],[Jour OPE]])</f>
        <v>100</v>
      </c>
      <c r="K27" s="17">
        <v>4</v>
      </c>
      <c r="L27" s="17">
        <f>SUMIFS(Tableau1[40],Tableau1[RC],"="&amp;Tableau1[[#This Row],[RC]],Tableau1[Jour OPE],"&lt;="&amp;Tableau1[[#This Row],[Jour OPE]])</f>
        <v>106</v>
      </c>
      <c r="M27" s="17">
        <v>2</v>
      </c>
      <c r="N27" s="17">
        <f>SUMIFS(Tableau1[42],Tableau1[RC],"="&amp;Tableau1[[#This Row],[RC]],Tableau1[Jour OPE],"&lt;="&amp;Tableau1[[#This Row],[Jour OPE]])</f>
        <v>119</v>
      </c>
      <c r="O27" s="17">
        <v>1</v>
      </c>
      <c r="P27" s="17">
        <f>SUMIFS(Tableau1[44],Tableau1[RC],"="&amp;Tableau1[[#This Row],[RC]],Tableau1[Jour OPE],"&lt;="&amp;Tableau1[[#This Row],[Jour OPE]])</f>
        <v>97</v>
      </c>
      <c r="Q27" s="17">
        <v>1</v>
      </c>
      <c r="R27" s="17">
        <f>SUMIFS(Tableau1[46],Tableau1[RC],"="&amp;Tableau1[[#This Row],[RC]],Tableau1[Jour OPE],"&lt;="&amp;Tableau1[[#This Row],[Jour OPE]])</f>
        <v>108</v>
      </c>
      <c r="S27" s="17">
        <v>1</v>
      </c>
      <c r="T27" s="17">
        <f>SUMIFS(Tableau1[48],Tableau1[RC],"="&amp;Tableau1[[#This Row],[RC]],Tableau1[Jour OPE],"&lt;="&amp;Tableau1[[#This Row],[Jour OPE]])</f>
        <v>96</v>
      </c>
      <c r="U27" s="17">
        <v>727</v>
      </c>
      <c r="V27" s="12">
        <f>VLOOKUP(Tableau1[[#This Row],[RC]],$Z$4:$AB$5,3,FALSE)</f>
        <v>1590</v>
      </c>
      <c r="W2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4" s="3" customFormat="1" ht="19.149999999999999" customHeight="1" x14ac:dyDescent="0.3">
      <c r="A28" s="6" t="s">
        <v>35</v>
      </c>
      <c r="B28" s="7" t="s">
        <v>10</v>
      </c>
      <c r="C28" s="7" t="s">
        <v>205</v>
      </c>
      <c r="D28" s="7" t="s">
        <v>11</v>
      </c>
      <c r="E28" s="12">
        <v>2</v>
      </c>
      <c r="F28" s="12">
        <f>SUMIFS(Tableau1[34],Tableau1[RC],"="&amp;Tableau1[[#This Row],[RC]],Tableau1[Jour OPE],"&lt;="&amp;Tableau1[[#This Row],[Jour OPE]])</f>
        <v>34</v>
      </c>
      <c r="G28" s="12">
        <v>3</v>
      </c>
      <c r="H28" s="12">
        <f>SUMIFS(Tableau1[36],Tableau1[RC],"="&amp;Tableau1[[#This Row],[RC]],Tableau1[Jour OPE],"&lt;="&amp;Tableau1[[#This Row],[Jour OPE]])</f>
        <v>72</v>
      </c>
      <c r="I28" s="12">
        <v>10</v>
      </c>
      <c r="J28" s="12">
        <f>SUMIFS(Tableau1[38],Tableau1[RC],"="&amp;Tableau1[[#This Row],[RC]],Tableau1[Jour OPE],"&lt;="&amp;Tableau1[[#This Row],[Jour OPE]])</f>
        <v>110</v>
      </c>
      <c r="K28" s="12">
        <v>5</v>
      </c>
      <c r="L28" s="12">
        <f>SUMIFS(Tableau1[40],Tableau1[RC],"="&amp;Tableau1[[#This Row],[RC]],Tableau1[Jour OPE],"&lt;="&amp;Tableau1[[#This Row],[Jour OPE]])</f>
        <v>111</v>
      </c>
      <c r="M28" s="12">
        <v>6</v>
      </c>
      <c r="N28" s="12">
        <f>SUMIFS(Tableau1[42],Tableau1[RC],"="&amp;Tableau1[[#This Row],[RC]],Tableau1[Jour OPE],"&lt;="&amp;Tableau1[[#This Row],[Jour OPE]])</f>
        <v>125</v>
      </c>
      <c r="O28" s="12">
        <v>5</v>
      </c>
      <c r="P28" s="12">
        <f>SUMIFS(Tableau1[44],Tableau1[RC],"="&amp;Tableau1[[#This Row],[RC]],Tableau1[Jour OPE],"&lt;="&amp;Tableau1[[#This Row],[Jour OPE]])</f>
        <v>102</v>
      </c>
      <c r="Q28" s="12">
        <v>1</v>
      </c>
      <c r="R28" s="12">
        <f>SUMIFS(Tableau1[46],Tableau1[RC],"="&amp;Tableau1[[#This Row],[RC]],Tableau1[Jour OPE],"&lt;="&amp;Tableau1[[#This Row],[Jour OPE]])</f>
        <v>109</v>
      </c>
      <c r="S28" s="12">
        <v>7</v>
      </c>
      <c r="T28" s="12">
        <f>SUMIFS(Tableau1[48],Tableau1[RC],"="&amp;Tableau1[[#This Row],[RC]],Tableau1[Jour OPE],"&lt;="&amp;Tableau1[[#This Row],[Jour OPE]])</f>
        <v>103</v>
      </c>
      <c r="U28" s="12">
        <v>766</v>
      </c>
      <c r="V28" s="12">
        <f>VLOOKUP(Tableau1[[#This Row],[RC]],$Z$4:$AB$5,3,FALSE)</f>
        <v>1590</v>
      </c>
      <c r="W2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4" s="3" customFormat="1" ht="19.149999999999999" customHeight="1" x14ac:dyDescent="0.3">
      <c r="A29" s="6" t="s">
        <v>36</v>
      </c>
      <c r="B29" s="7" t="s">
        <v>10</v>
      </c>
      <c r="C29" s="7" t="s">
        <v>205</v>
      </c>
      <c r="D29" s="7" t="s">
        <v>11</v>
      </c>
      <c r="E29" s="17">
        <v>3</v>
      </c>
      <c r="F29" s="17">
        <f>SUMIFS(Tableau1[34],Tableau1[RC],"="&amp;Tableau1[[#This Row],[RC]],Tableau1[Jour OPE],"&lt;="&amp;Tableau1[[#This Row],[Jour OPE]])</f>
        <v>37</v>
      </c>
      <c r="G29" s="17">
        <v>4</v>
      </c>
      <c r="H29" s="17">
        <f>SUMIFS(Tableau1[36],Tableau1[RC],"="&amp;Tableau1[[#This Row],[RC]],Tableau1[Jour OPE],"&lt;="&amp;Tableau1[[#This Row],[Jour OPE]])</f>
        <v>76</v>
      </c>
      <c r="I29" s="17">
        <v>5</v>
      </c>
      <c r="J29" s="17">
        <f>SUMIFS(Tableau1[38],Tableau1[RC],"="&amp;Tableau1[[#This Row],[RC]],Tableau1[Jour OPE],"&lt;="&amp;Tableau1[[#This Row],[Jour OPE]])</f>
        <v>115</v>
      </c>
      <c r="K29" s="17">
        <v>13</v>
      </c>
      <c r="L29" s="17">
        <f>SUMIFS(Tableau1[40],Tableau1[RC],"="&amp;Tableau1[[#This Row],[RC]],Tableau1[Jour OPE],"&lt;="&amp;Tableau1[[#This Row],[Jour OPE]])</f>
        <v>124</v>
      </c>
      <c r="M29" s="17">
        <v>11</v>
      </c>
      <c r="N29" s="17">
        <f>SUMIFS(Tableau1[42],Tableau1[RC],"="&amp;Tableau1[[#This Row],[RC]],Tableau1[Jour OPE],"&lt;="&amp;Tableau1[[#This Row],[Jour OPE]])</f>
        <v>136</v>
      </c>
      <c r="O29" s="17">
        <v>5</v>
      </c>
      <c r="P29" s="17">
        <f>SUMIFS(Tableau1[44],Tableau1[RC],"="&amp;Tableau1[[#This Row],[RC]],Tableau1[Jour OPE],"&lt;="&amp;Tableau1[[#This Row],[Jour OPE]])</f>
        <v>107</v>
      </c>
      <c r="Q29" s="17">
        <v>10</v>
      </c>
      <c r="R29" s="17">
        <f>SUMIFS(Tableau1[46],Tableau1[RC],"="&amp;Tableau1[[#This Row],[RC]],Tableau1[Jour OPE],"&lt;="&amp;Tableau1[[#This Row],[Jour OPE]])</f>
        <v>119</v>
      </c>
      <c r="S29" s="17">
        <v>5</v>
      </c>
      <c r="T29" s="17">
        <f>SUMIFS(Tableau1[48],Tableau1[RC],"="&amp;Tableau1[[#This Row],[RC]],Tableau1[Jour OPE],"&lt;="&amp;Tableau1[[#This Row],[Jour OPE]])</f>
        <v>108</v>
      </c>
      <c r="U29" s="17">
        <v>822</v>
      </c>
      <c r="V29" s="12">
        <f>VLOOKUP(Tableau1[[#This Row],[RC]],$Z$4:$AB$5,3,FALSE)</f>
        <v>1590</v>
      </c>
      <c r="W2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4" s="3" customFormat="1" ht="19.149999999999999" customHeight="1" x14ac:dyDescent="0.3">
      <c r="A30" s="6" t="s">
        <v>37</v>
      </c>
      <c r="B30" s="7" t="s">
        <v>10</v>
      </c>
      <c r="C30" s="7" t="s">
        <v>205</v>
      </c>
      <c r="D30" s="7" t="s">
        <v>11</v>
      </c>
      <c r="E30" s="12">
        <v>3</v>
      </c>
      <c r="F30" s="12">
        <f>SUMIFS(Tableau1[34],Tableau1[RC],"="&amp;Tableau1[[#This Row],[RC]],Tableau1[Jour OPE],"&lt;="&amp;Tableau1[[#This Row],[Jour OPE]])</f>
        <v>40</v>
      </c>
      <c r="G30" s="12">
        <v>1</v>
      </c>
      <c r="H30" s="12">
        <f>SUMIFS(Tableau1[36],Tableau1[RC],"="&amp;Tableau1[[#This Row],[RC]],Tableau1[Jour OPE],"&lt;="&amp;Tableau1[[#This Row],[Jour OPE]])</f>
        <v>77</v>
      </c>
      <c r="I30" s="12">
        <v>4</v>
      </c>
      <c r="J30" s="12">
        <f>SUMIFS(Tableau1[38],Tableau1[RC],"="&amp;Tableau1[[#This Row],[RC]],Tableau1[Jour OPE],"&lt;="&amp;Tableau1[[#This Row],[Jour OPE]])</f>
        <v>119</v>
      </c>
      <c r="K30" s="12">
        <v>3</v>
      </c>
      <c r="L30" s="12">
        <f>SUMIFS(Tableau1[40],Tableau1[RC],"="&amp;Tableau1[[#This Row],[RC]],Tableau1[Jour OPE],"&lt;="&amp;Tableau1[[#This Row],[Jour OPE]])</f>
        <v>127</v>
      </c>
      <c r="M30" s="12">
        <v>5</v>
      </c>
      <c r="N30" s="12">
        <f>SUMIFS(Tableau1[42],Tableau1[RC],"="&amp;Tableau1[[#This Row],[RC]],Tableau1[Jour OPE],"&lt;="&amp;Tableau1[[#This Row],[Jour OPE]])</f>
        <v>141</v>
      </c>
      <c r="O30" s="12">
        <v>6</v>
      </c>
      <c r="P30" s="12">
        <f>SUMIFS(Tableau1[44],Tableau1[RC],"="&amp;Tableau1[[#This Row],[RC]],Tableau1[Jour OPE],"&lt;="&amp;Tableau1[[#This Row],[Jour OPE]])</f>
        <v>113</v>
      </c>
      <c r="Q30" s="12">
        <v>3</v>
      </c>
      <c r="R30" s="12">
        <f>SUMIFS(Tableau1[46],Tableau1[RC],"="&amp;Tableau1[[#This Row],[RC]],Tableau1[Jour OPE],"&lt;="&amp;Tableau1[[#This Row],[Jour OPE]])</f>
        <v>122</v>
      </c>
      <c r="S30" s="12">
        <v>3</v>
      </c>
      <c r="T30" s="12">
        <f>SUMIFS(Tableau1[48],Tableau1[RC],"="&amp;Tableau1[[#This Row],[RC]],Tableau1[Jour OPE],"&lt;="&amp;Tableau1[[#This Row],[Jour OPE]])</f>
        <v>111</v>
      </c>
      <c r="U30" s="12">
        <v>850</v>
      </c>
      <c r="V30" s="12">
        <f>VLOOKUP(Tableau1[[#This Row],[RC]],$Z$4:$AB$5,3,FALSE)</f>
        <v>1590</v>
      </c>
      <c r="W3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4" s="3" customFormat="1" ht="19.149999999999999" customHeight="1" x14ac:dyDescent="0.3">
      <c r="A31" s="6" t="s">
        <v>38</v>
      </c>
      <c r="B31" s="7" t="s">
        <v>10</v>
      </c>
      <c r="C31" s="7" t="s">
        <v>205</v>
      </c>
      <c r="D31" s="7" t="s">
        <v>11</v>
      </c>
      <c r="E31" s="17"/>
      <c r="F31" s="17">
        <f>SUMIFS(Tableau1[34],Tableau1[RC],"="&amp;Tableau1[[#This Row],[RC]],Tableau1[Jour OPE],"&lt;="&amp;Tableau1[[#This Row],[Jour OPE]])</f>
        <v>40</v>
      </c>
      <c r="G31" s="17">
        <v>6</v>
      </c>
      <c r="H31" s="17">
        <f>SUMIFS(Tableau1[36],Tableau1[RC],"="&amp;Tableau1[[#This Row],[RC]],Tableau1[Jour OPE],"&lt;="&amp;Tableau1[[#This Row],[Jour OPE]])</f>
        <v>83</v>
      </c>
      <c r="I31" s="17">
        <v>3</v>
      </c>
      <c r="J31" s="17">
        <f>SUMIFS(Tableau1[38],Tableau1[RC],"="&amp;Tableau1[[#This Row],[RC]],Tableau1[Jour OPE],"&lt;="&amp;Tableau1[[#This Row],[Jour OPE]])</f>
        <v>122</v>
      </c>
      <c r="K31" s="17">
        <v>6</v>
      </c>
      <c r="L31" s="17">
        <f>SUMIFS(Tableau1[40],Tableau1[RC],"="&amp;Tableau1[[#This Row],[RC]],Tableau1[Jour OPE],"&lt;="&amp;Tableau1[[#This Row],[Jour OPE]])</f>
        <v>133</v>
      </c>
      <c r="M31" s="17">
        <v>6</v>
      </c>
      <c r="N31" s="17">
        <f>SUMIFS(Tableau1[42],Tableau1[RC],"="&amp;Tableau1[[#This Row],[RC]],Tableau1[Jour OPE],"&lt;="&amp;Tableau1[[#This Row],[Jour OPE]])</f>
        <v>147</v>
      </c>
      <c r="O31" s="17">
        <v>3</v>
      </c>
      <c r="P31" s="17">
        <f>SUMIFS(Tableau1[44],Tableau1[RC],"="&amp;Tableau1[[#This Row],[RC]],Tableau1[Jour OPE],"&lt;="&amp;Tableau1[[#This Row],[Jour OPE]])</f>
        <v>116</v>
      </c>
      <c r="Q31" s="17">
        <v>2</v>
      </c>
      <c r="R31" s="17">
        <f>SUMIFS(Tableau1[46],Tableau1[RC],"="&amp;Tableau1[[#This Row],[RC]],Tableau1[Jour OPE],"&lt;="&amp;Tableau1[[#This Row],[Jour OPE]])</f>
        <v>124</v>
      </c>
      <c r="S31" s="17">
        <v>1</v>
      </c>
      <c r="T31" s="17">
        <f>SUMIFS(Tableau1[48],Tableau1[RC],"="&amp;Tableau1[[#This Row],[RC]],Tableau1[Jour OPE],"&lt;="&amp;Tableau1[[#This Row],[Jour OPE]])</f>
        <v>112</v>
      </c>
      <c r="U31" s="17">
        <v>877</v>
      </c>
      <c r="V31" s="12">
        <f>VLOOKUP(Tableau1[[#This Row],[RC]],$Z$4:$AB$5,3,FALSE)</f>
        <v>1590</v>
      </c>
      <c r="W3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1" s="20"/>
      <c r="Y31" s="20"/>
      <c r="Z31" s="20"/>
      <c r="AA31" s="20"/>
      <c r="AB31" s="20"/>
      <c r="AC31" s="20"/>
      <c r="AD31" s="20"/>
      <c r="AE31" s="20"/>
      <c r="AF31" s="20"/>
      <c r="AG31" s="20"/>
    </row>
    <row r="32" spans="1:34" s="3" customFormat="1" ht="19.149999999999999" customHeight="1" x14ac:dyDescent="0.3">
      <c r="A32" s="6" t="s">
        <v>39</v>
      </c>
      <c r="B32" s="7" t="s">
        <v>10</v>
      </c>
      <c r="C32" s="7" t="s">
        <v>205</v>
      </c>
      <c r="D32" s="7" t="s">
        <v>11</v>
      </c>
      <c r="E32" s="12">
        <v>3</v>
      </c>
      <c r="F32" s="12">
        <f>SUMIFS(Tableau1[34],Tableau1[RC],"="&amp;Tableau1[[#This Row],[RC]],Tableau1[Jour OPE],"&lt;="&amp;Tableau1[[#This Row],[Jour OPE]])</f>
        <v>43</v>
      </c>
      <c r="G32" s="12">
        <v>11</v>
      </c>
      <c r="H32" s="12">
        <f>SUMIFS(Tableau1[36],Tableau1[RC],"="&amp;Tableau1[[#This Row],[RC]],Tableau1[Jour OPE],"&lt;="&amp;Tableau1[[#This Row],[Jour OPE]])</f>
        <v>94</v>
      </c>
      <c r="I32" s="12">
        <v>16</v>
      </c>
      <c r="J32" s="12">
        <f>SUMIFS(Tableau1[38],Tableau1[RC],"="&amp;Tableau1[[#This Row],[RC]],Tableau1[Jour OPE],"&lt;="&amp;Tableau1[[#This Row],[Jour OPE]])</f>
        <v>138</v>
      </c>
      <c r="K32" s="12">
        <v>14</v>
      </c>
      <c r="L32" s="12">
        <f>SUMIFS(Tableau1[40],Tableau1[RC],"="&amp;Tableau1[[#This Row],[RC]],Tableau1[Jour OPE],"&lt;="&amp;Tableau1[[#This Row],[Jour OPE]])</f>
        <v>147</v>
      </c>
      <c r="M32" s="12">
        <v>13</v>
      </c>
      <c r="N32" s="12">
        <f>SUMIFS(Tableau1[42],Tableau1[RC],"="&amp;Tableau1[[#This Row],[RC]],Tableau1[Jour OPE],"&lt;="&amp;Tableau1[[#This Row],[Jour OPE]])</f>
        <v>160</v>
      </c>
      <c r="O32" s="12">
        <v>11</v>
      </c>
      <c r="P32" s="12">
        <f>SUMIFS(Tableau1[44],Tableau1[RC],"="&amp;Tableau1[[#This Row],[RC]],Tableau1[Jour OPE],"&lt;="&amp;Tableau1[[#This Row],[Jour OPE]])</f>
        <v>127</v>
      </c>
      <c r="Q32" s="12">
        <v>9</v>
      </c>
      <c r="R32" s="12">
        <f>SUMIFS(Tableau1[46],Tableau1[RC],"="&amp;Tableau1[[#This Row],[RC]],Tableau1[Jour OPE],"&lt;="&amp;Tableau1[[#This Row],[Jour OPE]])</f>
        <v>133</v>
      </c>
      <c r="S32" s="12">
        <v>7</v>
      </c>
      <c r="T32" s="12">
        <f>SUMIFS(Tableau1[48],Tableau1[RC],"="&amp;Tableau1[[#This Row],[RC]],Tableau1[Jour OPE],"&lt;="&amp;Tableau1[[#This Row],[Jour OPE]])</f>
        <v>119</v>
      </c>
      <c r="U32" s="12">
        <v>961</v>
      </c>
      <c r="V32" s="12">
        <f>VLOOKUP(Tableau1[[#This Row],[RC]],$Z$4:$AB$5,3,FALSE)</f>
        <v>1590</v>
      </c>
      <c r="W3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1:33" s="3" customFormat="1" ht="19.149999999999999" customHeight="1" x14ac:dyDescent="0.3">
      <c r="A33" s="6" t="s">
        <v>40</v>
      </c>
      <c r="B33" s="7" t="s">
        <v>10</v>
      </c>
      <c r="C33" s="7" t="s">
        <v>205</v>
      </c>
      <c r="D33" s="7" t="s">
        <v>11</v>
      </c>
      <c r="E33" s="17">
        <v>1</v>
      </c>
      <c r="F33" s="17">
        <f>SUMIFS(Tableau1[34],Tableau1[RC],"="&amp;Tableau1[[#This Row],[RC]],Tableau1[Jour OPE],"&lt;="&amp;Tableau1[[#This Row],[Jour OPE]])</f>
        <v>44</v>
      </c>
      <c r="G33" s="17">
        <v>2</v>
      </c>
      <c r="H33" s="17">
        <f>SUMIFS(Tableau1[36],Tableau1[RC],"="&amp;Tableau1[[#This Row],[RC]],Tableau1[Jour OPE],"&lt;="&amp;Tableau1[[#This Row],[Jour OPE]])</f>
        <v>96</v>
      </c>
      <c r="I33" s="17">
        <v>3</v>
      </c>
      <c r="J33" s="17">
        <f>SUMIFS(Tableau1[38],Tableau1[RC],"="&amp;Tableau1[[#This Row],[RC]],Tableau1[Jour OPE],"&lt;="&amp;Tableau1[[#This Row],[Jour OPE]])</f>
        <v>141</v>
      </c>
      <c r="K33" s="17">
        <v>9</v>
      </c>
      <c r="L33" s="17">
        <f>SUMIFS(Tableau1[40],Tableau1[RC],"="&amp;Tableau1[[#This Row],[RC]],Tableau1[Jour OPE],"&lt;="&amp;Tableau1[[#This Row],[Jour OPE]])</f>
        <v>156</v>
      </c>
      <c r="M33" s="17">
        <v>3</v>
      </c>
      <c r="N33" s="17">
        <f>SUMIFS(Tableau1[42],Tableau1[RC],"="&amp;Tableau1[[#This Row],[RC]],Tableau1[Jour OPE],"&lt;="&amp;Tableau1[[#This Row],[Jour OPE]])</f>
        <v>163</v>
      </c>
      <c r="O33" s="17">
        <v>2</v>
      </c>
      <c r="P33" s="17">
        <f>SUMIFS(Tableau1[44],Tableau1[RC],"="&amp;Tableau1[[#This Row],[RC]],Tableau1[Jour OPE],"&lt;="&amp;Tableau1[[#This Row],[Jour OPE]])</f>
        <v>129</v>
      </c>
      <c r="Q33" s="17">
        <v>2</v>
      </c>
      <c r="R33" s="17">
        <f>SUMIFS(Tableau1[46],Tableau1[RC],"="&amp;Tableau1[[#This Row],[RC]],Tableau1[Jour OPE],"&lt;="&amp;Tableau1[[#This Row],[Jour OPE]])</f>
        <v>135</v>
      </c>
      <c r="S33" s="17">
        <v>2</v>
      </c>
      <c r="T33" s="17">
        <f>SUMIFS(Tableau1[48],Tableau1[RC],"="&amp;Tableau1[[#This Row],[RC]],Tableau1[Jour OPE],"&lt;="&amp;Tableau1[[#This Row],[Jour OPE]])</f>
        <v>121</v>
      </c>
      <c r="U33" s="17">
        <v>985</v>
      </c>
      <c r="V33" s="12">
        <f>VLOOKUP(Tableau1[[#This Row],[RC]],$Z$4:$AB$5,3,FALSE)</f>
        <v>1590</v>
      </c>
      <c r="W3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3" s="20"/>
      <c r="Y33" s="20"/>
      <c r="Z33" s="20"/>
      <c r="AA33" s="20"/>
      <c r="AB33" s="20"/>
      <c r="AC33" s="20"/>
      <c r="AD33" s="20"/>
      <c r="AE33" s="20"/>
      <c r="AF33" s="20"/>
      <c r="AG33" s="20"/>
    </row>
    <row r="34" spans="1:33" s="3" customFormat="1" ht="19.149999999999999" customHeight="1" x14ac:dyDescent="0.3">
      <c r="A34" s="6" t="s">
        <v>41</v>
      </c>
      <c r="B34" s="7" t="s">
        <v>10</v>
      </c>
      <c r="C34" s="7" t="s">
        <v>205</v>
      </c>
      <c r="D34" s="7" t="s">
        <v>11</v>
      </c>
      <c r="E34" s="12">
        <v>1</v>
      </c>
      <c r="F34" s="12">
        <f>SUMIFS(Tableau1[34],Tableau1[RC],"="&amp;Tableau1[[#This Row],[RC]],Tableau1[Jour OPE],"&lt;="&amp;Tableau1[[#This Row],[Jour OPE]])</f>
        <v>45</v>
      </c>
      <c r="G34" s="12">
        <v>2</v>
      </c>
      <c r="H34" s="12">
        <f>SUMIFS(Tableau1[36],Tableau1[RC],"="&amp;Tableau1[[#This Row],[RC]],Tableau1[Jour OPE],"&lt;="&amp;Tableau1[[#This Row],[Jour OPE]])</f>
        <v>98</v>
      </c>
      <c r="I34" s="12">
        <v>6</v>
      </c>
      <c r="J34" s="12">
        <f>SUMIFS(Tableau1[38],Tableau1[RC],"="&amp;Tableau1[[#This Row],[RC]],Tableau1[Jour OPE],"&lt;="&amp;Tableau1[[#This Row],[Jour OPE]])</f>
        <v>147</v>
      </c>
      <c r="K34" s="12">
        <v>4</v>
      </c>
      <c r="L34" s="12">
        <f>SUMIFS(Tableau1[40],Tableau1[RC],"="&amp;Tableau1[[#This Row],[RC]],Tableau1[Jour OPE],"&lt;="&amp;Tableau1[[#This Row],[Jour OPE]])</f>
        <v>160</v>
      </c>
      <c r="M34" s="12">
        <v>4</v>
      </c>
      <c r="N34" s="12">
        <f>SUMIFS(Tableau1[42],Tableau1[RC],"="&amp;Tableau1[[#This Row],[RC]],Tableau1[Jour OPE],"&lt;="&amp;Tableau1[[#This Row],[Jour OPE]])</f>
        <v>167</v>
      </c>
      <c r="O34" s="12">
        <v>4</v>
      </c>
      <c r="P34" s="12">
        <f>SUMIFS(Tableau1[44],Tableau1[RC],"="&amp;Tableau1[[#This Row],[RC]],Tableau1[Jour OPE],"&lt;="&amp;Tableau1[[#This Row],[Jour OPE]])</f>
        <v>133</v>
      </c>
      <c r="Q34" s="12">
        <v>6</v>
      </c>
      <c r="R34" s="12">
        <f>SUMIFS(Tableau1[46],Tableau1[RC],"="&amp;Tableau1[[#This Row],[RC]],Tableau1[Jour OPE],"&lt;="&amp;Tableau1[[#This Row],[Jour OPE]])</f>
        <v>141</v>
      </c>
      <c r="S34" s="12">
        <v>3</v>
      </c>
      <c r="T34" s="12">
        <f>SUMIFS(Tableau1[48],Tableau1[RC],"="&amp;Tableau1[[#This Row],[RC]],Tableau1[Jour OPE],"&lt;="&amp;Tableau1[[#This Row],[Jour OPE]])</f>
        <v>124</v>
      </c>
      <c r="U34" s="12">
        <v>1015</v>
      </c>
      <c r="V34" s="12">
        <f>VLOOKUP(Tableau1[[#This Row],[RC]],$Z$4:$AB$5,3,FALSE)</f>
        <v>1590</v>
      </c>
      <c r="W3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4" s="20"/>
      <c r="Y34" s="20"/>
      <c r="Z34" s="20"/>
      <c r="AA34" s="20"/>
      <c r="AB34" s="20"/>
      <c r="AC34" s="20"/>
      <c r="AD34" s="20"/>
      <c r="AE34" s="20"/>
      <c r="AF34" s="20"/>
      <c r="AG34" s="20"/>
    </row>
    <row r="35" spans="1:33" s="3" customFormat="1" ht="19.149999999999999" customHeight="1" x14ac:dyDescent="0.3">
      <c r="A35" s="6" t="s">
        <v>42</v>
      </c>
      <c r="B35" s="7" t="s">
        <v>10</v>
      </c>
      <c r="C35" s="7" t="s">
        <v>205</v>
      </c>
      <c r="D35" s="7" t="s">
        <v>11</v>
      </c>
      <c r="E35" s="17">
        <v>2</v>
      </c>
      <c r="F35" s="17">
        <f>SUMIFS(Tableau1[34],Tableau1[RC],"="&amp;Tableau1[[#This Row],[RC]],Tableau1[Jour OPE],"&lt;="&amp;Tableau1[[#This Row],[Jour OPE]])</f>
        <v>47</v>
      </c>
      <c r="G35" s="17">
        <v>3</v>
      </c>
      <c r="H35" s="17">
        <f>SUMIFS(Tableau1[36],Tableau1[RC],"="&amp;Tableau1[[#This Row],[RC]],Tableau1[Jour OPE],"&lt;="&amp;Tableau1[[#This Row],[Jour OPE]])</f>
        <v>101</v>
      </c>
      <c r="I35" s="17">
        <v>10</v>
      </c>
      <c r="J35" s="17">
        <f>SUMIFS(Tableau1[38],Tableau1[RC],"="&amp;Tableau1[[#This Row],[RC]],Tableau1[Jour OPE],"&lt;="&amp;Tableau1[[#This Row],[Jour OPE]])</f>
        <v>157</v>
      </c>
      <c r="K35" s="17">
        <v>6</v>
      </c>
      <c r="L35" s="17">
        <f>SUMIFS(Tableau1[40],Tableau1[RC],"="&amp;Tableau1[[#This Row],[RC]],Tableau1[Jour OPE],"&lt;="&amp;Tableau1[[#This Row],[Jour OPE]])</f>
        <v>166</v>
      </c>
      <c r="M35" s="17">
        <v>6</v>
      </c>
      <c r="N35" s="17">
        <f>SUMIFS(Tableau1[42],Tableau1[RC],"="&amp;Tableau1[[#This Row],[RC]],Tableau1[Jour OPE],"&lt;="&amp;Tableau1[[#This Row],[Jour OPE]])</f>
        <v>173</v>
      </c>
      <c r="O35" s="17">
        <v>11</v>
      </c>
      <c r="P35" s="17">
        <f>SUMIFS(Tableau1[44],Tableau1[RC],"="&amp;Tableau1[[#This Row],[RC]],Tableau1[Jour OPE],"&lt;="&amp;Tableau1[[#This Row],[Jour OPE]])</f>
        <v>144</v>
      </c>
      <c r="Q35" s="17">
        <v>4</v>
      </c>
      <c r="R35" s="17">
        <f>SUMIFS(Tableau1[46],Tableau1[RC],"="&amp;Tableau1[[#This Row],[RC]],Tableau1[Jour OPE],"&lt;="&amp;Tableau1[[#This Row],[Jour OPE]])</f>
        <v>145</v>
      </c>
      <c r="S35" s="17">
        <v>4</v>
      </c>
      <c r="T35" s="17">
        <f>SUMIFS(Tableau1[48],Tableau1[RC],"="&amp;Tableau1[[#This Row],[RC]],Tableau1[Jour OPE],"&lt;="&amp;Tableau1[[#This Row],[Jour OPE]])</f>
        <v>128</v>
      </c>
      <c r="U35" s="17">
        <v>1061</v>
      </c>
      <c r="V35" s="12">
        <f>VLOOKUP(Tableau1[[#This Row],[RC]],$Z$4:$AB$5,3,FALSE)</f>
        <v>1590</v>
      </c>
      <c r="W3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</row>
    <row r="36" spans="1:33" s="3" customFormat="1" ht="19.149999999999999" customHeight="1" x14ac:dyDescent="0.3">
      <c r="A36" s="6" t="s">
        <v>43</v>
      </c>
      <c r="B36" s="7" t="s">
        <v>10</v>
      </c>
      <c r="C36" s="7" t="s">
        <v>205</v>
      </c>
      <c r="D36" s="7" t="s">
        <v>11</v>
      </c>
      <c r="E36" s="12"/>
      <c r="F36" s="12">
        <f>SUMIFS(Tableau1[34],Tableau1[RC],"="&amp;Tableau1[[#This Row],[RC]],Tableau1[Jour OPE],"&lt;="&amp;Tableau1[[#This Row],[Jour OPE]])</f>
        <v>47</v>
      </c>
      <c r="G36" s="12">
        <v>3</v>
      </c>
      <c r="H36" s="12">
        <f>SUMIFS(Tableau1[36],Tableau1[RC],"="&amp;Tableau1[[#This Row],[RC]],Tableau1[Jour OPE],"&lt;="&amp;Tableau1[[#This Row],[Jour OPE]])</f>
        <v>104</v>
      </c>
      <c r="I36" s="12">
        <v>4</v>
      </c>
      <c r="J36" s="12">
        <f>SUMIFS(Tableau1[38],Tableau1[RC],"="&amp;Tableau1[[#This Row],[RC]],Tableau1[Jour OPE],"&lt;="&amp;Tableau1[[#This Row],[Jour OPE]])</f>
        <v>161</v>
      </c>
      <c r="K36" s="12">
        <v>7</v>
      </c>
      <c r="L36" s="12">
        <f>SUMIFS(Tableau1[40],Tableau1[RC],"="&amp;Tableau1[[#This Row],[RC]],Tableau1[Jour OPE],"&lt;="&amp;Tableau1[[#This Row],[Jour OPE]])</f>
        <v>173</v>
      </c>
      <c r="M36" s="12">
        <v>3</v>
      </c>
      <c r="N36" s="12">
        <f>SUMIFS(Tableau1[42],Tableau1[RC],"="&amp;Tableau1[[#This Row],[RC]],Tableau1[Jour OPE],"&lt;="&amp;Tableau1[[#This Row],[Jour OPE]])</f>
        <v>176</v>
      </c>
      <c r="O36" s="12">
        <v>4</v>
      </c>
      <c r="P36" s="12">
        <f>SUMIFS(Tableau1[44],Tableau1[RC],"="&amp;Tableau1[[#This Row],[RC]],Tableau1[Jour OPE],"&lt;="&amp;Tableau1[[#This Row],[Jour OPE]])</f>
        <v>148</v>
      </c>
      <c r="Q36" s="12">
        <v>2</v>
      </c>
      <c r="R36" s="12">
        <f>SUMIFS(Tableau1[46],Tableau1[RC],"="&amp;Tableau1[[#This Row],[RC]],Tableau1[Jour OPE],"&lt;="&amp;Tableau1[[#This Row],[Jour OPE]])</f>
        <v>147</v>
      </c>
      <c r="S36" s="12">
        <v>4</v>
      </c>
      <c r="T36" s="12">
        <f>SUMIFS(Tableau1[48],Tableau1[RC],"="&amp;Tableau1[[#This Row],[RC]],Tableau1[Jour OPE],"&lt;="&amp;Tableau1[[#This Row],[Jour OPE]])</f>
        <v>132</v>
      </c>
      <c r="U36" s="12">
        <v>1088</v>
      </c>
      <c r="V36" s="12">
        <f>VLOOKUP(Tableau1[[#This Row],[RC]],$Z$4:$AB$5,3,FALSE)</f>
        <v>1590</v>
      </c>
      <c r="W3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</row>
    <row r="37" spans="1:33" s="3" customFormat="1" ht="19.149999999999999" customHeight="1" x14ac:dyDescent="0.3">
      <c r="A37" s="6" t="s">
        <v>44</v>
      </c>
      <c r="B37" s="7" t="s">
        <v>10</v>
      </c>
      <c r="C37" s="7" t="s">
        <v>205</v>
      </c>
      <c r="D37" s="7" t="s">
        <v>11</v>
      </c>
      <c r="E37" s="17">
        <v>2</v>
      </c>
      <c r="F37" s="17">
        <f>SUMIFS(Tableau1[34],Tableau1[RC],"="&amp;Tableau1[[#This Row],[RC]],Tableau1[Jour OPE],"&lt;="&amp;Tableau1[[#This Row],[Jour OPE]])</f>
        <v>49</v>
      </c>
      <c r="G37" s="17">
        <v>2</v>
      </c>
      <c r="H37" s="17">
        <f>SUMIFS(Tableau1[36],Tableau1[RC],"="&amp;Tableau1[[#This Row],[RC]],Tableau1[Jour OPE],"&lt;="&amp;Tableau1[[#This Row],[Jour OPE]])</f>
        <v>106</v>
      </c>
      <c r="I37" s="17">
        <v>8</v>
      </c>
      <c r="J37" s="17">
        <f>SUMIFS(Tableau1[38],Tableau1[RC],"="&amp;Tableau1[[#This Row],[RC]],Tableau1[Jour OPE],"&lt;="&amp;Tableau1[[#This Row],[Jour OPE]])</f>
        <v>169</v>
      </c>
      <c r="K37" s="17">
        <v>7</v>
      </c>
      <c r="L37" s="17">
        <f>SUMIFS(Tableau1[40],Tableau1[RC],"="&amp;Tableau1[[#This Row],[RC]],Tableau1[Jour OPE],"&lt;="&amp;Tableau1[[#This Row],[Jour OPE]])</f>
        <v>180</v>
      </c>
      <c r="M37" s="17">
        <v>8</v>
      </c>
      <c r="N37" s="17">
        <f>SUMIFS(Tableau1[42],Tableau1[RC],"="&amp;Tableau1[[#This Row],[RC]],Tableau1[Jour OPE],"&lt;="&amp;Tableau1[[#This Row],[Jour OPE]])</f>
        <v>184</v>
      </c>
      <c r="O37" s="17">
        <v>6</v>
      </c>
      <c r="P37" s="17">
        <f>SUMIFS(Tableau1[44],Tableau1[RC],"="&amp;Tableau1[[#This Row],[RC]],Tableau1[Jour OPE],"&lt;="&amp;Tableau1[[#This Row],[Jour OPE]])</f>
        <v>154</v>
      </c>
      <c r="Q37" s="17">
        <v>6</v>
      </c>
      <c r="R37" s="17">
        <f>SUMIFS(Tableau1[46],Tableau1[RC],"="&amp;Tableau1[[#This Row],[RC]],Tableau1[Jour OPE],"&lt;="&amp;Tableau1[[#This Row],[Jour OPE]])</f>
        <v>153</v>
      </c>
      <c r="S37" s="17">
        <v>9</v>
      </c>
      <c r="T37" s="17">
        <f>SUMIFS(Tableau1[48],Tableau1[RC],"="&amp;Tableau1[[#This Row],[RC]],Tableau1[Jour OPE],"&lt;="&amp;Tableau1[[#This Row],[Jour OPE]])</f>
        <v>141</v>
      </c>
      <c r="U37" s="17">
        <v>1136</v>
      </c>
      <c r="V37" s="12">
        <f>VLOOKUP(Tableau1[[#This Row],[RC]],$Z$4:$AB$5,3,FALSE)</f>
        <v>1590</v>
      </c>
      <c r="W3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</row>
    <row r="38" spans="1:33" s="3" customFormat="1" ht="19.149999999999999" customHeight="1" x14ac:dyDescent="0.3">
      <c r="A38" s="6" t="s">
        <v>45</v>
      </c>
      <c r="B38" s="7" t="s">
        <v>10</v>
      </c>
      <c r="C38" s="7" t="s">
        <v>205</v>
      </c>
      <c r="D38" s="7" t="s">
        <v>11</v>
      </c>
      <c r="E38" s="12">
        <v>1</v>
      </c>
      <c r="F38" s="12">
        <f>SUMIFS(Tableau1[34],Tableau1[RC],"="&amp;Tableau1[[#This Row],[RC]],Tableau1[Jour OPE],"&lt;="&amp;Tableau1[[#This Row],[Jour OPE]])</f>
        <v>50</v>
      </c>
      <c r="G38" s="12">
        <v>6</v>
      </c>
      <c r="H38" s="12">
        <f>SUMIFS(Tableau1[36],Tableau1[RC],"="&amp;Tableau1[[#This Row],[RC]],Tableau1[Jour OPE],"&lt;="&amp;Tableau1[[#This Row],[Jour OPE]])</f>
        <v>112</v>
      </c>
      <c r="I38" s="12">
        <v>10</v>
      </c>
      <c r="J38" s="12">
        <f>SUMIFS(Tableau1[38],Tableau1[RC],"="&amp;Tableau1[[#This Row],[RC]],Tableau1[Jour OPE],"&lt;="&amp;Tableau1[[#This Row],[Jour OPE]])</f>
        <v>179</v>
      </c>
      <c r="K38" s="12">
        <v>18</v>
      </c>
      <c r="L38" s="12">
        <f>SUMIFS(Tableau1[40],Tableau1[RC],"="&amp;Tableau1[[#This Row],[RC]],Tableau1[Jour OPE],"&lt;="&amp;Tableau1[[#This Row],[Jour OPE]])</f>
        <v>198</v>
      </c>
      <c r="M38" s="12">
        <v>14</v>
      </c>
      <c r="N38" s="12">
        <f>SUMIFS(Tableau1[42],Tableau1[RC],"="&amp;Tableau1[[#This Row],[RC]],Tableau1[Jour OPE],"&lt;="&amp;Tableau1[[#This Row],[Jour OPE]])</f>
        <v>198</v>
      </c>
      <c r="O38" s="12">
        <v>9</v>
      </c>
      <c r="P38" s="12">
        <f>SUMIFS(Tableau1[44],Tableau1[RC],"="&amp;Tableau1[[#This Row],[RC]],Tableau1[Jour OPE],"&lt;="&amp;Tableau1[[#This Row],[Jour OPE]])</f>
        <v>163</v>
      </c>
      <c r="Q38" s="12">
        <v>12</v>
      </c>
      <c r="R38" s="12">
        <f>SUMIFS(Tableau1[46],Tableau1[RC],"="&amp;Tableau1[[#This Row],[RC]],Tableau1[Jour OPE],"&lt;="&amp;Tableau1[[#This Row],[Jour OPE]])</f>
        <v>165</v>
      </c>
      <c r="S38" s="12">
        <v>14</v>
      </c>
      <c r="T38" s="12">
        <f>SUMIFS(Tableau1[48],Tableau1[RC],"="&amp;Tableau1[[#This Row],[RC]],Tableau1[Jour OPE],"&lt;="&amp;Tableau1[[#This Row],[Jour OPE]])</f>
        <v>155</v>
      </c>
      <c r="U38" s="12">
        <v>1220</v>
      </c>
      <c r="V38" s="12">
        <f>VLOOKUP(Tableau1[[#This Row],[RC]],$Z$4:$AB$5,3,FALSE)</f>
        <v>1590</v>
      </c>
      <c r="W3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1:33" s="3" customFormat="1" ht="19.149999999999999" customHeight="1" x14ac:dyDescent="0.3">
      <c r="A39" s="6" t="s">
        <v>46</v>
      </c>
      <c r="B39" s="7" t="s">
        <v>10</v>
      </c>
      <c r="C39" s="7" t="s">
        <v>205</v>
      </c>
      <c r="D39" s="7" t="s">
        <v>11</v>
      </c>
      <c r="E39" s="17"/>
      <c r="F39" s="17">
        <f>SUMIFS(Tableau1[34],Tableau1[RC],"="&amp;Tableau1[[#This Row],[RC]],Tableau1[Jour OPE],"&lt;="&amp;Tableau1[[#This Row],[Jour OPE]])</f>
        <v>50</v>
      </c>
      <c r="G39" s="17"/>
      <c r="H39" s="17">
        <f>SUMIFS(Tableau1[36],Tableau1[RC],"="&amp;Tableau1[[#This Row],[RC]],Tableau1[Jour OPE],"&lt;="&amp;Tableau1[[#This Row],[Jour OPE]])</f>
        <v>112</v>
      </c>
      <c r="I39" s="17"/>
      <c r="J39" s="17">
        <f>SUMIFS(Tableau1[38],Tableau1[RC],"="&amp;Tableau1[[#This Row],[RC]],Tableau1[Jour OPE],"&lt;="&amp;Tableau1[[#This Row],[Jour OPE]])</f>
        <v>179</v>
      </c>
      <c r="K39" s="17"/>
      <c r="L39" s="17">
        <f>SUMIFS(Tableau1[40],Tableau1[RC],"="&amp;Tableau1[[#This Row],[RC]],Tableau1[Jour OPE],"&lt;="&amp;Tableau1[[#This Row],[Jour OPE]])</f>
        <v>198</v>
      </c>
      <c r="M39" s="17"/>
      <c r="N39" s="17">
        <f>SUMIFS(Tableau1[42],Tableau1[RC],"="&amp;Tableau1[[#This Row],[RC]],Tableau1[Jour OPE],"&lt;="&amp;Tableau1[[#This Row],[Jour OPE]])</f>
        <v>198</v>
      </c>
      <c r="O39" s="17"/>
      <c r="P39" s="17">
        <f>SUMIFS(Tableau1[44],Tableau1[RC],"="&amp;Tableau1[[#This Row],[RC]],Tableau1[Jour OPE],"&lt;="&amp;Tableau1[[#This Row],[Jour OPE]])</f>
        <v>163</v>
      </c>
      <c r="Q39" s="17">
        <v>1</v>
      </c>
      <c r="R39" s="17">
        <f>SUMIFS(Tableau1[46],Tableau1[RC],"="&amp;Tableau1[[#This Row],[RC]],Tableau1[Jour OPE],"&lt;="&amp;Tableau1[[#This Row],[Jour OPE]])</f>
        <v>166</v>
      </c>
      <c r="S39" s="17">
        <v>1</v>
      </c>
      <c r="T39" s="17">
        <f>SUMIFS(Tableau1[48],Tableau1[RC],"="&amp;Tableau1[[#This Row],[RC]],Tableau1[Jour OPE],"&lt;="&amp;Tableau1[[#This Row],[Jour OPE]])</f>
        <v>156</v>
      </c>
      <c r="U39" s="17">
        <v>1222</v>
      </c>
      <c r="V39" s="12">
        <f>VLOOKUP(Tableau1[[#This Row],[RC]],$Z$4:$AB$5,3,FALSE)</f>
        <v>1590</v>
      </c>
      <c r="W3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39" s="20"/>
      <c r="Y39" s="20"/>
      <c r="Z39" s="20"/>
      <c r="AA39" s="20"/>
      <c r="AB39" s="20"/>
      <c r="AC39" s="20"/>
      <c r="AD39" s="20"/>
      <c r="AE39" s="20"/>
      <c r="AF39" s="20"/>
      <c r="AG39" s="20"/>
    </row>
    <row r="40" spans="1:33" s="3" customFormat="1" ht="19.149999999999999" customHeight="1" x14ac:dyDescent="0.3">
      <c r="A40" s="6" t="s">
        <v>47</v>
      </c>
      <c r="B40" s="7" t="s">
        <v>10</v>
      </c>
      <c r="C40" s="7" t="s">
        <v>205</v>
      </c>
      <c r="D40" s="7" t="s">
        <v>11</v>
      </c>
      <c r="E40" s="12">
        <v>1</v>
      </c>
      <c r="F40" s="12">
        <f>SUMIFS(Tableau1[34],Tableau1[RC],"="&amp;Tableau1[[#This Row],[RC]],Tableau1[Jour OPE],"&lt;="&amp;Tableau1[[#This Row],[Jour OPE]])</f>
        <v>51</v>
      </c>
      <c r="G40" s="12">
        <v>3</v>
      </c>
      <c r="H40" s="12">
        <f>SUMIFS(Tableau1[36],Tableau1[RC],"="&amp;Tableau1[[#This Row],[RC]],Tableau1[Jour OPE],"&lt;="&amp;Tableau1[[#This Row],[Jour OPE]])</f>
        <v>115</v>
      </c>
      <c r="I40" s="12">
        <v>5</v>
      </c>
      <c r="J40" s="12">
        <f>SUMIFS(Tableau1[38],Tableau1[RC],"="&amp;Tableau1[[#This Row],[RC]],Tableau1[Jour OPE],"&lt;="&amp;Tableau1[[#This Row],[Jour OPE]])</f>
        <v>184</v>
      </c>
      <c r="K40" s="12">
        <v>5</v>
      </c>
      <c r="L40" s="12">
        <f>SUMIFS(Tableau1[40],Tableau1[RC],"="&amp;Tableau1[[#This Row],[RC]],Tableau1[Jour OPE],"&lt;="&amp;Tableau1[[#This Row],[Jour OPE]])</f>
        <v>203</v>
      </c>
      <c r="M40" s="12">
        <v>5</v>
      </c>
      <c r="N40" s="12">
        <f>SUMIFS(Tableau1[42],Tableau1[RC],"="&amp;Tableau1[[#This Row],[RC]],Tableau1[Jour OPE],"&lt;="&amp;Tableau1[[#This Row],[Jour OPE]])</f>
        <v>203</v>
      </c>
      <c r="O40" s="12">
        <v>9</v>
      </c>
      <c r="P40" s="12">
        <f>SUMIFS(Tableau1[44],Tableau1[RC],"="&amp;Tableau1[[#This Row],[RC]],Tableau1[Jour OPE],"&lt;="&amp;Tableau1[[#This Row],[Jour OPE]])</f>
        <v>172</v>
      </c>
      <c r="Q40" s="12">
        <v>4</v>
      </c>
      <c r="R40" s="12">
        <f>SUMIFS(Tableau1[46],Tableau1[RC],"="&amp;Tableau1[[#This Row],[RC]],Tableau1[Jour OPE],"&lt;="&amp;Tableau1[[#This Row],[Jour OPE]])</f>
        <v>170</v>
      </c>
      <c r="S40" s="12">
        <v>4</v>
      </c>
      <c r="T40" s="12">
        <f>SUMIFS(Tableau1[48],Tableau1[RC],"="&amp;Tableau1[[#This Row],[RC]],Tableau1[Jour OPE],"&lt;="&amp;Tableau1[[#This Row],[Jour OPE]])</f>
        <v>160</v>
      </c>
      <c r="U40" s="12">
        <v>1258</v>
      </c>
      <c r="V40" s="12">
        <f>VLOOKUP(Tableau1[[#This Row],[RC]],$Z$4:$AB$5,3,FALSE)</f>
        <v>1590</v>
      </c>
      <c r="W4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</row>
    <row r="41" spans="1:33" s="3" customFormat="1" ht="19.149999999999999" customHeight="1" x14ac:dyDescent="0.3">
      <c r="A41" s="6" t="s">
        <v>48</v>
      </c>
      <c r="B41" s="7" t="s">
        <v>10</v>
      </c>
      <c r="C41" s="7" t="s">
        <v>205</v>
      </c>
      <c r="D41" s="7" t="s">
        <v>11</v>
      </c>
      <c r="E41" s="17"/>
      <c r="F41" s="17">
        <f>SUMIFS(Tableau1[34],Tableau1[RC],"="&amp;Tableau1[[#This Row],[RC]],Tableau1[Jour OPE],"&lt;="&amp;Tableau1[[#This Row],[Jour OPE]])</f>
        <v>51</v>
      </c>
      <c r="G41" s="17">
        <v>2</v>
      </c>
      <c r="H41" s="17">
        <f>SUMIFS(Tableau1[36],Tableau1[RC],"="&amp;Tableau1[[#This Row],[RC]],Tableau1[Jour OPE],"&lt;="&amp;Tableau1[[#This Row],[Jour OPE]])</f>
        <v>117</v>
      </c>
      <c r="I41" s="17">
        <v>11</v>
      </c>
      <c r="J41" s="17">
        <f>SUMIFS(Tableau1[38],Tableau1[RC],"="&amp;Tableau1[[#This Row],[RC]],Tableau1[Jour OPE],"&lt;="&amp;Tableau1[[#This Row],[Jour OPE]])</f>
        <v>195</v>
      </c>
      <c r="K41" s="17">
        <v>2</v>
      </c>
      <c r="L41" s="17">
        <f>SUMIFS(Tableau1[40],Tableau1[RC],"="&amp;Tableau1[[#This Row],[RC]],Tableau1[Jour OPE],"&lt;="&amp;Tableau1[[#This Row],[Jour OPE]])</f>
        <v>205</v>
      </c>
      <c r="M41" s="17">
        <v>3</v>
      </c>
      <c r="N41" s="17">
        <f>SUMIFS(Tableau1[42],Tableau1[RC],"="&amp;Tableau1[[#This Row],[RC]],Tableau1[Jour OPE],"&lt;="&amp;Tableau1[[#This Row],[Jour OPE]])</f>
        <v>206</v>
      </c>
      <c r="O41" s="17">
        <v>1</v>
      </c>
      <c r="P41" s="17">
        <f>SUMIFS(Tableau1[44],Tableau1[RC],"="&amp;Tableau1[[#This Row],[RC]],Tableau1[Jour OPE],"&lt;="&amp;Tableau1[[#This Row],[Jour OPE]])</f>
        <v>173</v>
      </c>
      <c r="Q41" s="17">
        <v>7</v>
      </c>
      <c r="R41" s="17">
        <f>SUMIFS(Tableau1[46],Tableau1[RC],"="&amp;Tableau1[[#This Row],[RC]],Tableau1[Jour OPE],"&lt;="&amp;Tableau1[[#This Row],[Jour OPE]])</f>
        <v>177</v>
      </c>
      <c r="S41" s="17">
        <v>5</v>
      </c>
      <c r="T41" s="17">
        <f>SUMIFS(Tableau1[48],Tableau1[RC],"="&amp;Tableau1[[#This Row],[RC]],Tableau1[Jour OPE],"&lt;="&amp;Tableau1[[#This Row],[Jour OPE]])</f>
        <v>165</v>
      </c>
      <c r="U41" s="17">
        <v>1289</v>
      </c>
      <c r="V41" s="12">
        <f>VLOOKUP(Tableau1[[#This Row],[RC]],$Z$4:$AB$5,3,FALSE)</f>
        <v>1590</v>
      </c>
      <c r="W4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</row>
    <row r="42" spans="1:33" s="3" customFormat="1" ht="19.149999999999999" customHeight="1" x14ac:dyDescent="0.3">
      <c r="A42" s="6" t="s">
        <v>49</v>
      </c>
      <c r="B42" s="7" t="s">
        <v>10</v>
      </c>
      <c r="C42" s="7" t="s">
        <v>205</v>
      </c>
      <c r="D42" s="7" t="s">
        <v>11</v>
      </c>
      <c r="E42" s="12">
        <v>2</v>
      </c>
      <c r="F42" s="12">
        <f>SUMIFS(Tableau1[34],Tableau1[RC],"="&amp;Tableau1[[#This Row],[RC]],Tableau1[Jour OPE],"&lt;="&amp;Tableau1[[#This Row],[Jour OPE]])</f>
        <v>53</v>
      </c>
      <c r="G42" s="12">
        <v>4</v>
      </c>
      <c r="H42" s="12">
        <f>SUMIFS(Tableau1[36],Tableau1[RC],"="&amp;Tableau1[[#This Row],[RC]],Tableau1[Jour OPE],"&lt;="&amp;Tableau1[[#This Row],[Jour OPE]])</f>
        <v>121</v>
      </c>
      <c r="I42" s="12">
        <v>11</v>
      </c>
      <c r="J42" s="12">
        <f>SUMIFS(Tableau1[38],Tableau1[RC],"="&amp;Tableau1[[#This Row],[RC]],Tableau1[Jour OPE],"&lt;="&amp;Tableau1[[#This Row],[Jour OPE]])</f>
        <v>206</v>
      </c>
      <c r="K42" s="12">
        <v>11</v>
      </c>
      <c r="L42" s="12">
        <f>SUMIFS(Tableau1[40],Tableau1[RC],"="&amp;Tableau1[[#This Row],[RC]],Tableau1[Jour OPE],"&lt;="&amp;Tableau1[[#This Row],[Jour OPE]])</f>
        <v>216</v>
      </c>
      <c r="M42" s="12">
        <v>11</v>
      </c>
      <c r="N42" s="12">
        <f>SUMIFS(Tableau1[42],Tableau1[RC],"="&amp;Tableau1[[#This Row],[RC]],Tableau1[Jour OPE],"&lt;="&amp;Tableau1[[#This Row],[Jour OPE]])</f>
        <v>217</v>
      </c>
      <c r="O42" s="12">
        <v>10</v>
      </c>
      <c r="P42" s="12">
        <f>SUMIFS(Tableau1[44],Tableau1[RC],"="&amp;Tableau1[[#This Row],[RC]],Tableau1[Jour OPE],"&lt;="&amp;Tableau1[[#This Row],[Jour OPE]])</f>
        <v>183</v>
      </c>
      <c r="Q42" s="12">
        <v>10</v>
      </c>
      <c r="R42" s="12">
        <f>SUMIFS(Tableau1[46],Tableau1[RC],"="&amp;Tableau1[[#This Row],[RC]],Tableau1[Jour OPE],"&lt;="&amp;Tableau1[[#This Row],[Jour OPE]])</f>
        <v>187</v>
      </c>
      <c r="S42" s="12">
        <v>3</v>
      </c>
      <c r="T42" s="12">
        <f>SUMIFS(Tableau1[48],Tableau1[RC],"="&amp;Tableau1[[#This Row],[RC]],Tableau1[Jour OPE],"&lt;="&amp;Tableau1[[#This Row],[Jour OPE]])</f>
        <v>168</v>
      </c>
      <c r="U42" s="12">
        <v>1351</v>
      </c>
      <c r="V42" s="12">
        <f>VLOOKUP(Tableau1[[#This Row],[RC]],$Z$4:$AB$5,3,FALSE)</f>
        <v>1590</v>
      </c>
      <c r="W4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2" s="20"/>
      <c r="Y42" s="20"/>
      <c r="Z42" s="20"/>
      <c r="AA42" s="20"/>
      <c r="AB42" s="20"/>
      <c r="AC42" s="20"/>
      <c r="AD42" s="20"/>
      <c r="AE42" s="20"/>
      <c r="AF42" s="20"/>
      <c r="AG42" s="20"/>
    </row>
    <row r="43" spans="1:33" s="3" customFormat="1" ht="19.149999999999999" customHeight="1" x14ac:dyDescent="0.3">
      <c r="A43" s="6" t="s">
        <v>50</v>
      </c>
      <c r="B43" s="7" t="s">
        <v>10</v>
      </c>
      <c r="C43" s="7" t="s">
        <v>205</v>
      </c>
      <c r="D43" s="7" t="s">
        <v>11</v>
      </c>
      <c r="E43" s="17">
        <v>3</v>
      </c>
      <c r="F43" s="17">
        <f>SUMIFS(Tableau1[34],Tableau1[RC],"="&amp;Tableau1[[#This Row],[RC]],Tableau1[Jour OPE],"&lt;="&amp;Tableau1[[#This Row],[Jour OPE]])</f>
        <v>56</v>
      </c>
      <c r="G43" s="17">
        <v>3</v>
      </c>
      <c r="H43" s="17">
        <f>SUMIFS(Tableau1[36],Tableau1[RC],"="&amp;Tableau1[[#This Row],[RC]],Tableau1[Jour OPE],"&lt;="&amp;Tableau1[[#This Row],[Jour OPE]])</f>
        <v>124</v>
      </c>
      <c r="I43" s="17">
        <v>9</v>
      </c>
      <c r="J43" s="17">
        <f>SUMIFS(Tableau1[38],Tableau1[RC],"="&amp;Tableau1[[#This Row],[RC]],Tableau1[Jour OPE],"&lt;="&amp;Tableau1[[#This Row],[Jour OPE]])</f>
        <v>215</v>
      </c>
      <c r="K43" s="17">
        <v>7</v>
      </c>
      <c r="L43" s="17">
        <f>SUMIFS(Tableau1[40],Tableau1[RC],"="&amp;Tableau1[[#This Row],[RC]],Tableau1[Jour OPE],"&lt;="&amp;Tableau1[[#This Row],[Jour OPE]])</f>
        <v>223</v>
      </c>
      <c r="M43" s="17">
        <v>11</v>
      </c>
      <c r="N43" s="17">
        <f>SUMIFS(Tableau1[42],Tableau1[RC],"="&amp;Tableau1[[#This Row],[RC]],Tableau1[Jour OPE],"&lt;="&amp;Tableau1[[#This Row],[Jour OPE]])</f>
        <v>228</v>
      </c>
      <c r="O43" s="17">
        <v>4</v>
      </c>
      <c r="P43" s="17">
        <f>SUMIFS(Tableau1[44],Tableau1[RC],"="&amp;Tableau1[[#This Row],[RC]],Tableau1[Jour OPE],"&lt;="&amp;Tableau1[[#This Row],[Jour OPE]])</f>
        <v>187</v>
      </c>
      <c r="Q43" s="17">
        <v>7</v>
      </c>
      <c r="R43" s="17">
        <f>SUMIFS(Tableau1[46],Tableau1[RC],"="&amp;Tableau1[[#This Row],[RC]],Tableau1[Jour OPE],"&lt;="&amp;Tableau1[[#This Row],[Jour OPE]])</f>
        <v>194</v>
      </c>
      <c r="S43" s="17">
        <v>9</v>
      </c>
      <c r="T43" s="17">
        <f>SUMIFS(Tableau1[48],Tableau1[RC],"="&amp;Tableau1[[#This Row],[RC]],Tableau1[Jour OPE],"&lt;="&amp;Tableau1[[#This Row],[Jour OPE]])</f>
        <v>177</v>
      </c>
      <c r="U43" s="17">
        <v>1404</v>
      </c>
      <c r="V43" s="12">
        <f>VLOOKUP(Tableau1[[#This Row],[RC]],$Z$4:$AB$5,3,FALSE)</f>
        <v>1590</v>
      </c>
      <c r="W4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1:33" s="3" customFormat="1" ht="19.149999999999999" customHeight="1" x14ac:dyDescent="0.3">
      <c r="A44" s="6" t="s">
        <v>51</v>
      </c>
      <c r="B44" s="7" t="s">
        <v>10</v>
      </c>
      <c r="C44" s="7" t="s">
        <v>205</v>
      </c>
      <c r="D44" s="7" t="s">
        <v>11</v>
      </c>
      <c r="E44" s="12">
        <v>5</v>
      </c>
      <c r="F44" s="12">
        <f>SUMIFS(Tableau1[34],Tableau1[RC],"="&amp;Tableau1[[#This Row],[RC]],Tableau1[Jour OPE],"&lt;="&amp;Tableau1[[#This Row],[Jour OPE]])</f>
        <v>61</v>
      </c>
      <c r="G44" s="12">
        <v>5</v>
      </c>
      <c r="H44" s="12">
        <f>SUMIFS(Tableau1[36],Tableau1[RC],"="&amp;Tableau1[[#This Row],[RC]],Tableau1[Jour OPE],"&lt;="&amp;Tableau1[[#This Row],[Jour OPE]])</f>
        <v>129</v>
      </c>
      <c r="I44" s="12">
        <v>9</v>
      </c>
      <c r="J44" s="12">
        <f>SUMIFS(Tableau1[38],Tableau1[RC],"="&amp;Tableau1[[#This Row],[RC]],Tableau1[Jour OPE],"&lt;="&amp;Tableau1[[#This Row],[Jour OPE]])</f>
        <v>224</v>
      </c>
      <c r="K44" s="12">
        <v>9</v>
      </c>
      <c r="L44" s="12">
        <f>SUMIFS(Tableau1[40],Tableau1[RC],"="&amp;Tableau1[[#This Row],[RC]],Tableau1[Jour OPE],"&lt;="&amp;Tableau1[[#This Row],[Jour OPE]])</f>
        <v>232</v>
      </c>
      <c r="M44" s="12">
        <v>14</v>
      </c>
      <c r="N44" s="12">
        <f>SUMIFS(Tableau1[42],Tableau1[RC],"="&amp;Tableau1[[#This Row],[RC]],Tableau1[Jour OPE],"&lt;="&amp;Tableau1[[#This Row],[Jour OPE]])</f>
        <v>242</v>
      </c>
      <c r="O44" s="12">
        <v>12</v>
      </c>
      <c r="P44" s="12">
        <f>SUMIFS(Tableau1[44],Tableau1[RC],"="&amp;Tableau1[[#This Row],[RC]],Tableau1[Jour OPE],"&lt;="&amp;Tableau1[[#This Row],[Jour OPE]])</f>
        <v>199</v>
      </c>
      <c r="Q44" s="12">
        <v>8</v>
      </c>
      <c r="R44" s="12">
        <f>SUMIFS(Tableau1[46],Tableau1[RC],"="&amp;Tableau1[[#This Row],[RC]],Tableau1[Jour OPE],"&lt;="&amp;Tableau1[[#This Row],[Jour OPE]])</f>
        <v>202</v>
      </c>
      <c r="S44" s="12">
        <v>4</v>
      </c>
      <c r="T44" s="12">
        <f>SUMIFS(Tableau1[48],Tableau1[RC],"="&amp;Tableau1[[#This Row],[RC]],Tableau1[Jour OPE],"&lt;="&amp;Tableau1[[#This Row],[Jour OPE]])</f>
        <v>181</v>
      </c>
      <c r="U44" s="12">
        <v>1470</v>
      </c>
      <c r="V44" s="12">
        <f>VLOOKUP(Tableau1[[#This Row],[RC]],$Z$4:$AB$5,3,FALSE)</f>
        <v>1590</v>
      </c>
      <c r="W4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1:33" s="3" customFormat="1" ht="19.149999999999999" customHeight="1" x14ac:dyDescent="0.3">
      <c r="A45" s="6" t="s">
        <v>52</v>
      </c>
      <c r="B45" s="7" t="s">
        <v>10</v>
      </c>
      <c r="C45" s="7" t="s">
        <v>205</v>
      </c>
      <c r="D45" s="7" t="s">
        <v>11</v>
      </c>
      <c r="E45" s="17">
        <v>4</v>
      </c>
      <c r="F45" s="17">
        <f>SUMIFS(Tableau1[34],Tableau1[RC],"="&amp;Tableau1[[#This Row],[RC]],Tableau1[Jour OPE],"&lt;="&amp;Tableau1[[#This Row],[Jour OPE]])</f>
        <v>65</v>
      </c>
      <c r="G45" s="17">
        <v>6</v>
      </c>
      <c r="H45" s="17">
        <f>SUMIFS(Tableau1[36],Tableau1[RC],"="&amp;Tableau1[[#This Row],[RC]],Tableau1[Jour OPE],"&lt;="&amp;Tableau1[[#This Row],[Jour OPE]])</f>
        <v>135</v>
      </c>
      <c r="I45" s="17">
        <v>18</v>
      </c>
      <c r="J45" s="17">
        <f>SUMIFS(Tableau1[38],Tableau1[RC],"="&amp;Tableau1[[#This Row],[RC]],Tableau1[Jour OPE],"&lt;="&amp;Tableau1[[#This Row],[Jour OPE]])</f>
        <v>242</v>
      </c>
      <c r="K45" s="17">
        <v>22</v>
      </c>
      <c r="L45" s="17">
        <f>SUMIFS(Tableau1[40],Tableau1[RC],"="&amp;Tableau1[[#This Row],[RC]],Tableau1[Jour OPE],"&lt;="&amp;Tableau1[[#This Row],[Jour OPE]])</f>
        <v>254</v>
      </c>
      <c r="M45" s="17">
        <v>19</v>
      </c>
      <c r="N45" s="17">
        <f>SUMIFS(Tableau1[42],Tableau1[RC],"="&amp;Tableau1[[#This Row],[RC]],Tableau1[Jour OPE],"&lt;="&amp;Tableau1[[#This Row],[Jour OPE]])</f>
        <v>261</v>
      </c>
      <c r="O45" s="17">
        <v>17</v>
      </c>
      <c r="P45" s="17">
        <f>SUMIFS(Tableau1[44],Tableau1[RC],"="&amp;Tableau1[[#This Row],[RC]],Tableau1[Jour OPE],"&lt;="&amp;Tableau1[[#This Row],[Jour OPE]])</f>
        <v>216</v>
      </c>
      <c r="Q45" s="17">
        <v>25</v>
      </c>
      <c r="R45" s="17">
        <f>SUMIFS(Tableau1[46],Tableau1[RC],"="&amp;Tableau1[[#This Row],[RC]],Tableau1[Jour OPE],"&lt;="&amp;Tableau1[[#This Row],[Jour OPE]])</f>
        <v>227</v>
      </c>
      <c r="S45" s="17">
        <v>15</v>
      </c>
      <c r="T45" s="17">
        <f>SUMIFS(Tableau1[48],Tableau1[RC],"="&amp;Tableau1[[#This Row],[RC]],Tableau1[Jour OPE],"&lt;="&amp;Tableau1[[#This Row],[Jour OPE]])</f>
        <v>196</v>
      </c>
      <c r="U45" s="17">
        <v>1596</v>
      </c>
      <c r="V45" s="12">
        <f>VLOOKUP(Tableau1[[#This Row],[RC]],$Z$4:$AB$5,3,FALSE)</f>
        <v>1590</v>
      </c>
      <c r="W4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1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s="3" customFormat="1" ht="19.149999999999999" customHeight="1" x14ac:dyDescent="0.3">
      <c r="A46" s="6" t="s">
        <v>53</v>
      </c>
      <c r="B46" s="7" t="s">
        <v>10</v>
      </c>
      <c r="C46" s="7" t="s">
        <v>205</v>
      </c>
      <c r="D46" s="7" t="s">
        <v>11</v>
      </c>
      <c r="E46" s="12"/>
      <c r="F46" s="12">
        <f>SUMIFS(Tableau1[34],Tableau1[RC],"="&amp;Tableau1[[#This Row],[RC]],Tableau1[Jour OPE],"&lt;="&amp;Tableau1[[#This Row],[Jour OPE]])</f>
        <v>65</v>
      </c>
      <c r="G46" s="12">
        <v>2</v>
      </c>
      <c r="H46" s="12">
        <f>SUMIFS(Tableau1[36],Tableau1[RC],"="&amp;Tableau1[[#This Row],[RC]],Tableau1[Jour OPE],"&lt;="&amp;Tableau1[[#This Row],[Jour OPE]])</f>
        <v>137</v>
      </c>
      <c r="I46" s="12">
        <v>1</v>
      </c>
      <c r="J46" s="12">
        <f>SUMIFS(Tableau1[38],Tableau1[RC],"="&amp;Tableau1[[#This Row],[RC]],Tableau1[Jour OPE],"&lt;="&amp;Tableau1[[#This Row],[Jour OPE]])</f>
        <v>243</v>
      </c>
      <c r="K46" s="12">
        <v>1</v>
      </c>
      <c r="L46" s="12">
        <f>SUMIFS(Tableau1[40],Tableau1[RC],"="&amp;Tableau1[[#This Row],[RC]],Tableau1[Jour OPE],"&lt;="&amp;Tableau1[[#This Row],[Jour OPE]])</f>
        <v>255</v>
      </c>
      <c r="M46" s="12">
        <v>1</v>
      </c>
      <c r="N46" s="12">
        <f>SUMIFS(Tableau1[42],Tableau1[RC],"="&amp;Tableau1[[#This Row],[RC]],Tableau1[Jour OPE],"&lt;="&amp;Tableau1[[#This Row],[Jour OPE]])</f>
        <v>262</v>
      </c>
      <c r="O46" s="12"/>
      <c r="P46" s="12">
        <f>SUMIFS(Tableau1[44],Tableau1[RC],"="&amp;Tableau1[[#This Row],[RC]],Tableau1[Jour OPE],"&lt;="&amp;Tableau1[[#This Row],[Jour OPE]])</f>
        <v>216</v>
      </c>
      <c r="Q46" s="12"/>
      <c r="R46" s="12">
        <f>SUMIFS(Tableau1[46],Tableau1[RC],"="&amp;Tableau1[[#This Row],[RC]],Tableau1[Jour OPE],"&lt;="&amp;Tableau1[[#This Row],[Jour OPE]])</f>
        <v>227</v>
      </c>
      <c r="S46" s="12"/>
      <c r="T46" s="12">
        <f>SUMIFS(Tableau1[48],Tableau1[RC],"="&amp;Tableau1[[#This Row],[RC]],Tableau1[Jour OPE],"&lt;="&amp;Tableau1[[#This Row],[Jour OPE]])</f>
        <v>196</v>
      </c>
      <c r="U46" s="12">
        <v>1601</v>
      </c>
      <c r="V46" s="12">
        <f>VLOOKUP(Tableau1[[#This Row],[RC]],$Z$4:$AB$5,3,FALSE)</f>
        <v>1590</v>
      </c>
      <c r="W4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s="3" customFormat="1" ht="19.149999999999999" customHeight="1" x14ac:dyDescent="0.3">
      <c r="A47" s="6" t="s">
        <v>54</v>
      </c>
      <c r="B47" s="7" t="s">
        <v>10</v>
      </c>
      <c r="C47" s="7" t="s">
        <v>205</v>
      </c>
      <c r="D47" s="7" t="s">
        <v>11</v>
      </c>
      <c r="E47" s="17">
        <v>2</v>
      </c>
      <c r="F47" s="17">
        <f>SUMIFS(Tableau1[34],Tableau1[RC],"="&amp;Tableau1[[#This Row],[RC]],Tableau1[Jour OPE],"&lt;="&amp;Tableau1[[#This Row],[Jour OPE]])</f>
        <v>67</v>
      </c>
      <c r="G47" s="17"/>
      <c r="H47" s="17">
        <f>SUMIFS(Tableau1[36],Tableau1[RC],"="&amp;Tableau1[[#This Row],[RC]],Tableau1[Jour OPE],"&lt;="&amp;Tableau1[[#This Row],[Jour OPE]])</f>
        <v>137</v>
      </c>
      <c r="I47" s="17">
        <v>2</v>
      </c>
      <c r="J47" s="17">
        <f>SUMIFS(Tableau1[38],Tableau1[RC],"="&amp;Tableau1[[#This Row],[RC]],Tableau1[Jour OPE],"&lt;="&amp;Tableau1[[#This Row],[Jour OPE]])</f>
        <v>245</v>
      </c>
      <c r="K47" s="17">
        <v>5</v>
      </c>
      <c r="L47" s="17">
        <f>SUMIFS(Tableau1[40],Tableau1[RC],"="&amp;Tableau1[[#This Row],[RC]],Tableau1[Jour OPE],"&lt;="&amp;Tableau1[[#This Row],[Jour OPE]])</f>
        <v>260</v>
      </c>
      <c r="M47" s="17">
        <v>4</v>
      </c>
      <c r="N47" s="17">
        <f>SUMIFS(Tableau1[42],Tableau1[RC],"="&amp;Tableau1[[#This Row],[RC]],Tableau1[Jour OPE],"&lt;="&amp;Tableau1[[#This Row],[Jour OPE]])</f>
        <v>266</v>
      </c>
      <c r="O47" s="17">
        <v>2</v>
      </c>
      <c r="P47" s="17">
        <f>SUMIFS(Tableau1[44],Tableau1[RC],"="&amp;Tableau1[[#This Row],[RC]],Tableau1[Jour OPE],"&lt;="&amp;Tableau1[[#This Row],[Jour OPE]])</f>
        <v>218</v>
      </c>
      <c r="Q47" s="17">
        <v>1</v>
      </c>
      <c r="R47" s="17">
        <f>SUMIFS(Tableau1[46],Tableau1[RC],"="&amp;Tableau1[[#This Row],[RC]],Tableau1[Jour OPE],"&lt;="&amp;Tableau1[[#This Row],[Jour OPE]])</f>
        <v>228</v>
      </c>
      <c r="S47" s="17">
        <v>3</v>
      </c>
      <c r="T47" s="17">
        <f>SUMIFS(Tableau1[48],Tableau1[RC],"="&amp;Tableau1[[#This Row],[RC]],Tableau1[Jour OPE],"&lt;="&amp;Tableau1[[#This Row],[Jour OPE]])</f>
        <v>199</v>
      </c>
      <c r="U47" s="17">
        <v>1620</v>
      </c>
      <c r="V47" s="12">
        <f>VLOOKUP(Tableau1[[#This Row],[RC]],$Z$4:$AB$5,3,FALSE)</f>
        <v>1590</v>
      </c>
      <c r="W4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s="3" customFormat="1" ht="19.149999999999999" customHeight="1" x14ac:dyDescent="0.3">
      <c r="A48" s="6" t="s">
        <v>55</v>
      </c>
      <c r="B48" s="7" t="s">
        <v>10</v>
      </c>
      <c r="C48" s="7" t="s">
        <v>205</v>
      </c>
      <c r="D48" s="7" t="s">
        <v>11</v>
      </c>
      <c r="E48" s="12">
        <v>1</v>
      </c>
      <c r="F48" s="12">
        <f>SUMIFS(Tableau1[34],Tableau1[RC],"="&amp;Tableau1[[#This Row],[RC]],Tableau1[Jour OPE],"&lt;="&amp;Tableau1[[#This Row],[Jour OPE]])</f>
        <v>68</v>
      </c>
      <c r="G48" s="12">
        <v>3</v>
      </c>
      <c r="H48" s="12">
        <f>SUMIFS(Tableau1[36],Tableau1[RC],"="&amp;Tableau1[[#This Row],[RC]],Tableau1[Jour OPE],"&lt;="&amp;Tableau1[[#This Row],[Jour OPE]])</f>
        <v>140</v>
      </c>
      <c r="I48" s="12">
        <v>5</v>
      </c>
      <c r="J48" s="12">
        <f>SUMIFS(Tableau1[38],Tableau1[RC],"="&amp;Tableau1[[#This Row],[RC]],Tableau1[Jour OPE],"&lt;="&amp;Tableau1[[#This Row],[Jour OPE]])</f>
        <v>250</v>
      </c>
      <c r="K48" s="12">
        <v>11</v>
      </c>
      <c r="L48" s="12">
        <f>SUMIFS(Tableau1[40],Tableau1[RC],"="&amp;Tableau1[[#This Row],[RC]],Tableau1[Jour OPE],"&lt;="&amp;Tableau1[[#This Row],[Jour OPE]])</f>
        <v>271</v>
      </c>
      <c r="M48" s="12">
        <v>4</v>
      </c>
      <c r="N48" s="12">
        <f>SUMIFS(Tableau1[42],Tableau1[RC],"="&amp;Tableau1[[#This Row],[RC]],Tableau1[Jour OPE],"&lt;="&amp;Tableau1[[#This Row],[Jour OPE]])</f>
        <v>270</v>
      </c>
      <c r="O48" s="12">
        <v>6</v>
      </c>
      <c r="P48" s="12">
        <f>SUMIFS(Tableau1[44],Tableau1[RC],"="&amp;Tableau1[[#This Row],[RC]],Tableau1[Jour OPE],"&lt;="&amp;Tableau1[[#This Row],[Jour OPE]])</f>
        <v>224</v>
      </c>
      <c r="Q48" s="12">
        <v>3</v>
      </c>
      <c r="R48" s="12">
        <f>SUMIFS(Tableau1[46],Tableau1[RC],"="&amp;Tableau1[[#This Row],[RC]],Tableau1[Jour OPE],"&lt;="&amp;Tableau1[[#This Row],[Jour OPE]])</f>
        <v>231</v>
      </c>
      <c r="S48" s="12">
        <v>8</v>
      </c>
      <c r="T48" s="12">
        <f>SUMIFS(Tableau1[48],Tableau1[RC],"="&amp;Tableau1[[#This Row],[RC]],Tableau1[Jour OPE],"&lt;="&amp;Tableau1[[#This Row],[Jour OPE]])</f>
        <v>207</v>
      </c>
      <c r="U48" s="12">
        <v>1661</v>
      </c>
      <c r="V48" s="12">
        <f>VLOOKUP(Tableau1[[#This Row],[RC]],$Z$4:$AB$5,3,FALSE)</f>
        <v>1590</v>
      </c>
      <c r="W4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s="3" customFormat="1" ht="19.149999999999999" customHeight="1" x14ac:dyDescent="0.3">
      <c r="A49" s="6" t="s">
        <v>56</v>
      </c>
      <c r="B49" s="7" t="s">
        <v>10</v>
      </c>
      <c r="C49" s="7" t="s">
        <v>205</v>
      </c>
      <c r="D49" s="7" t="s">
        <v>11</v>
      </c>
      <c r="E49" s="17">
        <v>3</v>
      </c>
      <c r="F49" s="17">
        <f>SUMIFS(Tableau1[34],Tableau1[RC],"="&amp;Tableau1[[#This Row],[RC]],Tableau1[Jour OPE],"&lt;="&amp;Tableau1[[#This Row],[Jour OPE]])</f>
        <v>71</v>
      </c>
      <c r="G49" s="17">
        <v>5</v>
      </c>
      <c r="H49" s="17">
        <f>SUMIFS(Tableau1[36],Tableau1[RC],"="&amp;Tableau1[[#This Row],[RC]],Tableau1[Jour OPE],"&lt;="&amp;Tableau1[[#This Row],[Jour OPE]])</f>
        <v>145</v>
      </c>
      <c r="I49" s="17">
        <v>11</v>
      </c>
      <c r="J49" s="17">
        <f>SUMIFS(Tableau1[38],Tableau1[RC],"="&amp;Tableau1[[#This Row],[RC]],Tableau1[Jour OPE],"&lt;="&amp;Tableau1[[#This Row],[Jour OPE]])</f>
        <v>261</v>
      </c>
      <c r="K49" s="17">
        <v>4</v>
      </c>
      <c r="L49" s="17">
        <f>SUMIFS(Tableau1[40],Tableau1[RC],"="&amp;Tableau1[[#This Row],[RC]],Tableau1[Jour OPE],"&lt;="&amp;Tableau1[[#This Row],[Jour OPE]])</f>
        <v>275</v>
      </c>
      <c r="M49" s="17">
        <v>7</v>
      </c>
      <c r="N49" s="17">
        <f>SUMIFS(Tableau1[42],Tableau1[RC],"="&amp;Tableau1[[#This Row],[RC]],Tableau1[Jour OPE],"&lt;="&amp;Tableau1[[#This Row],[Jour OPE]])</f>
        <v>277</v>
      </c>
      <c r="O49" s="17">
        <v>14</v>
      </c>
      <c r="P49" s="17">
        <f>SUMIFS(Tableau1[44],Tableau1[RC],"="&amp;Tableau1[[#This Row],[RC]],Tableau1[Jour OPE],"&lt;="&amp;Tableau1[[#This Row],[Jour OPE]])</f>
        <v>238</v>
      </c>
      <c r="Q49" s="17">
        <v>12</v>
      </c>
      <c r="R49" s="17">
        <f>SUMIFS(Tableau1[46],Tableau1[RC],"="&amp;Tableau1[[#This Row],[RC]],Tableau1[Jour OPE],"&lt;="&amp;Tableau1[[#This Row],[Jour OPE]])</f>
        <v>243</v>
      </c>
      <c r="S49" s="17">
        <v>7</v>
      </c>
      <c r="T49" s="17">
        <f>SUMIFS(Tableau1[48],Tableau1[RC],"="&amp;Tableau1[[#This Row],[RC]],Tableau1[Jour OPE],"&lt;="&amp;Tableau1[[#This Row],[Jour OPE]])</f>
        <v>214</v>
      </c>
      <c r="U49" s="17">
        <v>1724</v>
      </c>
      <c r="V49" s="12">
        <f>VLOOKUP(Tableau1[[#This Row],[RC]],$Z$4:$AB$5,3,FALSE)</f>
        <v>1590</v>
      </c>
      <c r="W4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s="3" customFormat="1" ht="19.149999999999999" customHeight="1" x14ac:dyDescent="0.3">
      <c r="A50" s="6" t="s">
        <v>57</v>
      </c>
      <c r="B50" s="7" t="s">
        <v>10</v>
      </c>
      <c r="C50" s="7" t="s">
        <v>205</v>
      </c>
      <c r="D50" s="7" t="s">
        <v>11</v>
      </c>
      <c r="E50" s="12">
        <v>2</v>
      </c>
      <c r="F50" s="12">
        <f>SUMIFS(Tableau1[34],Tableau1[RC],"="&amp;Tableau1[[#This Row],[RC]],Tableau1[Jour OPE],"&lt;="&amp;Tableau1[[#This Row],[Jour OPE]])</f>
        <v>73</v>
      </c>
      <c r="G50" s="12">
        <v>3</v>
      </c>
      <c r="H50" s="12">
        <f>SUMIFS(Tableau1[36],Tableau1[RC],"="&amp;Tableau1[[#This Row],[RC]],Tableau1[Jour OPE],"&lt;="&amp;Tableau1[[#This Row],[Jour OPE]])</f>
        <v>148</v>
      </c>
      <c r="I50" s="12">
        <v>10</v>
      </c>
      <c r="J50" s="12">
        <f>SUMIFS(Tableau1[38],Tableau1[RC],"="&amp;Tableau1[[#This Row],[RC]],Tableau1[Jour OPE],"&lt;="&amp;Tableau1[[#This Row],[Jour OPE]])</f>
        <v>271</v>
      </c>
      <c r="K50" s="12">
        <v>4</v>
      </c>
      <c r="L50" s="12">
        <f>SUMIFS(Tableau1[40],Tableau1[RC],"="&amp;Tableau1[[#This Row],[RC]],Tableau1[Jour OPE],"&lt;="&amp;Tableau1[[#This Row],[Jour OPE]])</f>
        <v>279</v>
      </c>
      <c r="M50" s="12">
        <v>12</v>
      </c>
      <c r="N50" s="12">
        <f>SUMIFS(Tableau1[42],Tableau1[RC],"="&amp;Tableau1[[#This Row],[RC]],Tableau1[Jour OPE],"&lt;="&amp;Tableau1[[#This Row],[Jour OPE]])</f>
        <v>289</v>
      </c>
      <c r="O50" s="12">
        <v>9</v>
      </c>
      <c r="P50" s="12">
        <f>SUMIFS(Tableau1[44],Tableau1[RC],"="&amp;Tableau1[[#This Row],[RC]],Tableau1[Jour OPE],"&lt;="&amp;Tableau1[[#This Row],[Jour OPE]])</f>
        <v>247</v>
      </c>
      <c r="Q50" s="12">
        <v>11</v>
      </c>
      <c r="R50" s="12">
        <f>SUMIFS(Tableau1[46],Tableau1[RC],"="&amp;Tableau1[[#This Row],[RC]],Tableau1[Jour OPE],"&lt;="&amp;Tableau1[[#This Row],[Jour OPE]])</f>
        <v>254</v>
      </c>
      <c r="S50" s="12">
        <v>6</v>
      </c>
      <c r="T50" s="12">
        <f>SUMIFS(Tableau1[48],Tableau1[RC],"="&amp;Tableau1[[#This Row],[RC]],Tableau1[Jour OPE],"&lt;="&amp;Tableau1[[#This Row],[Jour OPE]])</f>
        <v>220</v>
      </c>
      <c r="U50" s="12">
        <v>1781</v>
      </c>
      <c r="V50" s="12">
        <f>VLOOKUP(Tableau1[[#This Row],[RC]],$Z$4:$AB$5,3,FALSE)</f>
        <v>1590</v>
      </c>
      <c r="W5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s="3" customFormat="1" ht="19.149999999999999" customHeight="1" x14ac:dyDescent="0.3">
      <c r="A51" s="6" t="s">
        <v>58</v>
      </c>
      <c r="B51" s="7" t="s">
        <v>10</v>
      </c>
      <c r="C51" s="7" t="s">
        <v>205</v>
      </c>
      <c r="D51" s="7" t="s">
        <v>11</v>
      </c>
      <c r="E51" s="17">
        <v>2</v>
      </c>
      <c r="F51" s="17">
        <f>SUMIFS(Tableau1[34],Tableau1[RC],"="&amp;Tableau1[[#This Row],[RC]],Tableau1[Jour OPE],"&lt;="&amp;Tableau1[[#This Row],[Jour OPE]])</f>
        <v>75</v>
      </c>
      <c r="G51" s="17">
        <v>3</v>
      </c>
      <c r="H51" s="17">
        <f>SUMIFS(Tableau1[36],Tableau1[RC],"="&amp;Tableau1[[#This Row],[RC]],Tableau1[Jour OPE],"&lt;="&amp;Tableau1[[#This Row],[Jour OPE]])</f>
        <v>151</v>
      </c>
      <c r="I51" s="17">
        <v>13</v>
      </c>
      <c r="J51" s="17">
        <f>SUMIFS(Tableau1[38],Tableau1[RC],"="&amp;Tableau1[[#This Row],[RC]],Tableau1[Jour OPE],"&lt;="&amp;Tableau1[[#This Row],[Jour OPE]])</f>
        <v>284</v>
      </c>
      <c r="K51" s="17">
        <v>13</v>
      </c>
      <c r="L51" s="17">
        <f>SUMIFS(Tableau1[40],Tableau1[RC],"="&amp;Tableau1[[#This Row],[RC]],Tableau1[Jour OPE],"&lt;="&amp;Tableau1[[#This Row],[Jour OPE]])</f>
        <v>292</v>
      </c>
      <c r="M51" s="17">
        <v>15</v>
      </c>
      <c r="N51" s="17">
        <f>SUMIFS(Tableau1[42],Tableau1[RC],"="&amp;Tableau1[[#This Row],[RC]],Tableau1[Jour OPE],"&lt;="&amp;Tableau1[[#This Row],[Jour OPE]])</f>
        <v>304</v>
      </c>
      <c r="O51" s="17">
        <v>9</v>
      </c>
      <c r="P51" s="17">
        <f>SUMIFS(Tableau1[44],Tableau1[RC],"="&amp;Tableau1[[#This Row],[RC]],Tableau1[Jour OPE],"&lt;="&amp;Tableau1[[#This Row],[Jour OPE]])</f>
        <v>256</v>
      </c>
      <c r="Q51" s="17">
        <v>12</v>
      </c>
      <c r="R51" s="17">
        <f>SUMIFS(Tableau1[46],Tableau1[RC],"="&amp;Tableau1[[#This Row],[RC]],Tableau1[Jour OPE],"&lt;="&amp;Tableau1[[#This Row],[Jour OPE]])</f>
        <v>266</v>
      </c>
      <c r="S51" s="17">
        <v>9</v>
      </c>
      <c r="T51" s="17">
        <f>SUMIFS(Tableau1[48],Tableau1[RC],"="&amp;Tableau1[[#This Row],[RC]],Tableau1[Jour OPE],"&lt;="&amp;Tableau1[[#This Row],[Jour OPE]])</f>
        <v>229</v>
      </c>
      <c r="U51" s="17">
        <v>1857</v>
      </c>
      <c r="V51" s="12">
        <f>VLOOKUP(Tableau1[[#This Row],[RC]],$Z$4:$AB$5,3,FALSE)</f>
        <v>1590</v>
      </c>
      <c r="W5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s="3" customFormat="1" ht="19.149999999999999" customHeight="1" x14ac:dyDescent="0.3">
      <c r="A52" s="6" t="s">
        <v>59</v>
      </c>
      <c r="B52" s="7" t="s">
        <v>10</v>
      </c>
      <c r="C52" s="7" t="s">
        <v>205</v>
      </c>
      <c r="D52" s="7" t="s">
        <v>11</v>
      </c>
      <c r="E52" s="12">
        <v>5</v>
      </c>
      <c r="F52" s="12">
        <f>SUMIFS(Tableau1[34],Tableau1[RC],"="&amp;Tableau1[[#This Row],[RC]],Tableau1[Jour OPE],"&lt;="&amp;Tableau1[[#This Row],[Jour OPE]])</f>
        <v>80</v>
      </c>
      <c r="G52" s="12">
        <v>11</v>
      </c>
      <c r="H52" s="12">
        <f>SUMIFS(Tableau1[36],Tableau1[RC],"="&amp;Tableau1[[#This Row],[RC]],Tableau1[Jour OPE],"&lt;="&amp;Tableau1[[#This Row],[Jour OPE]])</f>
        <v>162</v>
      </c>
      <c r="I52" s="12">
        <v>21</v>
      </c>
      <c r="J52" s="12">
        <f>SUMIFS(Tableau1[38],Tableau1[RC],"="&amp;Tableau1[[#This Row],[RC]],Tableau1[Jour OPE],"&lt;="&amp;Tableau1[[#This Row],[Jour OPE]])</f>
        <v>305</v>
      </c>
      <c r="K52" s="12">
        <v>26</v>
      </c>
      <c r="L52" s="12">
        <f>SUMIFS(Tableau1[40],Tableau1[RC],"="&amp;Tableau1[[#This Row],[RC]],Tableau1[Jour OPE],"&lt;="&amp;Tableau1[[#This Row],[Jour OPE]])</f>
        <v>318</v>
      </c>
      <c r="M52" s="12">
        <v>25</v>
      </c>
      <c r="N52" s="12">
        <f>SUMIFS(Tableau1[42],Tableau1[RC],"="&amp;Tableau1[[#This Row],[RC]],Tableau1[Jour OPE],"&lt;="&amp;Tableau1[[#This Row],[Jour OPE]])</f>
        <v>329</v>
      </c>
      <c r="O52" s="12">
        <v>29</v>
      </c>
      <c r="P52" s="12">
        <f>SUMIFS(Tableau1[44],Tableau1[RC],"="&amp;Tableau1[[#This Row],[RC]],Tableau1[Jour OPE],"&lt;="&amp;Tableau1[[#This Row],[Jour OPE]])</f>
        <v>285</v>
      </c>
      <c r="Q52" s="12">
        <v>17</v>
      </c>
      <c r="R52" s="12">
        <f>SUMIFS(Tableau1[46],Tableau1[RC],"="&amp;Tableau1[[#This Row],[RC]],Tableau1[Jour OPE],"&lt;="&amp;Tableau1[[#This Row],[Jour OPE]])</f>
        <v>283</v>
      </c>
      <c r="S52" s="12">
        <v>29</v>
      </c>
      <c r="T52" s="12">
        <f>SUMIFS(Tableau1[48],Tableau1[RC],"="&amp;Tableau1[[#This Row],[RC]],Tableau1[Jour OPE],"&lt;="&amp;Tableau1[[#This Row],[Jour OPE]])</f>
        <v>258</v>
      </c>
      <c r="U52" s="12">
        <v>2020</v>
      </c>
      <c r="V52" s="12">
        <f>VLOOKUP(Tableau1[[#This Row],[RC]],$Z$4:$AB$5,3,FALSE)</f>
        <v>1590</v>
      </c>
      <c r="W5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s="3" customFormat="1" ht="19.149999999999999" customHeight="1" x14ac:dyDescent="0.3">
      <c r="A53" s="6" t="s">
        <v>60</v>
      </c>
      <c r="B53" s="7" t="s">
        <v>10</v>
      </c>
      <c r="C53" s="7" t="s">
        <v>205</v>
      </c>
      <c r="D53" s="7" t="s">
        <v>11</v>
      </c>
      <c r="E53" s="17"/>
      <c r="F53" s="17">
        <f>SUMIFS(Tableau1[34],Tableau1[RC],"="&amp;Tableau1[[#This Row],[RC]],Tableau1[Jour OPE],"&lt;="&amp;Tableau1[[#This Row],[Jour OPE]])</f>
        <v>80</v>
      </c>
      <c r="G53" s="17"/>
      <c r="H53" s="17">
        <f>SUMIFS(Tableau1[36],Tableau1[RC],"="&amp;Tableau1[[#This Row],[RC]],Tableau1[Jour OPE],"&lt;="&amp;Tableau1[[#This Row],[Jour OPE]])</f>
        <v>162</v>
      </c>
      <c r="I53" s="17"/>
      <c r="J53" s="17">
        <f>SUMIFS(Tableau1[38],Tableau1[RC],"="&amp;Tableau1[[#This Row],[RC]],Tableau1[Jour OPE],"&lt;="&amp;Tableau1[[#This Row],[Jour OPE]])</f>
        <v>305</v>
      </c>
      <c r="K53" s="17"/>
      <c r="L53" s="17">
        <f>SUMIFS(Tableau1[40],Tableau1[RC],"="&amp;Tableau1[[#This Row],[RC]],Tableau1[Jour OPE],"&lt;="&amp;Tableau1[[#This Row],[Jour OPE]])</f>
        <v>318</v>
      </c>
      <c r="M53" s="17"/>
      <c r="N53" s="17">
        <f>SUMIFS(Tableau1[42],Tableau1[RC],"="&amp;Tableau1[[#This Row],[RC]],Tableau1[Jour OPE],"&lt;="&amp;Tableau1[[#This Row],[Jour OPE]])</f>
        <v>329</v>
      </c>
      <c r="O53" s="17"/>
      <c r="P53" s="17">
        <f>SUMIFS(Tableau1[44],Tableau1[RC],"="&amp;Tableau1[[#This Row],[RC]],Tableau1[Jour OPE],"&lt;="&amp;Tableau1[[#This Row],[Jour OPE]])</f>
        <v>285</v>
      </c>
      <c r="Q53" s="17"/>
      <c r="R53" s="17">
        <f>SUMIFS(Tableau1[46],Tableau1[RC],"="&amp;Tableau1[[#This Row],[RC]],Tableau1[Jour OPE],"&lt;="&amp;Tableau1[[#This Row],[Jour OPE]])</f>
        <v>283</v>
      </c>
      <c r="S53" s="17">
        <v>1</v>
      </c>
      <c r="T53" s="17">
        <f>SUMIFS(Tableau1[48],Tableau1[RC],"="&amp;Tableau1[[#This Row],[RC]],Tableau1[Jour OPE],"&lt;="&amp;Tableau1[[#This Row],[Jour OPE]])</f>
        <v>259</v>
      </c>
      <c r="U53" s="17">
        <v>2021</v>
      </c>
      <c r="V53" s="12">
        <f>VLOOKUP(Tableau1[[#This Row],[RC]],$Z$4:$AB$5,3,FALSE)</f>
        <v>1590</v>
      </c>
      <c r="W5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s="3" customFormat="1" ht="19.149999999999999" customHeight="1" x14ac:dyDescent="0.3">
      <c r="A54" s="6" t="s">
        <v>61</v>
      </c>
      <c r="B54" s="7" t="s">
        <v>10</v>
      </c>
      <c r="C54" s="7" t="s">
        <v>205</v>
      </c>
      <c r="D54" s="7" t="s">
        <v>11</v>
      </c>
      <c r="E54" s="12">
        <v>1</v>
      </c>
      <c r="F54" s="12">
        <f>SUMIFS(Tableau1[34],Tableau1[RC],"="&amp;Tableau1[[#This Row],[RC]],Tableau1[Jour OPE],"&lt;="&amp;Tableau1[[#This Row],[Jour OPE]])</f>
        <v>81</v>
      </c>
      <c r="G54" s="12">
        <v>4</v>
      </c>
      <c r="H54" s="12">
        <f>SUMIFS(Tableau1[36],Tableau1[RC],"="&amp;Tableau1[[#This Row],[RC]],Tableau1[Jour OPE],"&lt;="&amp;Tableau1[[#This Row],[Jour OPE]])</f>
        <v>166</v>
      </c>
      <c r="I54" s="12">
        <v>3</v>
      </c>
      <c r="J54" s="12">
        <f>SUMIFS(Tableau1[38],Tableau1[RC],"="&amp;Tableau1[[#This Row],[RC]],Tableau1[Jour OPE],"&lt;="&amp;Tableau1[[#This Row],[Jour OPE]])</f>
        <v>308</v>
      </c>
      <c r="K54" s="12">
        <v>5</v>
      </c>
      <c r="L54" s="12">
        <f>SUMIFS(Tableau1[40],Tableau1[RC],"="&amp;Tableau1[[#This Row],[RC]],Tableau1[Jour OPE],"&lt;="&amp;Tableau1[[#This Row],[Jour OPE]])</f>
        <v>323</v>
      </c>
      <c r="M54" s="12">
        <v>4</v>
      </c>
      <c r="N54" s="12">
        <f>SUMIFS(Tableau1[42],Tableau1[RC],"="&amp;Tableau1[[#This Row],[RC]],Tableau1[Jour OPE],"&lt;="&amp;Tableau1[[#This Row],[Jour OPE]])</f>
        <v>333</v>
      </c>
      <c r="O54" s="12">
        <v>11</v>
      </c>
      <c r="P54" s="12">
        <f>SUMIFS(Tableau1[44],Tableau1[RC],"="&amp;Tableau1[[#This Row],[RC]],Tableau1[Jour OPE],"&lt;="&amp;Tableau1[[#This Row],[Jour OPE]])</f>
        <v>296</v>
      </c>
      <c r="Q54" s="12">
        <v>8</v>
      </c>
      <c r="R54" s="12">
        <f>SUMIFS(Tableau1[46],Tableau1[RC],"="&amp;Tableau1[[#This Row],[RC]],Tableau1[Jour OPE],"&lt;="&amp;Tableau1[[#This Row],[Jour OPE]])</f>
        <v>291</v>
      </c>
      <c r="S54" s="12">
        <v>8</v>
      </c>
      <c r="T54" s="12">
        <f>SUMIFS(Tableau1[48],Tableau1[RC],"="&amp;Tableau1[[#This Row],[RC]],Tableau1[Jour OPE],"&lt;="&amp;Tableau1[[#This Row],[Jour OPE]])</f>
        <v>267</v>
      </c>
      <c r="U54" s="12">
        <v>2065</v>
      </c>
      <c r="V54" s="12">
        <f>VLOOKUP(Tableau1[[#This Row],[RC]],$Z$4:$AB$5,3,FALSE)</f>
        <v>1590</v>
      </c>
      <c r="W5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s="3" customFormat="1" ht="19.149999999999999" customHeight="1" x14ac:dyDescent="0.3">
      <c r="A55" s="6" t="s">
        <v>62</v>
      </c>
      <c r="B55" s="7" t="s">
        <v>10</v>
      </c>
      <c r="C55" s="7" t="s">
        <v>205</v>
      </c>
      <c r="D55" s="7" t="s">
        <v>11</v>
      </c>
      <c r="E55" s="17">
        <v>2</v>
      </c>
      <c r="F55" s="17">
        <f>SUMIFS(Tableau1[34],Tableau1[RC],"="&amp;Tableau1[[#This Row],[RC]],Tableau1[Jour OPE],"&lt;="&amp;Tableau1[[#This Row],[Jour OPE]])</f>
        <v>83</v>
      </c>
      <c r="G55" s="17">
        <v>5</v>
      </c>
      <c r="H55" s="17">
        <f>SUMIFS(Tableau1[36],Tableau1[RC],"="&amp;Tableau1[[#This Row],[RC]],Tableau1[Jour OPE],"&lt;="&amp;Tableau1[[#This Row],[Jour OPE]])</f>
        <v>171</v>
      </c>
      <c r="I55" s="17">
        <v>9</v>
      </c>
      <c r="J55" s="17">
        <f>SUMIFS(Tableau1[38],Tableau1[RC],"="&amp;Tableau1[[#This Row],[RC]],Tableau1[Jour OPE],"&lt;="&amp;Tableau1[[#This Row],[Jour OPE]])</f>
        <v>317</v>
      </c>
      <c r="K55" s="17">
        <v>6</v>
      </c>
      <c r="L55" s="17">
        <f>SUMIFS(Tableau1[40],Tableau1[RC],"="&amp;Tableau1[[#This Row],[RC]],Tableau1[Jour OPE],"&lt;="&amp;Tableau1[[#This Row],[Jour OPE]])</f>
        <v>329</v>
      </c>
      <c r="M55" s="17">
        <v>8</v>
      </c>
      <c r="N55" s="17">
        <f>SUMIFS(Tableau1[42],Tableau1[RC],"="&amp;Tableau1[[#This Row],[RC]],Tableau1[Jour OPE],"&lt;="&amp;Tableau1[[#This Row],[Jour OPE]])</f>
        <v>341</v>
      </c>
      <c r="O55" s="17">
        <v>10</v>
      </c>
      <c r="P55" s="17">
        <f>SUMIFS(Tableau1[44],Tableau1[RC],"="&amp;Tableau1[[#This Row],[RC]],Tableau1[Jour OPE],"&lt;="&amp;Tableau1[[#This Row],[Jour OPE]])</f>
        <v>306</v>
      </c>
      <c r="Q55" s="17">
        <v>12</v>
      </c>
      <c r="R55" s="17">
        <f>SUMIFS(Tableau1[46],Tableau1[RC],"="&amp;Tableau1[[#This Row],[RC]],Tableau1[Jour OPE],"&lt;="&amp;Tableau1[[#This Row],[Jour OPE]])</f>
        <v>303</v>
      </c>
      <c r="S55" s="17">
        <v>4</v>
      </c>
      <c r="T55" s="17">
        <f>SUMIFS(Tableau1[48],Tableau1[RC],"="&amp;Tableau1[[#This Row],[RC]],Tableau1[Jour OPE],"&lt;="&amp;Tableau1[[#This Row],[Jour OPE]])</f>
        <v>271</v>
      </c>
      <c r="U55" s="17">
        <v>2121</v>
      </c>
      <c r="V55" s="12">
        <f>VLOOKUP(Tableau1[[#This Row],[RC]],$Z$4:$AB$5,3,FALSE)</f>
        <v>1590</v>
      </c>
      <c r="W5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s="3" customFormat="1" ht="19.149999999999999" customHeight="1" x14ac:dyDescent="0.3">
      <c r="A56" s="6" t="s">
        <v>63</v>
      </c>
      <c r="B56" s="7" t="s">
        <v>10</v>
      </c>
      <c r="C56" s="7" t="s">
        <v>205</v>
      </c>
      <c r="D56" s="7" t="s">
        <v>11</v>
      </c>
      <c r="E56" s="12">
        <v>3</v>
      </c>
      <c r="F56" s="12">
        <f>SUMIFS(Tableau1[34],Tableau1[RC],"="&amp;Tableau1[[#This Row],[RC]],Tableau1[Jour OPE],"&lt;="&amp;Tableau1[[#This Row],[Jour OPE]])</f>
        <v>86</v>
      </c>
      <c r="G56" s="12">
        <v>6</v>
      </c>
      <c r="H56" s="12">
        <f>SUMIFS(Tableau1[36],Tableau1[RC],"="&amp;Tableau1[[#This Row],[RC]],Tableau1[Jour OPE],"&lt;="&amp;Tableau1[[#This Row],[Jour OPE]])</f>
        <v>177</v>
      </c>
      <c r="I56" s="12">
        <v>5</v>
      </c>
      <c r="J56" s="12">
        <f>SUMIFS(Tableau1[38],Tableau1[RC],"="&amp;Tableau1[[#This Row],[RC]],Tableau1[Jour OPE],"&lt;="&amp;Tableau1[[#This Row],[Jour OPE]])</f>
        <v>322</v>
      </c>
      <c r="K56" s="12">
        <v>9</v>
      </c>
      <c r="L56" s="12">
        <f>SUMIFS(Tableau1[40],Tableau1[RC],"="&amp;Tableau1[[#This Row],[RC]],Tableau1[Jour OPE],"&lt;="&amp;Tableau1[[#This Row],[Jour OPE]])</f>
        <v>338</v>
      </c>
      <c r="M56" s="12">
        <v>18</v>
      </c>
      <c r="N56" s="12">
        <f>SUMIFS(Tableau1[42],Tableau1[RC],"="&amp;Tableau1[[#This Row],[RC]],Tableau1[Jour OPE],"&lt;="&amp;Tableau1[[#This Row],[Jour OPE]])</f>
        <v>359</v>
      </c>
      <c r="O56" s="12">
        <v>14</v>
      </c>
      <c r="P56" s="12">
        <f>SUMIFS(Tableau1[44],Tableau1[RC],"="&amp;Tableau1[[#This Row],[RC]],Tableau1[Jour OPE],"&lt;="&amp;Tableau1[[#This Row],[Jour OPE]])</f>
        <v>320</v>
      </c>
      <c r="Q56" s="12">
        <v>10</v>
      </c>
      <c r="R56" s="12">
        <f>SUMIFS(Tableau1[46],Tableau1[RC],"="&amp;Tableau1[[#This Row],[RC]],Tableau1[Jour OPE],"&lt;="&amp;Tableau1[[#This Row],[Jour OPE]])</f>
        <v>313</v>
      </c>
      <c r="S56" s="12">
        <v>7</v>
      </c>
      <c r="T56" s="12">
        <f>SUMIFS(Tableau1[48],Tableau1[RC],"="&amp;Tableau1[[#This Row],[RC]],Tableau1[Jour OPE],"&lt;="&amp;Tableau1[[#This Row],[Jour OPE]])</f>
        <v>278</v>
      </c>
      <c r="U56" s="12">
        <v>2193</v>
      </c>
      <c r="V56" s="12">
        <f>VLOOKUP(Tableau1[[#This Row],[RC]],$Z$4:$AB$5,3,FALSE)</f>
        <v>1590</v>
      </c>
      <c r="W5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s="3" customFormat="1" ht="19.149999999999999" customHeight="1" x14ac:dyDescent="0.3">
      <c r="A57" s="6" t="s">
        <v>64</v>
      </c>
      <c r="B57" s="7" t="s">
        <v>10</v>
      </c>
      <c r="C57" s="7" t="s">
        <v>205</v>
      </c>
      <c r="D57" s="7" t="s">
        <v>11</v>
      </c>
      <c r="E57" s="17">
        <v>3</v>
      </c>
      <c r="F57" s="17">
        <f>SUMIFS(Tableau1[34],Tableau1[RC],"="&amp;Tableau1[[#This Row],[RC]],Tableau1[Jour OPE],"&lt;="&amp;Tableau1[[#This Row],[Jour OPE]])</f>
        <v>89</v>
      </c>
      <c r="G57" s="17">
        <v>6</v>
      </c>
      <c r="H57" s="17">
        <f>SUMIFS(Tableau1[36],Tableau1[RC],"="&amp;Tableau1[[#This Row],[RC]],Tableau1[Jour OPE],"&lt;="&amp;Tableau1[[#This Row],[Jour OPE]])</f>
        <v>183</v>
      </c>
      <c r="I57" s="17">
        <v>16</v>
      </c>
      <c r="J57" s="17">
        <f>SUMIFS(Tableau1[38],Tableau1[RC],"="&amp;Tableau1[[#This Row],[RC]],Tableau1[Jour OPE],"&lt;="&amp;Tableau1[[#This Row],[Jour OPE]])</f>
        <v>338</v>
      </c>
      <c r="K57" s="17">
        <v>15</v>
      </c>
      <c r="L57" s="17">
        <f>SUMIFS(Tableau1[40],Tableau1[RC],"="&amp;Tableau1[[#This Row],[RC]],Tableau1[Jour OPE],"&lt;="&amp;Tableau1[[#This Row],[Jour OPE]])</f>
        <v>353</v>
      </c>
      <c r="M57" s="17">
        <v>13</v>
      </c>
      <c r="N57" s="17">
        <f>SUMIFS(Tableau1[42],Tableau1[RC],"="&amp;Tableau1[[#This Row],[RC]],Tableau1[Jour OPE],"&lt;="&amp;Tableau1[[#This Row],[Jour OPE]])</f>
        <v>372</v>
      </c>
      <c r="O57" s="17">
        <v>13</v>
      </c>
      <c r="P57" s="17">
        <f>SUMIFS(Tableau1[44],Tableau1[RC],"="&amp;Tableau1[[#This Row],[RC]],Tableau1[Jour OPE],"&lt;="&amp;Tableau1[[#This Row],[Jour OPE]])</f>
        <v>333</v>
      </c>
      <c r="Q57" s="17">
        <v>13</v>
      </c>
      <c r="R57" s="17">
        <f>SUMIFS(Tableau1[46],Tableau1[RC],"="&amp;Tableau1[[#This Row],[RC]],Tableau1[Jour OPE],"&lt;="&amp;Tableau1[[#This Row],[Jour OPE]])</f>
        <v>326</v>
      </c>
      <c r="S57" s="17">
        <v>9</v>
      </c>
      <c r="T57" s="17">
        <f>SUMIFS(Tableau1[48],Tableau1[RC],"="&amp;Tableau1[[#This Row],[RC]],Tableau1[Jour OPE],"&lt;="&amp;Tableau1[[#This Row],[Jour OPE]])</f>
        <v>287</v>
      </c>
      <c r="U57" s="17">
        <v>2281</v>
      </c>
      <c r="V57" s="12">
        <f>VLOOKUP(Tableau1[[#This Row],[RC]],$Z$4:$AB$5,3,FALSE)</f>
        <v>1590</v>
      </c>
      <c r="W5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s="3" customFormat="1" ht="19.149999999999999" customHeight="1" x14ac:dyDescent="0.3">
      <c r="A58" s="6" t="s">
        <v>65</v>
      </c>
      <c r="B58" s="7" t="s">
        <v>10</v>
      </c>
      <c r="C58" s="7" t="s">
        <v>205</v>
      </c>
      <c r="D58" s="7" t="s">
        <v>11</v>
      </c>
      <c r="E58" s="12">
        <v>3</v>
      </c>
      <c r="F58" s="12">
        <f>SUMIFS(Tableau1[34],Tableau1[RC],"="&amp;Tableau1[[#This Row],[RC]],Tableau1[Jour OPE],"&lt;="&amp;Tableau1[[#This Row],[Jour OPE]])</f>
        <v>92</v>
      </c>
      <c r="G58" s="12">
        <v>9</v>
      </c>
      <c r="H58" s="12">
        <f>SUMIFS(Tableau1[36],Tableau1[RC],"="&amp;Tableau1[[#This Row],[RC]],Tableau1[Jour OPE],"&lt;="&amp;Tableau1[[#This Row],[Jour OPE]])</f>
        <v>192</v>
      </c>
      <c r="I58" s="12">
        <v>14</v>
      </c>
      <c r="J58" s="12">
        <f>SUMIFS(Tableau1[38],Tableau1[RC],"="&amp;Tableau1[[#This Row],[RC]],Tableau1[Jour OPE],"&lt;="&amp;Tableau1[[#This Row],[Jour OPE]])</f>
        <v>352</v>
      </c>
      <c r="K58" s="12">
        <v>17</v>
      </c>
      <c r="L58" s="12">
        <f>SUMIFS(Tableau1[40],Tableau1[RC],"="&amp;Tableau1[[#This Row],[RC]],Tableau1[Jour OPE],"&lt;="&amp;Tableau1[[#This Row],[Jour OPE]])</f>
        <v>370</v>
      </c>
      <c r="M58" s="12">
        <v>11</v>
      </c>
      <c r="N58" s="12">
        <f>SUMIFS(Tableau1[42],Tableau1[RC],"="&amp;Tableau1[[#This Row],[RC]],Tableau1[Jour OPE],"&lt;="&amp;Tableau1[[#This Row],[Jour OPE]])</f>
        <v>383</v>
      </c>
      <c r="O58" s="12">
        <v>20</v>
      </c>
      <c r="P58" s="12">
        <f>SUMIFS(Tableau1[44],Tableau1[RC],"="&amp;Tableau1[[#This Row],[RC]],Tableau1[Jour OPE],"&lt;="&amp;Tableau1[[#This Row],[Jour OPE]])</f>
        <v>353</v>
      </c>
      <c r="Q58" s="12">
        <v>12</v>
      </c>
      <c r="R58" s="12">
        <f>SUMIFS(Tableau1[46],Tableau1[RC],"="&amp;Tableau1[[#This Row],[RC]],Tableau1[Jour OPE],"&lt;="&amp;Tableau1[[#This Row],[Jour OPE]])</f>
        <v>338</v>
      </c>
      <c r="S58" s="12">
        <v>15</v>
      </c>
      <c r="T58" s="12">
        <f>SUMIFS(Tableau1[48],Tableau1[RC],"="&amp;Tableau1[[#This Row],[RC]],Tableau1[Jour OPE],"&lt;="&amp;Tableau1[[#This Row],[Jour OPE]])</f>
        <v>302</v>
      </c>
      <c r="U58" s="12">
        <v>2382</v>
      </c>
      <c r="V58" s="12">
        <f>VLOOKUP(Tableau1[[#This Row],[RC]],$Z$4:$AB$5,3,FALSE)</f>
        <v>1590</v>
      </c>
      <c r="W5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s="3" customFormat="1" ht="19.149999999999999" customHeight="1" x14ac:dyDescent="0.3">
      <c r="A59" s="6" t="s">
        <v>66</v>
      </c>
      <c r="B59" s="7" t="s">
        <v>10</v>
      </c>
      <c r="C59" s="7" t="s">
        <v>205</v>
      </c>
      <c r="D59" s="7" t="s">
        <v>11</v>
      </c>
      <c r="E59" s="17">
        <v>5</v>
      </c>
      <c r="F59" s="17">
        <f>SUMIFS(Tableau1[34],Tableau1[RC],"="&amp;Tableau1[[#This Row],[RC]],Tableau1[Jour OPE],"&lt;="&amp;Tableau1[[#This Row],[Jour OPE]])</f>
        <v>97</v>
      </c>
      <c r="G59" s="17">
        <v>8</v>
      </c>
      <c r="H59" s="17">
        <f>SUMIFS(Tableau1[36],Tableau1[RC],"="&amp;Tableau1[[#This Row],[RC]],Tableau1[Jour OPE],"&lt;="&amp;Tableau1[[#This Row],[Jour OPE]])</f>
        <v>200</v>
      </c>
      <c r="I59" s="17">
        <v>23</v>
      </c>
      <c r="J59" s="17">
        <f>SUMIFS(Tableau1[38],Tableau1[RC],"="&amp;Tableau1[[#This Row],[RC]],Tableau1[Jour OPE],"&lt;="&amp;Tableau1[[#This Row],[Jour OPE]])</f>
        <v>375</v>
      </c>
      <c r="K59" s="17">
        <v>23</v>
      </c>
      <c r="L59" s="17">
        <f>SUMIFS(Tableau1[40],Tableau1[RC],"="&amp;Tableau1[[#This Row],[RC]],Tableau1[Jour OPE],"&lt;="&amp;Tableau1[[#This Row],[Jour OPE]])</f>
        <v>393</v>
      </c>
      <c r="M59" s="17">
        <v>23</v>
      </c>
      <c r="N59" s="17">
        <f>SUMIFS(Tableau1[42],Tableau1[RC],"="&amp;Tableau1[[#This Row],[RC]],Tableau1[Jour OPE],"&lt;="&amp;Tableau1[[#This Row],[Jour OPE]])</f>
        <v>406</v>
      </c>
      <c r="O59" s="17">
        <v>30</v>
      </c>
      <c r="P59" s="17">
        <f>SUMIFS(Tableau1[44],Tableau1[RC],"="&amp;Tableau1[[#This Row],[RC]],Tableau1[Jour OPE],"&lt;="&amp;Tableau1[[#This Row],[Jour OPE]])</f>
        <v>383</v>
      </c>
      <c r="Q59" s="17">
        <v>12</v>
      </c>
      <c r="R59" s="17">
        <f>SUMIFS(Tableau1[46],Tableau1[RC],"="&amp;Tableau1[[#This Row],[RC]],Tableau1[Jour OPE],"&lt;="&amp;Tableau1[[#This Row],[Jour OPE]])</f>
        <v>350</v>
      </c>
      <c r="S59" s="17">
        <v>24</v>
      </c>
      <c r="T59" s="17">
        <f>SUMIFS(Tableau1[48],Tableau1[RC],"="&amp;Tableau1[[#This Row],[RC]],Tableau1[Jour OPE],"&lt;="&amp;Tableau1[[#This Row],[Jour OPE]])</f>
        <v>326</v>
      </c>
      <c r="U59" s="17">
        <v>2530</v>
      </c>
      <c r="V59" s="12">
        <f>VLOOKUP(Tableau1[[#This Row],[RC]],$Z$4:$AB$5,3,FALSE)</f>
        <v>1590</v>
      </c>
      <c r="W5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s="3" customFormat="1" ht="19.149999999999999" customHeight="1" x14ac:dyDescent="0.3">
      <c r="A60" s="6" t="s">
        <v>67</v>
      </c>
      <c r="B60" s="7" t="s">
        <v>10</v>
      </c>
      <c r="C60" s="7" t="s">
        <v>205</v>
      </c>
      <c r="D60" s="7" t="s">
        <v>11</v>
      </c>
      <c r="E60" s="12"/>
      <c r="F60" s="12">
        <f>SUMIFS(Tableau1[34],Tableau1[RC],"="&amp;Tableau1[[#This Row],[RC]],Tableau1[Jour OPE],"&lt;="&amp;Tableau1[[#This Row],[Jour OPE]])</f>
        <v>97</v>
      </c>
      <c r="G60" s="12"/>
      <c r="H60" s="12">
        <f>SUMIFS(Tableau1[36],Tableau1[RC],"="&amp;Tableau1[[#This Row],[RC]],Tableau1[Jour OPE],"&lt;="&amp;Tableau1[[#This Row],[Jour OPE]])</f>
        <v>200</v>
      </c>
      <c r="I60" s="12">
        <v>1</v>
      </c>
      <c r="J60" s="12">
        <f>SUMIFS(Tableau1[38],Tableau1[RC],"="&amp;Tableau1[[#This Row],[RC]],Tableau1[Jour OPE],"&lt;="&amp;Tableau1[[#This Row],[Jour OPE]])</f>
        <v>376</v>
      </c>
      <c r="K60" s="12">
        <v>1</v>
      </c>
      <c r="L60" s="12">
        <f>SUMIFS(Tableau1[40],Tableau1[RC],"="&amp;Tableau1[[#This Row],[RC]],Tableau1[Jour OPE],"&lt;="&amp;Tableau1[[#This Row],[Jour OPE]])</f>
        <v>394</v>
      </c>
      <c r="M60" s="12"/>
      <c r="N60" s="12">
        <f>SUMIFS(Tableau1[42],Tableau1[RC],"="&amp;Tableau1[[#This Row],[RC]],Tableau1[Jour OPE],"&lt;="&amp;Tableau1[[#This Row],[Jour OPE]])</f>
        <v>406</v>
      </c>
      <c r="O60" s="12">
        <v>1</v>
      </c>
      <c r="P60" s="12">
        <f>SUMIFS(Tableau1[44],Tableau1[RC],"="&amp;Tableau1[[#This Row],[RC]],Tableau1[Jour OPE],"&lt;="&amp;Tableau1[[#This Row],[Jour OPE]])</f>
        <v>384</v>
      </c>
      <c r="Q60" s="12"/>
      <c r="R60" s="12">
        <f>SUMIFS(Tableau1[46],Tableau1[RC],"="&amp;Tableau1[[#This Row],[RC]],Tableau1[Jour OPE],"&lt;="&amp;Tableau1[[#This Row],[Jour OPE]])</f>
        <v>350</v>
      </c>
      <c r="S60" s="12"/>
      <c r="T60" s="12">
        <f>SUMIFS(Tableau1[48],Tableau1[RC],"="&amp;Tableau1[[#This Row],[RC]],Tableau1[Jour OPE],"&lt;="&amp;Tableau1[[#This Row],[Jour OPE]])</f>
        <v>326</v>
      </c>
      <c r="U60" s="12">
        <v>2533</v>
      </c>
      <c r="V60" s="12">
        <f>VLOOKUP(Tableau1[[#This Row],[RC]],$Z$4:$AB$5,3,FALSE)</f>
        <v>1590</v>
      </c>
      <c r="W6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0" s="20"/>
      <c r="Z60" s="20"/>
      <c r="AA60" s="20"/>
      <c r="AB60" s="20"/>
      <c r="AC60" s="20"/>
      <c r="AD60" s="20"/>
      <c r="AE60" s="20"/>
      <c r="AF60" s="20"/>
      <c r="AG60" s="20"/>
    </row>
    <row r="61" spans="1:33" s="3" customFormat="1" ht="19.149999999999999" customHeight="1" x14ac:dyDescent="0.3">
      <c r="A61" s="6" t="s">
        <v>68</v>
      </c>
      <c r="B61" s="7" t="s">
        <v>10</v>
      </c>
      <c r="C61" s="7" t="s">
        <v>205</v>
      </c>
      <c r="D61" s="7" t="s">
        <v>11</v>
      </c>
      <c r="E61" s="17">
        <v>6</v>
      </c>
      <c r="F61" s="17">
        <f>SUMIFS(Tableau1[34],Tableau1[RC],"="&amp;Tableau1[[#This Row],[RC]],Tableau1[Jour OPE],"&lt;="&amp;Tableau1[[#This Row],[Jour OPE]])</f>
        <v>103</v>
      </c>
      <c r="G61" s="17">
        <v>9</v>
      </c>
      <c r="H61" s="17">
        <f>SUMIFS(Tableau1[36],Tableau1[RC],"="&amp;Tableau1[[#This Row],[RC]],Tableau1[Jour OPE],"&lt;="&amp;Tableau1[[#This Row],[Jour OPE]])</f>
        <v>209</v>
      </c>
      <c r="I61" s="17">
        <v>16</v>
      </c>
      <c r="J61" s="17">
        <f>SUMIFS(Tableau1[38],Tableau1[RC],"="&amp;Tableau1[[#This Row],[RC]],Tableau1[Jour OPE],"&lt;="&amp;Tableau1[[#This Row],[Jour OPE]])</f>
        <v>392</v>
      </c>
      <c r="K61" s="17">
        <v>8</v>
      </c>
      <c r="L61" s="17">
        <f>SUMIFS(Tableau1[40],Tableau1[RC],"="&amp;Tableau1[[#This Row],[RC]],Tableau1[Jour OPE],"&lt;="&amp;Tableau1[[#This Row],[Jour OPE]])</f>
        <v>402</v>
      </c>
      <c r="M61" s="17">
        <v>15</v>
      </c>
      <c r="N61" s="17">
        <f>SUMIFS(Tableau1[42],Tableau1[RC],"="&amp;Tableau1[[#This Row],[RC]],Tableau1[Jour OPE],"&lt;="&amp;Tableau1[[#This Row],[Jour OPE]])</f>
        <v>421</v>
      </c>
      <c r="O61" s="17">
        <v>11</v>
      </c>
      <c r="P61" s="17">
        <f>SUMIFS(Tableau1[44],Tableau1[RC],"="&amp;Tableau1[[#This Row],[RC]],Tableau1[Jour OPE],"&lt;="&amp;Tableau1[[#This Row],[Jour OPE]])</f>
        <v>395</v>
      </c>
      <c r="Q61" s="17">
        <v>7</v>
      </c>
      <c r="R61" s="17">
        <f>SUMIFS(Tableau1[46],Tableau1[RC],"="&amp;Tableau1[[#This Row],[RC]],Tableau1[Jour OPE],"&lt;="&amp;Tableau1[[#This Row],[Jour OPE]])</f>
        <v>357</v>
      </c>
      <c r="S61" s="17">
        <v>6</v>
      </c>
      <c r="T61" s="17">
        <f>SUMIFS(Tableau1[48],Tableau1[RC],"="&amp;Tableau1[[#This Row],[RC]],Tableau1[Jour OPE],"&lt;="&amp;Tableau1[[#This Row],[Jour OPE]])</f>
        <v>332</v>
      </c>
      <c r="U61" s="17">
        <v>2611</v>
      </c>
      <c r="V61" s="12">
        <f>VLOOKUP(Tableau1[[#This Row],[RC]],$Z$4:$AB$5,3,FALSE)</f>
        <v>1590</v>
      </c>
      <c r="W6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1" s="20"/>
      <c r="Z61" s="20"/>
      <c r="AA61" s="20"/>
      <c r="AB61" s="20"/>
      <c r="AC61" s="20"/>
      <c r="AD61" s="20"/>
      <c r="AE61" s="20"/>
      <c r="AF61" s="20"/>
      <c r="AG61" s="20"/>
    </row>
    <row r="62" spans="1:33" s="3" customFormat="1" ht="19.149999999999999" customHeight="1" x14ac:dyDescent="0.3">
      <c r="A62" s="6" t="s">
        <v>69</v>
      </c>
      <c r="B62" s="7" t="s">
        <v>10</v>
      </c>
      <c r="C62" s="7" t="s">
        <v>205</v>
      </c>
      <c r="D62" s="7" t="s">
        <v>11</v>
      </c>
      <c r="E62" s="12">
        <v>5</v>
      </c>
      <c r="F62" s="12">
        <f>SUMIFS(Tableau1[34],Tableau1[RC],"="&amp;Tableau1[[#This Row],[RC]],Tableau1[Jour OPE],"&lt;="&amp;Tableau1[[#This Row],[Jour OPE]])</f>
        <v>108</v>
      </c>
      <c r="G62" s="12">
        <v>5</v>
      </c>
      <c r="H62" s="12">
        <f>SUMIFS(Tableau1[36],Tableau1[RC],"="&amp;Tableau1[[#This Row],[RC]],Tableau1[Jour OPE],"&lt;="&amp;Tableau1[[#This Row],[Jour OPE]])</f>
        <v>214</v>
      </c>
      <c r="I62" s="12">
        <v>9</v>
      </c>
      <c r="J62" s="12">
        <f>SUMIFS(Tableau1[38],Tableau1[RC],"="&amp;Tableau1[[#This Row],[RC]],Tableau1[Jour OPE],"&lt;="&amp;Tableau1[[#This Row],[Jour OPE]])</f>
        <v>401</v>
      </c>
      <c r="K62" s="12">
        <v>11</v>
      </c>
      <c r="L62" s="12">
        <f>SUMIFS(Tableau1[40],Tableau1[RC],"="&amp;Tableau1[[#This Row],[RC]],Tableau1[Jour OPE],"&lt;="&amp;Tableau1[[#This Row],[Jour OPE]])</f>
        <v>413</v>
      </c>
      <c r="M62" s="12">
        <v>17</v>
      </c>
      <c r="N62" s="12">
        <f>SUMIFS(Tableau1[42],Tableau1[RC],"="&amp;Tableau1[[#This Row],[RC]],Tableau1[Jour OPE],"&lt;="&amp;Tableau1[[#This Row],[Jour OPE]])</f>
        <v>438</v>
      </c>
      <c r="O62" s="12">
        <v>9</v>
      </c>
      <c r="P62" s="12">
        <f>SUMIFS(Tableau1[44],Tableau1[RC],"="&amp;Tableau1[[#This Row],[RC]],Tableau1[Jour OPE],"&lt;="&amp;Tableau1[[#This Row],[Jour OPE]])</f>
        <v>404</v>
      </c>
      <c r="Q62" s="12">
        <v>19</v>
      </c>
      <c r="R62" s="12">
        <f>SUMIFS(Tableau1[46],Tableau1[RC],"="&amp;Tableau1[[#This Row],[RC]],Tableau1[Jour OPE],"&lt;="&amp;Tableau1[[#This Row],[Jour OPE]])</f>
        <v>376</v>
      </c>
      <c r="S62" s="12">
        <v>13</v>
      </c>
      <c r="T62" s="12">
        <f>SUMIFS(Tableau1[48],Tableau1[RC],"="&amp;Tableau1[[#This Row],[RC]],Tableau1[Jour OPE],"&lt;="&amp;Tableau1[[#This Row],[Jour OPE]])</f>
        <v>345</v>
      </c>
      <c r="U62" s="12">
        <v>2699</v>
      </c>
      <c r="V62" s="12">
        <f>VLOOKUP(Tableau1[[#This Row],[RC]],$Z$4:$AB$5,3,FALSE)</f>
        <v>1590</v>
      </c>
      <c r="W6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2" s="20"/>
      <c r="Z62" s="20"/>
      <c r="AA62" s="20"/>
      <c r="AB62" s="20"/>
      <c r="AC62" s="20"/>
      <c r="AD62" s="20"/>
      <c r="AE62" s="20"/>
      <c r="AF62" s="20"/>
      <c r="AG62" s="20"/>
    </row>
    <row r="63" spans="1:33" s="3" customFormat="1" ht="19.149999999999999" customHeight="1" x14ac:dyDescent="0.3">
      <c r="A63" s="6" t="s">
        <v>70</v>
      </c>
      <c r="B63" s="7" t="s">
        <v>10</v>
      </c>
      <c r="C63" s="7" t="s">
        <v>205</v>
      </c>
      <c r="D63" s="7" t="s">
        <v>11</v>
      </c>
      <c r="E63" s="17">
        <v>4</v>
      </c>
      <c r="F63" s="17">
        <f>SUMIFS(Tableau1[34],Tableau1[RC],"="&amp;Tableau1[[#This Row],[RC]],Tableau1[Jour OPE],"&lt;="&amp;Tableau1[[#This Row],[Jour OPE]])</f>
        <v>112</v>
      </c>
      <c r="G63" s="17">
        <v>6</v>
      </c>
      <c r="H63" s="17">
        <f>SUMIFS(Tableau1[36],Tableau1[RC],"="&amp;Tableau1[[#This Row],[RC]],Tableau1[Jour OPE],"&lt;="&amp;Tableau1[[#This Row],[Jour OPE]])</f>
        <v>220</v>
      </c>
      <c r="I63" s="17">
        <v>14</v>
      </c>
      <c r="J63" s="17">
        <f>SUMIFS(Tableau1[38],Tableau1[RC],"="&amp;Tableau1[[#This Row],[RC]],Tableau1[Jour OPE],"&lt;="&amp;Tableau1[[#This Row],[Jour OPE]])</f>
        <v>415</v>
      </c>
      <c r="K63" s="17">
        <v>15</v>
      </c>
      <c r="L63" s="17">
        <f>SUMIFS(Tableau1[40],Tableau1[RC],"="&amp;Tableau1[[#This Row],[RC]],Tableau1[Jour OPE],"&lt;="&amp;Tableau1[[#This Row],[Jour OPE]])</f>
        <v>428</v>
      </c>
      <c r="M63" s="17">
        <v>14</v>
      </c>
      <c r="N63" s="17">
        <f>SUMIFS(Tableau1[42],Tableau1[RC],"="&amp;Tableau1[[#This Row],[RC]],Tableau1[Jour OPE],"&lt;="&amp;Tableau1[[#This Row],[Jour OPE]])</f>
        <v>452</v>
      </c>
      <c r="O63" s="17">
        <v>12</v>
      </c>
      <c r="P63" s="17">
        <f>SUMIFS(Tableau1[44],Tableau1[RC],"="&amp;Tableau1[[#This Row],[RC]],Tableau1[Jour OPE],"&lt;="&amp;Tableau1[[#This Row],[Jour OPE]])</f>
        <v>416</v>
      </c>
      <c r="Q63" s="17">
        <v>12</v>
      </c>
      <c r="R63" s="17">
        <f>SUMIFS(Tableau1[46],Tableau1[RC],"="&amp;Tableau1[[#This Row],[RC]],Tableau1[Jour OPE],"&lt;="&amp;Tableau1[[#This Row],[Jour OPE]])</f>
        <v>388</v>
      </c>
      <c r="S63" s="17">
        <v>14</v>
      </c>
      <c r="T63" s="17">
        <f>SUMIFS(Tableau1[48],Tableau1[RC],"="&amp;Tableau1[[#This Row],[RC]],Tableau1[Jour OPE],"&lt;="&amp;Tableau1[[#This Row],[Jour OPE]])</f>
        <v>359</v>
      </c>
      <c r="U63" s="17">
        <v>2790</v>
      </c>
      <c r="V63" s="12">
        <f>VLOOKUP(Tableau1[[#This Row],[RC]],$Z$4:$AB$5,3,FALSE)</f>
        <v>1590</v>
      </c>
      <c r="W6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3" s="20"/>
      <c r="Z63" s="20"/>
      <c r="AA63" s="20"/>
      <c r="AB63" s="20"/>
      <c r="AC63" s="20"/>
      <c r="AD63" s="20"/>
      <c r="AE63" s="20"/>
      <c r="AF63" s="20"/>
      <c r="AG63" s="20"/>
    </row>
    <row r="64" spans="1:33" s="3" customFormat="1" ht="19.149999999999999" customHeight="1" x14ac:dyDescent="0.3">
      <c r="A64" s="6" t="s">
        <v>71</v>
      </c>
      <c r="B64" s="7" t="s">
        <v>10</v>
      </c>
      <c r="C64" s="7" t="s">
        <v>205</v>
      </c>
      <c r="D64" s="7" t="s">
        <v>11</v>
      </c>
      <c r="E64" s="12">
        <v>2</v>
      </c>
      <c r="F64" s="12">
        <f>SUMIFS(Tableau1[34],Tableau1[RC],"="&amp;Tableau1[[#This Row],[RC]],Tableau1[Jour OPE],"&lt;="&amp;Tableau1[[#This Row],[Jour OPE]])</f>
        <v>114</v>
      </c>
      <c r="G64" s="12">
        <v>9</v>
      </c>
      <c r="H64" s="12">
        <f>SUMIFS(Tableau1[36],Tableau1[RC],"="&amp;Tableau1[[#This Row],[RC]],Tableau1[Jour OPE],"&lt;="&amp;Tableau1[[#This Row],[Jour OPE]])</f>
        <v>229</v>
      </c>
      <c r="I64" s="12">
        <v>17</v>
      </c>
      <c r="J64" s="12">
        <f>SUMIFS(Tableau1[38],Tableau1[RC],"="&amp;Tableau1[[#This Row],[RC]],Tableau1[Jour OPE],"&lt;="&amp;Tableau1[[#This Row],[Jour OPE]])</f>
        <v>432</v>
      </c>
      <c r="K64" s="12">
        <v>14</v>
      </c>
      <c r="L64" s="12">
        <f>SUMIFS(Tableau1[40],Tableau1[RC],"="&amp;Tableau1[[#This Row],[RC]],Tableau1[Jour OPE],"&lt;="&amp;Tableau1[[#This Row],[Jour OPE]])</f>
        <v>442</v>
      </c>
      <c r="M64" s="12">
        <v>16</v>
      </c>
      <c r="N64" s="12">
        <f>SUMIFS(Tableau1[42],Tableau1[RC],"="&amp;Tableau1[[#This Row],[RC]],Tableau1[Jour OPE],"&lt;="&amp;Tableau1[[#This Row],[Jour OPE]])</f>
        <v>468</v>
      </c>
      <c r="O64" s="12">
        <v>12</v>
      </c>
      <c r="P64" s="12">
        <f>SUMIFS(Tableau1[44],Tableau1[RC],"="&amp;Tableau1[[#This Row],[RC]],Tableau1[Jour OPE],"&lt;="&amp;Tableau1[[#This Row],[Jour OPE]])</f>
        <v>428</v>
      </c>
      <c r="Q64" s="12">
        <v>14</v>
      </c>
      <c r="R64" s="12">
        <f>SUMIFS(Tableau1[46],Tableau1[RC],"="&amp;Tableau1[[#This Row],[RC]],Tableau1[Jour OPE],"&lt;="&amp;Tableau1[[#This Row],[Jour OPE]])</f>
        <v>402</v>
      </c>
      <c r="S64" s="12">
        <v>13</v>
      </c>
      <c r="T64" s="12">
        <f>SUMIFS(Tableau1[48],Tableau1[RC],"="&amp;Tableau1[[#This Row],[RC]],Tableau1[Jour OPE],"&lt;="&amp;Tableau1[[#This Row],[Jour OPE]])</f>
        <v>372</v>
      </c>
      <c r="U64" s="12">
        <v>2887</v>
      </c>
      <c r="V64" s="12">
        <f>VLOOKUP(Tableau1[[#This Row],[RC]],$Z$4:$AB$5,3,FALSE)</f>
        <v>1590</v>
      </c>
      <c r="W6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4" s="20"/>
      <c r="Z64" s="20"/>
      <c r="AA64" s="20"/>
      <c r="AB64" s="20"/>
      <c r="AC64" s="20"/>
      <c r="AD64" s="20"/>
      <c r="AE64" s="20"/>
      <c r="AF64" s="20"/>
      <c r="AG64" s="20"/>
    </row>
    <row r="65" spans="1:33" s="3" customFormat="1" ht="19.149999999999999" customHeight="1" x14ac:dyDescent="0.3">
      <c r="A65" s="6" t="s">
        <v>72</v>
      </c>
      <c r="B65" s="7" t="s">
        <v>10</v>
      </c>
      <c r="C65" s="7" t="s">
        <v>205</v>
      </c>
      <c r="D65" s="7" t="s">
        <v>11</v>
      </c>
      <c r="E65" s="17">
        <v>6</v>
      </c>
      <c r="F65" s="17">
        <f>SUMIFS(Tableau1[34],Tableau1[RC],"="&amp;Tableau1[[#This Row],[RC]],Tableau1[Jour OPE],"&lt;="&amp;Tableau1[[#This Row],[Jour OPE]])</f>
        <v>120</v>
      </c>
      <c r="G65" s="17">
        <v>10</v>
      </c>
      <c r="H65" s="17">
        <f>SUMIFS(Tableau1[36],Tableau1[RC],"="&amp;Tableau1[[#This Row],[RC]],Tableau1[Jour OPE],"&lt;="&amp;Tableau1[[#This Row],[Jour OPE]])</f>
        <v>239</v>
      </c>
      <c r="I65" s="17">
        <v>13</v>
      </c>
      <c r="J65" s="17">
        <f>SUMIFS(Tableau1[38],Tableau1[RC],"="&amp;Tableau1[[#This Row],[RC]],Tableau1[Jour OPE],"&lt;="&amp;Tableau1[[#This Row],[Jour OPE]])</f>
        <v>445</v>
      </c>
      <c r="K65" s="17">
        <v>17</v>
      </c>
      <c r="L65" s="17">
        <f>SUMIFS(Tableau1[40],Tableau1[RC],"="&amp;Tableau1[[#This Row],[RC]],Tableau1[Jour OPE],"&lt;="&amp;Tableau1[[#This Row],[Jour OPE]])</f>
        <v>459</v>
      </c>
      <c r="M65" s="17">
        <v>23</v>
      </c>
      <c r="N65" s="17">
        <f>SUMIFS(Tableau1[42],Tableau1[RC],"="&amp;Tableau1[[#This Row],[RC]],Tableau1[Jour OPE],"&lt;="&amp;Tableau1[[#This Row],[Jour OPE]])</f>
        <v>491</v>
      </c>
      <c r="O65" s="17">
        <v>15</v>
      </c>
      <c r="P65" s="17">
        <f>SUMIFS(Tableau1[44],Tableau1[RC],"="&amp;Tableau1[[#This Row],[RC]],Tableau1[Jour OPE],"&lt;="&amp;Tableau1[[#This Row],[Jour OPE]])</f>
        <v>443</v>
      </c>
      <c r="Q65" s="17">
        <v>10</v>
      </c>
      <c r="R65" s="17">
        <f>SUMIFS(Tableau1[46],Tableau1[RC],"="&amp;Tableau1[[#This Row],[RC]],Tableau1[Jour OPE],"&lt;="&amp;Tableau1[[#This Row],[Jour OPE]])</f>
        <v>412</v>
      </c>
      <c r="S65" s="17">
        <v>14</v>
      </c>
      <c r="T65" s="17">
        <f>SUMIFS(Tableau1[48],Tableau1[RC],"="&amp;Tableau1[[#This Row],[RC]],Tableau1[Jour OPE],"&lt;="&amp;Tableau1[[#This Row],[Jour OPE]])</f>
        <v>386</v>
      </c>
      <c r="U65" s="17">
        <v>2995</v>
      </c>
      <c r="V65" s="12">
        <f>VLOOKUP(Tableau1[[#This Row],[RC]],$Z$4:$AB$5,3,FALSE)</f>
        <v>1590</v>
      </c>
      <c r="W6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5" s="20"/>
      <c r="Z65" s="20"/>
      <c r="AA65" s="20"/>
      <c r="AB65" s="20"/>
      <c r="AC65" s="20"/>
      <c r="AD65" s="20"/>
      <c r="AE65" s="20"/>
      <c r="AF65" s="20"/>
      <c r="AG65" s="20"/>
    </row>
    <row r="66" spans="1:33" s="3" customFormat="1" ht="19.149999999999999" customHeight="1" x14ac:dyDescent="0.3">
      <c r="A66" s="6" t="s">
        <v>73</v>
      </c>
      <c r="B66" s="7" t="s">
        <v>10</v>
      </c>
      <c r="C66" s="7" t="s">
        <v>205</v>
      </c>
      <c r="D66" s="7" t="s">
        <v>11</v>
      </c>
      <c r="E66" s="12">
        <v>4</v>
      </c>
      <c r="F66" s="12">
        <f>SUMIFS(Tableau1[34],Tableau1[RC],"="&amp;Tableau1[[#This Row],[RC]],Tableau1[Jour OPE],"&lt;="&amp;Tableau1[[#This Row],[Jour OPE]])</f>
        <v>124</v>
      </c>
      <c r="G66" s="12">
        <v>21</v>
      </c>
      <c r="H66" s="12">
        <f>SUMIFS(Tableau1[36],Tableau1[RC],"="&amp;Tableau1[[#This Row],[RC]],Tableau1[Jour OPE],"&lt;="&amp;Tableau1[[#This Row],[Jour OPE]])</f>
        <v>260</v>
      </c>
      <c r="I66" s="12">
        <v>23</v>
      </c>
      <c r="J66" s="12">
        <f>SUMIFS(Tableau1[38],Tableau1[RC],"="&amp;Tableau1[[#This Row],[RC]],Tableau1[Jour OPE],"&lt;="&amp;Tableau1[[#This Row],[Jour OPE]])</f>
        <v>468</v>
      </c>
      <c r="K66" s="12">
        <v>34</v>
      </c>
      <c r="L66" s="12">
        <f>SUMIFS(Tableau1[40],Tableau1[RC],"="&amp;Tableau1[[#This Row],[RC]],Tableau1[Jour OPE],"&lt;="&amp;Tableau1[[#This Row],[Jour OPE]])</f>
        <v>493</v>
      </c>
      <c r="M66" s="12">
        <v>19</v>
      </c>
      <c r="N66" s="12">
        <f>SUMIFS(Tableau1[42],Tableau1[RC],"="&amp;Tableau1[[#This Row],[RC]],Tableau1[Jour OPE],"&lt;="&amp;Tableau1[[#This Row],[Jour OPE]])</f>
        <v>510</v>
      </c>
      <c r="O66" s="12">
        <v>23</v>
      </c>
      <c r="P66" s="12">
        <f>SUMIFS(Tableau1[44],Tableau1[RC],"="&amp;Tableau1[[#This Row],[RC]],Tableau1[Jour OPE],"&lt;="&amp;Tableau1[[#This Row],[Jour OPE]])</f>
        <v>466</v>
      </c>
      <c r="Q66" s="12">
        <v>24</v>
      </c>
      <c r="R66" s="12">
        <f>SUMIFS(Tableau1[46],Tableau1[RC],"="&amp;Tableau1[[#This Row],[RC]],Tableau1[Jour OPE],"&lt;="&amp;Tableau1[[#This Row],[Jour OPE]])</f>
        <v>436</v>
      </c>
      <c r="S66" s="12">
        <v>15</v>
      </c>
      <c r="T66" s="12">
        <f>SUMIFS(Tableau1[48],Tableau1[RC],"="&amp;Tableau1[[#This Row],[RC]],Tableau1[Jour OPE],"&lt;="&amp;Tableau1[[#This Row],[Jour OPE]])</f>
        <v>401</v>
      </c>
      <c r="U66" s="12">
        <v>3158</v>
      </c>
      <c r="V66" s="12">
        <f>VLOOKUP(Tableau1[[#This Row],[RC]],$Z$4:$AB$5,3,FALSE)</f>
        <v>1590</v>
      </c>
      <c r="W6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6" s="20"/>
      <c r="Z66" s="20"/>
      <c r="AA66" s="20"/>
      <c r="AB66" s="20"/>
      <c r="AC66" s="20"/>
      <c r="AD66" s="20"/>
      <c r="AE66" s="20"/>
      <c r="AF66" s="20"/>
      <c r="AG66" s="20"/>
    </row>
    <row r="67" spans="1:33" s="3" customFormat="1" ht="19.149999999999999" customHeight="1" x14ac:dyDescent="0.3">
      <c r="A67" s="6" t="s">
        <v>74</v>
      </c>
      <c r="B67" s="7" t="s">
        <v>10</v>
      </c>
      <c r="C67" s="7" t="s">
        <v>205</v>
      </c>
      <c r="D67" s="7" t="s">
        <v>11</v>
      </c>
      <c r="E67" s="17"/>
      <c r="F67" s="17">
        <f>SUMIFS(Tableau1[34],Tableau1[RC],"="&amp;Tableau1[[#This Row],[RC]],Tableau1[Jour OPE],"&lt;="&amp;Tableau1[[#This Row],[Jour OPE]])</f>
        <v>124</v>
      </c>
      <c r="G67" s="17"/>
      <c r="H67" s="17">
        <f>SUMIFS(Tableau1[36],Tableau1[RC],"="&amp;Tableau1[[#This Row],[RC]],Tableau1[Jour OPE],"&lt;="&amp;Tableau1[[#This Row],[Jour OPE]])</f>
        <v>260</v>
      </c>
      <c r="I67" s="17">
        <v>1</v>
      </c>
      <c r="J67" s="17">
        <f>SUMIFS(Tableau1[38],Tableau1[RC],"="&amp;Tableau1[[#This Row],[RC]],Tableau1[Jour OPE],"&lt;="&amp;Tableau1[[#This Row],[Jour OPE]])</f>
        <v>469</v>
      </c>
      <c r="K67" s="17">
        <v>1</v>
      </c>
      <c r="L67" s="17">
        <f>SUMIFS(Tableau1[40],Tableau1[RC],"="&amp;Tableau1[[#This Row],[RC]],Tableau1[Jour OPE],"&lt;="&amp;Tableau1[[#This Row],[Jour OPE]])</f>
        <v>494</v>
      </c>
      <c r="M67" s="17"/>
      <c r="N67" s="17">
        <f>SUMIFS(Tableau1[42],Tableau1[RC],"="&amp;Tableau1[[#This Row],[RC]],Tableau1[Jour OPE],"&lt;="&amp;Tableau1[[#This Row],[Jour OPE]])</f>
        <v>510</v>
      </c>
      <c r="O67" s="17">
        <v>1</v>
      </c>
      <c r="P67" s="17">
        <f>SUMIFS(Tableau1[44],Tableau1[RC],"="&amp;Tableau1[[#This Row],[RC]],Tableau1[Jour OPE],"&lt;="&amp;Tableau1[[#This Row],[Jour OPE]])</f>
        <v>467</v>
      </c>
      <c r="Q67" s="17">
        <v>1</v>
      </c>
      <c r="R67" s="17">
        <f>SUMIFS(Tableau1[46],Tableau1[RC],"="&amp;Tableau1[[#This Row],[RC]],Tableau1[Jour OPE],"&lt;="&amp;Tableau1[[#This Row],[Jour OPE]])</f>
        <v>437</v>
      </c>
      <c r="S67" s="17"/>
      <c r="T67" s="17">
        <f>SUMIFS(Tableau1[48],Tableau1[RC],"="&amp;Tableau1[[#This Row],[RC]],Tableau1[Jour OPE],"&lt;="&amp;Tableau1[[#This Row],[Jour OPE]])</f>
        <v>401</v>
      </c>
      <c r="U67" s="17">
        <v>3162</v>
      </c>
      <c r="V67" s="12">
        <f>VLOOKUP(Tableau1[[#This Row],[RC]],$Z$4:$AB$5,3,FALSE)</f>
        <v>1590</v>
      </c>
      <c r="W6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7" s="20"/>
      <c r="Z67" s="20"/>
      <c r="AA67" s="20"/>
      <c r="AB67" s="20"/>
      <c r="AC67" s="20"/>
      <c r="AD67" s="20"/>
      <c r="AE67" s="20"/>
      <c r="AF67" s="20"/>
      <c r="AG67" s="20"/>
    </row>
    <row r="68" spans="1:33" s="3" customFormat="1" ht="19.149999999999999" customHeight="1" x14ac:dyDescent="0.3">
      <c r="A68" s="6" t="s">
        <v>75</v>
      </c>
      <c r="B68" s="7" t="s">
        <v>10</v>
      </c>
      <c r="C68" s="7" t="s">
        <v>205</v>
      </c>
      <c r="D68" s="7" t="s">
        <v>11</v>
      </c>
      <c r="E68" s="12">
        <v>3</v>
      </c>
      <c r="F68" s="12">
        <f>SUMIFS(Tableau1[34],Tableau1[RC],"="&amp;Tableau1[[#This Row],[RC]],Tableau1[Jour OPE],"&lt;="&amp;Tableau1[[#This Row],[Jour OPE]])</f>
        <v>127</v>
      </c>
      <c r="G68" s="12">
        <v>4</v>
      </c>
      <c r="H68" s="12">
        <f>SUMIFS(Tableau1[36],Tableau1[RC],"="&amp;Tableau1[[#This Row],[RC]],Tableau1[Jour OPE],"&lt;="&amp;Tableau1[[#This Row],[Jour OPE]])</f>
        <v>264</v>
      </c>
      <c r="I68" s="12">
        <v>5</v>
      </c>
      <c r="J68" s="12">
        <f>SUMIFS(Tableau1[38],Tableau1[RC],"="&amp;Tableau1[[#This Row],[RC]],Tableau1[Jour OPE],"&lt;="&amp;Tableau1[[#This Row],[Jour OPE]])</f>
        <v>474</v>
      </c>
      <c r="K68" s="12">
        <v>10</v>
      </c>
      <c r="L68" s="12">
        <f>SUMIFS(Tableau1[40],Tableau1[RC],"="&amp;Tableau1[[#This Row],[RC]],Tableau1[Jour OPE],"&lt;="&amp;Tableau1[[#This Row],[Jour OPE]])</f>
        <v>504</v>
      </c>
      <c r="M68" s="12">
        <v>13</v>
      </c>
      <c r="N68" s="12">
        <f>SUMIFS(Tableau1[42],Tableau1[RC],"="&amp;Tableau1[[#This Row],[RC]],Tableau1[Jour OPE],"&lt;="&amp;Tableau1[[#This Row],[Jour OPE]])</f>
        <v>523</v>
      </c>
      <c r="O68" s="12">
        <v>11</v>
      </c>
      <c r="P68" s="12">
        <f>SUMIFS(Tableau1[44],Tableau1[RC],"="&amp;Tableau1[[#This Row],[RC]],Tableau1[Jour OPE],"&lt;="&amp;Tableau1[[#This Row],[Jour OPE]])</f>
        <v>478</v>
      </c>
      <c r="Q68" s="12">
        <v>10</v>
      </c>
      <c r="R68" s="12">
        <f>SUMIFS(Tableau1[46],Tableau1[RC],"="&amp;Tableau1[[#This Row],[RC]],Tableau1[Jour OPE],"&lt;="&amp;Tableau1[[#This Row],[Jour OPE]])</f>
        <v>447</v>
      </c>
      <c r="S68" s="12">
        <v>10</v>
      </c>
      <c r="T68" s="12">
        <f>SUMIFS(Tableau1[48],Tableau1[RC],"="&amp;Tableau1[[#This Row],[RC]],Tableau1[Jour OPE],"&lt;="&amp;Tableau1[[#This Row],[Jour OPE]])</f>
        <v>411</v>
      </c>
      <c r="U68" s="12">
        <v>3228</v>
      </c>
      <c r="V68" s="12">
        <f>VLOOKUP(Tableau1[[#This Row],[RC]],$Z$4:$AB$5,3,FALSE)</f>
        <v>1590</v>
      </c>
      <c r="W6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8" s="20"/>
      <c r="Z68" s="20"/>
      <c r="AA68" s="20"/>
      <c r="AB68" s="20"/>
      <c r="AC68" s="20"/>
      <c r="AD68" s="20"/>
      <c r="AE68" s="20"/>
      <c r="AF68" s="20"/>
      <c r="AG68" s="20"/>
    </row>
    <row r="69" spans="1:33" s="3" customFormat="1" ht="19.149999999999999" customHeight="1" x14ac:dyDescent="0.3">
      <c r="A69" s="6" t="s">
        <v>75</v>
      </c>
      <c r="B69" s="7" t="s">
        <v>10</v>
      </c>
      <c r="C69" s="7" t="s">
        <v>206</v>
      </c>
      <c r="D69" s="7" t="s">
        <v>11</v>
      </c>
      <c r="E69" s="12"/>
      <c r="F69" s="12">
        <f>SUMIFS(Tableau1[34],Tableau1[RC],"="&amp;Tableau1[[#This Row],[RC]],Tableau1[Jour OPE],"&lt;="&amp;Tableau1[[#This Row],[Jour OPE]])</f>
        <v>0</v>
      </c>
      <c r="G69" s="12"/>
      <c r="H69" s="12">
        <f>SUMIFS(Tableau1[36],Tableau1[RC],"="&amp;Tableau1[[#This Row],[RC]],Tableau1[Jour OPE],"&lt;="&amp;Tableau1[[#This Row],[Jour OPE]])</f>
        <v>0</v>
      </c>
      <c r="I69" s="12"/>
      <c r="J69" s="12">
        <f>SUMIFS(Tableau1[38],Tableau1[RC],"="&amp;Tableau1[[#This Row],[RC]],Tableau1[Jour OPE],"&lt;="&amp;Tableau1[[#This Row],[Jour OPE]])</f>
        <v>0</v>
      </c>
      <c r="K69" s="12"/>
      <c r="L69" s="12">
        <f>SUMIFS(Tableau1[40],Tableau1[RC],"="&amp;Tableau1[[#This Row],[RC]],Tableau1[Jour OPE],"&lt;="&amp;Tableau1[[#This Row],[Jour OPE]])</f>
        <v>0</v>
      </c>
      <c r="M69" s="12"/>
      <c r="N69" s="12">
        <f>SUMIFS(Tableau1[42],Tableau1[RC],"="&amp;Tableau1[[#This Row],[RC]],Tableau1[Jour OPE],"&lt;="&amp;Tableau1[[#This Row],[Jour OPE]])</f>
        <v>0</v>
      </c>
      <c r="O69" s="12"/>
      <c r="P69" s="12">
        <f>SUMIFS(Tableau1[44],Tableau1[RC],"="&amp;Tableau1[[#This Row],[RC]],Tableau1[Jour OPE],"&lt;="&amp;Tableau1[[#This Row],[Jour OPE]])</f>
        <v>0</v>
      </c>
      <c r="Q69" s="12"/>
      <c r="R69" s="12">
        <f>SUMIFS(Tableau1[46],Tableau1[RC],"="&amp;Tableau1[[#This Row],[RC]],Tableau1[Jour OPE],"&lt;="&amp;Tableau1[[#This Row],[Jour OPE]])</f>
        <v>0</v>
      </c>
      <c r="S69" s="12"/>
      <c r="T69" s="12">
        <f>SUMIFS(Tableau1[48],Tableau1[RC],"="&amp;Tableau1[[#This Row],[RC]],Tableau1[Jour OPE],"&lt;="&amp;Tableau1[[#This Row],[Jour OPE]])</f>
        <v>0</v>
      </c>
      <c r="U69" s="12"/>
      <c r="V69" s="12">
        <f>VLOOKUP(Tableau1[[#This Row],[RC]],$Z$4:$AB$5,3,FALSE)</f>
        <v>750</v>
      </c>
      <c r="W6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69" s="20"/>
      <c r="Z69" s="20"/>
      <c r="AA69" s="20"/>
      <c r="AB69" s="20"/>
      <c r="AC69" s="20"/>
      <c r="AD69" s="20"/>
      <c r="AE69" s="20"/>
      <c r="AF69" s="20"/>
      <c r="AG69" s="20"/>
    </row>
    <row r="70" spans="1:33" s="3" customFormat="1" ht="19.149999999999999" customHeight="1" x14ac:dyDescent="0.3">
      <c r="A70" s="6" t="s">
        <v>76</v>
      </c>
      <c r="B70" s="7" t="s">
        <v>10</v>
      </c>
      <c r="C70" s="7" t="s">
        <v>205</v>
      </c>
      <c r="D70" s="7" t="s">
        <v>11</v>
      </c>
      <c r="E70" s="17">
        <v>1</v>
      </c>
      <c r="F70" s="17">
        <f>SUMIFS(Tableau1[34],Tableau1[RC],"="&amp;Tableau1[[#This Row],[RC]],Tableau1[Jour OPE],"&lt;="&amp;Tableau1[[#This Row],[Jour OPE]])</f>
        <v>128</v>
      </c>
      <c r="G70" s="17">
        <v>5</v>
      </c>
      <c r="H70" s="17">
        <f>SUMIFS(Tableau1[36],Tableau1[RC],"="&amp;Tableau1[[#This Row],[RC]],Tableau1[Jour OPE],"&lt;="&amp;Tableau1[[#This Row],[Jour OPE]])</f>
        <v>269</v>
      </c>
      <c r="I70" s="17">
        <v>11</v>
      </c>
      <c r="J70" s="17">
        <f>SUMIFS(Tableau1[38],Tableau1[RC],"="&amp;Tableau1[[#This Row],[RC]],Tableau1[Jour OPE],"&lt;="&amp;Tableau1[[#This Row],[Jour OPE]])</f>
        <v>485</v>
      </c>
      <c r="K70" s="17">
        <v>9</v>
      </c>
      <c r="L70" s="17">
        <f>SUMIFS(Tableau1[40],Tableau1[RC],"="&amp;Tableau1[[#This Row],[RC]],Tableau1[Jour OPE],"&lt;="&amp;Tableau1[[#This Row],[Jour OPE]])</f>
        <v>513</v>
      </c>
      <c r="M70" s="17">
        <v>11</v>
      </c>
      <c r="N70" s="17">
        <f>SUMIFS(Tableau1[42],Tableau1[RC],"="&amp;Tableau1[[#This Row],[RC]],Tableau1[Jour OPE],"&lt;="&amp;Tableau1[[#This Row],[Jour OPE]])</f>
        <v>534</v>
      </c>
      <c r="O70" s="17">
        <v>18</v>
      </c>
      <c r="P70" s="17">
        <f>SUMIFS(Tableau1[44],Tableau1[RC],"="&amp;Tableau1[[#This Row],[RC]],Tableau1[Jour OPE],"&lt;="&amp;Tableau1[[#This Row],[Jour OPE]])</f>
        <v>496</v>
      </c>
      <c r="Q70" s="17">
        <v>7</v>
      </c>
      <c r="R70" s="17">
        <f>SUMIFS(Tableau1[46],Tableau1[RC],"="&amp;Tableau1[[#This Row],[RC]],Tableau1[Jour OPE],"&lt;="&amp;Tableau1[[#This Row],[Jour OPE]])</f>
        <v>454</v>
      </c>
      <c r="S70" s="17">
        <v>12</v>
      </c>
      <c r="T70" s="17">
        <f>SUMIFS(Tableau1[48],Tableau1[RC],"="&amp;Tableau1[[#This Row],[RC]],Tableau1[Jour OPE],"&lt;="&amp;Tableau1[[#This Row],[Jour OPE]])</f>
        <v>423</v>
      </c>
      <c r="U70" s="17">
        <v>3302</v>
      </c>
      <c r="V70" s="12">
        <f>VLOOKUP(Tableau1[[#This Row],[RC]],$Z$4:$AB$5,3,FALSE)</f>
        <v>1590</v>
      </c>
      <c r="W7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0" s="20"/>
      <c r="Z70" s="20"/>
      <c r="AA70" s="20"/>
      <c r="AB70" s="20"/>
      <c r="AC70" s="20"/>
      <c r="AD70" s="20"/>
      <c r="AE70" s="20"/>
      <c r="AF70" s="20"/>
      <c r="AG70" s="20"/>
    </row>
    <row r="71" spans="1:33" s="3" customFormat="1" ht="19.149999999999999" customHeight="1" x14ac:dyDescent="0.3">
      <c r="A71" s="6" t="s">
        <v>77</v>
      </c>
      <c r="B71" s="7" t="s">
        <v>10</v>
      </c>
      <c r="C71" s="7" t="s">
        <v>205</v>
      </c>
      <c r="D71" s="7" t="s">
        <v>11</v>
      </c>
      <c r="E71" s="12">
        <v>2</v>
      </c>
      <c r="F71" s="12">
        <f>SUMIFS(Tableau1[34],Tableau1[RC],"="&amp;Tableau1[[#This Row],[RC]],Tableau1[Jour OPE],"&lt;="&amp;Tableau1[[#This Row],[Jour OPE]])</f>
        <v>130</v>
      </c>
      <c r="G71" s="12">
        <v>15</v>
      </c>
      <c r="H71" s="12">
        <f>SUMIFS(Tableau1[36],Tableau1[RC],"="&amp;Tableau1[[#This Row],[RC]],Tableau1[Jour OPE],"&lt;="&amp;Tableau1[[#This Row],[Jour OPE]])</f>
        <v>284</v>
      </c>
      <c r="I71" s="12">
        <v>16</v>
      </c>
      <c r="J71" s="12">
        <f>SUMIFS(Tableau1[38],Tableau1[RC],"="&amp;Tableau1[[#This Row],[RC]],Tableau1[Jour OPE],"&lt;="&amp;Tableau1[[#This Row],[Jour OPE]])</f>
        <v>501</v>
      </c>
      <c r="K71" s="12">
        <v>14</v>
      </c>
      <c r="L71" s="12">
        <f>SUMIFS(Tableau1[40],Tableau1[RC],"="&amp;Tableau1[[#This Row],[RC]],Tableau1[Jour OPE],"&lt;="&amp;Tableau1[[#This Row],[Jour OPE]])</f>
        <v>527</v>
      </c>
      <c r="M71" s="12">
        <v>13</v>
      </c>
      <c r="N71" s="12">
        <f>SUMIFS(Tableau1[42],Tableau1[RC],"="&amp;Tableau1[[#This Row],[RC]],Tableau1[Jour OPE],"&lt;="&amp;Tableau1[[#This Row],[Jour OPE]])</f>
        <v>547</v>
      </c>
      <c r="O71" s="12">
        <v>15</v>
      </c>
      <c r="P71" s="12">
        <f>SUMIFS(Tableau1[44],Tableau1[RC],"="&amp;Tableau1[[#This Row],[RC]],Tableau1[Jour OPE],"&lt;="&amp;Tableau1[[#This Row],[Jour OPE]])</f>
        <v>511</v>
      </c>
      <c r="Q71" s="12">
        <v>21</v>
      </c>
      <c r="R71" s="12">
        <f>SUMIFS(Tableau1[46],Tableau1[RC],"="&amp;Tableau1[[#This Row],[RC]],Tableau1[Jour OPE],"&lt;="&amp;Tableau1[[#This Row],[Jour OPE]])</f>
        <v>475</v>
      </c>
      <c r="S71" s="12">
        <v>13</v>
      </c>
      <c r="T71" s="12">
        <f>SUMIFS(Tableau1[48],Tableau1[RC],"="&amp;Tableau1[[#This Row],[RC]],Tableau1[Jour OPE],"&lt;="&amp;Tableau1[[#This Row],[Jour OPE]])</f>
        <v>436</v>
      </c>
      <c r="U71" s="12">
        <v>3411</v>
      </c>
      <c r="V71" s="12">
        <f>VLOOKUP(Tableau1[[#This Row],[RC]],$Z$4:$AB$5,3,FALSE)</f>
        <v>1590</v>
      </c>
      <c r="W7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1" s="20"/>
      <c r="Z71" s="20"/>
      <c r="AA71" s="20"/>
      <c r="AB71" s="20"/>
      <c r="AC71" s="20"/>
      <c r="AD71" s="20"/>
      <c r="AE71" s="20"/>
      <c r="AF71" s="20"/>
      <c r="AG71" s="20"/>
    </row>
    <row r="72" spans="1:33" s="3" customFormat="1" ht="19.149999999999999" customHeight="1" x14ac:dyDescent="0.3">
      <c r="A72" s="6" t="s">
        <v>78</v>
      </c>
      <c r="B72" s="7" t="s">
        <v>10</v>
      </c>
      <c r="C72" s="7" t="s">
        <v>205</v>
      </c>
      <c r="D72" s="7" t="s">
        <v>11</v>
      </c>
      <c r="E72" s="17">
        <v>1</v>
      </c>
      <c r="F72" s="17">
        <f>SUMIFS(Tableau1[34],Tableau1[RC],"="&amp;Tableau1[[#This Row],[RC]],Tableau1[Jour OPE],"&lt;="&amp;Tableau1[[#This Row],[Jour OPE]])</f>
        <v>131</v>
      </c>
      <c r="G72" s="17">
        <v>3</v>
      </c>
      <c r="H72" s="17">
        <f>SUMIFS(Tableau1[36],Tableau1[RC],"="&amp;Tableau1[[#This Row],[RC]],Tableau1[Jour OPE],"&lt;="&amp;Tableau1[[#This Row],[Jour OPE]])</f>
        <v>287</v>
      </c>
      <c r="I72" s="17">
        <v>14</v>
      </c>
      <c r="J72" s="17">
        <f>SUMIFS(Tableau1[38],Tableau1[RC],"="&amp;Tableau1[[#This Row],[RC]],Tableau1[Jour OPE],"&lt;="&amp;Tableau1[[#This Row],[Jour OPE]])</f>
        <v>515</v>
      </c>
      <c r="K72" s="17">
        <v>13</v>
      </c>
      <c r="L72" s="17">
        <f>SUMIFS(Tableau1[40],Tableau1[RC],"="&amp;Tableau1[[#This Row],[RC]],Tableau1[Jour OPE],"&lt;="&amp;Tableau1[[#This Row],[Jour OPE]])</f>
        <v>540</v>
      </c>
      <c r="M72" s="17">
        <v>18</v>
      </c>
      <c r="N72" s="17">
        <f>SUMIFS(Tableau1[42],Tableau1[RC],"="&amp;Tableau1[[#This Row],[RC]],Tableau1[Jour OPE],"&lt;="&amp;Tableau1[[#This Row],[Jour OPE]])</f>
        <v>565</v>
      </c>
      <c r="O72" s="17">
        <v>13</v>
      </c>
      <c r="P72" s="17">
        <f>SUMIFS(Tableau1[44],Tableau1[RC],"="&amp;Tableau1[[#This Row],[RC]],Tableau1[Jour OPE],"&lt;="&amp;Tableau1[[#This Row],[Jour OPE]])</f>
        <v>524</v>
      </c>
      <c r="Q72" s="17">
        <v>14</v>
      </c>
      <c r="R72" s="17">
        <f>SUMIFS(Tableau1[46],Tableau1[RC],"="&amp;Tableau1[[#This Row],[RC]],Tableau1[Jour OPE],"&lt;="&amp;Tableau1[[#This Row],[Jour OPE]])</f>
        <v>489</v>
      </c>
      <c r="S72" s="17">
        <v>15</v>
      </c>
      <c r="T72" s="17">
        <f>SUMIFS(Tableau1[48],Tableau1[RC],"="&amp;Tableau1[[#This Row],[RC]],Tableau1[Jour OPE],"&lt;="&amp;Tableau1[[#This Row],[Jour OPE]])</f>
        <v>451</v>
      </c>
      <c r="U72" s="17">
        <v>3502</v>
      </c>
      <c r="V72" s="12">
        <f>VLOOKUP(Tableau1[[#This Row],[RC]],$Z$4:$AB$5,3,FALSE)</f>
        <v>1590</v>
      </c>
      <c r="W7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2" s="20"/>
      <c r="Z72" s="20"/>
      <c r="AA72" s="20"/>
      <c r="AB72" s="20"/>
      <c r="AC72" s="20"/>
      <c r="AD72" s="20"/>
      <c r="AE72" s="20"/>
      <c r="AF72" s="20"/>
      <c r="AG72" s="20"/>
    </row>
    <row r="73" spans="1:33" s="3" customFormat="1" ht="19.149999999999999" customHeight="1" x14ac:dyDescent="0.3">
      <c r="A73" s="6" t="s">
        <v>79</v>
      </c>
      <c r="B73" s="7" t="s">
        <v>10</v>
      </c>
      <c r="C73" s="7" t="s">
        <v>205</v>
      </c>
      <c r="D73" s="7" t="s">
        <v>11</v>
      </c>
      <c r="E73" s="12">
        <v>1</v>
      </c>
      <c r="F73" s="12">
        <f>SUMIFS(Tableau1[34],Tableau1[RC],"="&amp;Tableau1[[#This Row],[RC]],Tableau1[Jour OPE],"&lt;="&amp;Tableau1[[#This Row],[Jour OPE]])</f>
        <v>132</v>
      </c>
      <c r="G73" s="12">
        <v>6</v>
      </c>
      <c r="H73" s="12">
        <f>SUMIFS(Tableau1[36],Tableau1[RC],"="&amp;Tableau1[[#This Row],[RC]],Tableau1[Jour OPE],"&lt;="&amp;Tableau1[[#This Row],[Jour OPE]])</f>
        <v>293</v>
      </c>
      <c r="I73" s="12">
        <v>15</v>
      </c>
      <c r="J73" s="12">
        <f>SUMIFS(Tableau1[38],Tableau1[RC],"="&amp;Tableau1[[#This Row],[RC]],Tableau1[Jour OPE],"&lt;="&amp;Tableau1[[#This Row],[Jour OPE]])</f>
        <v>530</v>
      </c>
      <c r="K73" s="12">
        <v>21</v>
      </c>
      <c r="L73" s="12">
        <f>SUMIFS(Tableau1[40],Tableau1[RC],"="&amp;Tableau1[[#This Row],[RC]],Tableau1[Jour OPE],"&lt;="&amp;Tableau1[[#This Row],[Jour OPE]])</f>
        <v>561</v>
      </c>
      <c r="M73" s="12">
        <v>18</v>
      </c>
      <c r="N73" s="12">
        <f>SUMIFS(Tableau1[42],Tableau1[RC],"="&amp;Tableau1[[#This Row],[RC]],Tableau1[Jour OPE],"&lt;="&amp;Tableau1[[#This Row],[Jour OPE]])</f>
        <v>583</v>
      </c>
      <c r="O73" s="12">
        <v>14</v>
      </c>
      <c r="P73" s="12">
        <f>SUMIFS(Tableau1[44],Tableau1[RC],"="&amp;Tableau1[[#This Row],[RC]],Tableau1[Jour OPE],"&lt;="&amp;Tableau1[[#This Row],[Jour OPE]])</f>
        <v>538</v>
      </c>
      <c r="Q73" s="12">
        <v>14</v>
      </c>
      <c r="R73" s="12">
        <f>SUMIFS(Tableau1[46],Tableau1[RC],"="&amp;Tableau1[[#This Row],[RC]],Tableau1[Jour OPE],"&lt;="&amp;Tableau1[[#This Row],[Jour OPE]])</f>
        <v>503</v>
      </c>
      <c r="S73" s="12">
        <v>13</v>
      </c>
      <c r="T73" s="12">
        <f>SUMIFS(Tableau1[48],Tableau1[RC],"="&amp;Tableau1[[#This Row],[RC]],Tableau1[Jour OPE],"&lt;="&amp;Tableau1[[#This Row],[Jour OPE]])</f>
        <v>464</v>
      </c>
      <c r="U73" s="12">
        <v>3604</v>
      </c>
      <c r="V73" s="12">
        <f>VLOOKUP(Tableau1[[#This Row],[RC]],$Z$4:$AB$5,3,FALSE)</f>
        <v>1590</v>
      </c>
      <c r="W7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3" s="20"/>
      <c r="Z73" s="20"/>
      <c r="AA73" s="20"/>
      <c r="AB73" s="20"/>
      <c r="AC73" s="20"/>
      <c r="AD73" s="20"/>
      <c r="AE73" s="20"/>
      <c r="AF73" s="20"/>
      <c r="AG73" s="20"/>
    </row>
    <row r="74" spans="1:33" s="3" customFormat="1" ht="19.149999999999999" customHeight="1" x14ac:dyDescent="0.3">
      <c r="A74" s="6" t="s">
        <v>80</v>
      </c>
      <c r="B74" s="7" t="s">
        <v>10</v>
      </c>
      <c r="C74" s="7" t="s">
        <v>205</v>
      </c>
      <c r="D74" s="7" t="s">
        <v>11</v>
      </c>
      <c r="E74" s="17">
        <v>8</v>
      </c>
      <c r="F74" s="17">
        <f>SUMIFS(Tableau1[34],Tableau1[RC],"="&amp;Tableau1[[#This Row],[RC]],Tableau1[Jour OPE],"&lt;="&amp;Tableau1[[#This Row],[Jour OPE]])</f>
        <v>140</v>
      </c>
      <c r="G74" s="17">
        <v>10</v>
      </c>
      <c r="H74" s="17">
        <f>SUMIFS(Tableau1[36],Tableau1[RC],"="&amp;Tableau1[[#This Row],[RC]],Tableau1[Jour OPE],"&lt;="&amp;Tableau1[[#This Row],[Jour OPE]])</f>
        <v>303</v>
      </c>
      <c r="I74" s="17">
        <v>24</v>
      </c>
      <c r="J74" s="17">
        <f>SUMIFS(Tableau1[38],Tableau1[RC],"="&amp;Tableau1[[#This Row],[RC]],Tableau1[Jour OPE],"&lt;="&amp;Tableau1[[#This Row],[Jour OPE]])</f>
        <v>554</v>
      </c>
      <c r="K74" s="17">
        <v>31</v>
      </c>
      <c r="L74" s="17">
        <f>SUMIFS(Tableau1[40],Tableau1[RC],"="&amp;Tableau1[[#This Row],[RC]],Tableau1[Jour OPE],"&lt;="&amp;Tableau1[[#This Row],[Jour OPE]])</f>
        <v>592</v>
      </c>
      <c r="M74" s="17">
        <v>22</v>
      </c>
      <c r="N74" s="17">
        <f>SUMIFS(Tableau1[42],Tableau1[RC],"="&amp;Tableau1[[#This Row],[RC]],Tableau1[Jour OPE],"&lt;="&amp;Tableau1[[#This Row],[Jour OPE]])</f>
        <v>605</v>
      </c>
      <c r="O74" s="17">
        <v>32</v>
      </c>
      <c r="P74" s="17">
        <f>SUMIFS(Tableau1[44],Tableau1[RC],"="&amp;Tableau1[[#This Row],[RC]],Tableau1[Jour OPE],"&lt;="&amp;Tableau1[[#This Row],[Jour OPE]])</f>
        <v>570</v>
      </c>
      <c r="Q74" s="17">
        <v>21</v>
      </c>
      <c r="R74" s="17">
        <f>SUMIFS(Tableau1[46],Tableau1[RC],"="&amp;Tableau1[[#This Row],[RC]],Tableau1[Jour OPE],"&lt;="&amp;Tableau1[[#This Row],[Jour OPE]])</f>
        <v>524</v>
      </c>
      <c r="S74" s="17">
        <v>22</v>
      </c>
      <c r="T74" s="17">
        <f>SUMIFS(Tableau1[48],Tableau1[RC],"="&amp;Tableau1[[#This Row],[RC]],Tableau1[Jour OPE],"&lt;="&amp;Tableau1[[#This Row],[Jour OPE]])</f>
        <v>486</v>
      </c>
      <c r="U74" s="17">
        <v>3774</v>
      </c>
      <c r="V74" s="12">
        <f>VLOOKUP(Tableau1[[#This Row],[RC]],$Z$4:$AB$5,3,FALSE)</f>
        <v>1590</v>
      </c>
      <c r="W7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4" s="20"/>
      <c r="Z74" s="20"/>
      <c r="AA74" s="20"/>
      <c r="AB74" s="20"/>
      <c r="AC74" s="20"/>
      <c r="AD74" s="20"/>
      <c r="AE74" s="20"/>
      <c r="AF74" s="20"/>
      <c r="AG74" s="20"/>
    </row>
    <row r="75" spans="1:33" s="3" customFormat="1" ht="19.149999999999999" customHeight="1" x14ac:dyDescent="0.3">
      <c r="A75" s="6" t="s">
        <v>81</v>
      </c>
      <c r="B75" s="7" t="s">
        <v>10</v>
      </c>
      <c r="C75" s="7" t="s">
        <v>205</v>
      </c>
      <c r="D75" s="7" t="s">
        <v>11</v>
      </c>
      <c r="E75" s="12"/>
      <c r="F75" s="12">
        <f>SUMIFS(Tableau1[34],Tableau1[RC],"="&amp;Tableau1[[#This Row],[RC]],Tableau1[Jour OPE],"&lt;="&amp;Tableau1[[#This Row],[Jour OPE]])</f>
        <v>140</v>
      </c>
      <c r="G75" s="12">
        <v>1</v>
      </c>
      <c r="H75" s="12">
        <f>SUMIFS(Tableau1[36],Tableau1[RC],"="&amp;Tableau1[[#This Row],[RC]],Tableau1[Jour OPE],"&lt;="&amp;Tableau1[[#This Row],[Jour OPE]])</f>
        <v>304</v>
      </c>
      <c r="I75" s="12">
        <v>1</v>
      </c>
      <c r="J75" s="12">
        <f>SUMIFS(Tableau1[38],Tableau1[RC],"="&amp;Tableau1[[#This Row],[RC]],Tableau1[Jour OPE],"&lt;="&amp;Tableau1[[#This Row],[Jour OPE]])</f>
        <v>555</v>
      </c>
      <c r="K75" s="12">
        <v>1</v>
      </c>
      <c r="L75" s="12">
        <f>SUMIFS(Tableau1[40],Tableau1[RC],"="&amp;Tableau1[[#This Row],[RC]],Tableau1[Jour OPE],"&lt;="&amp;Tableau1[[#This Row],[Jour OPE]])</f>
        <v>593</v>
      </c>
      <c r="M75" s="12"/>
      <c r="N75" s="12">
        <f>SUMIFS(Tableau1[42],Tableau1[RC],"="&amp;Tableau1[[#This Row],[RC]],Tableau1[Jour OPE],"&lt;="&amp;Tableau1[[#This Row],[Jour OPE]])</f>
        <v>605</v>
      </c>
      <c r="O75" s="12"/>
      <c r="P75" s="12">
        <f>SUMIFS(Tableau1[44],Tableau1[RC],"="&amp;Tableau1[[#This Row],[RC]],Tableau1[Jour OPE],"&lt;="&amp;Tableau1[[#This Row],[Jour OPE]])</f>
        <v>570</v>
      </c>
      <c r="Q75" s="12"/>
      <c r="R75" s="12">
        <f>SUMIFS(Tableau1[46],Tableau1[RC],"="&amp;Tableau1[[#This Row],[RC]],Tableau1[Jour OPE],"&lt;="&amp;Tableau1[[#This Row],[Jour OPE]])</f>
        <v>524</v>
      </c>
      <c r="S75" s="12">
        <v>1</v>
      </c>
      <c r="T75" s="12">
        <f>SUMIFS(Tableau1[48],Tableau1[RC],"="&amp;Tableau1[[#This Row],[RC]],Tableau1[Jour OPE],"&lt;="&amp;Tableau1[[#This Row],[Jour OPE]])</f>
        <v>487</v>
      </c>
      <c r="U75" s="12">
        <v>3778</v>
      </c>
      <c r="V75" s="12">
        <f>VLOOKUP(Tableau1[[#This Row],[RC]],$Z$4:$AB$5,3,FALSE)</f>
        <v>1590</v>
      </c>
      <c r="W7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5" s="20"/>
      <c r="Z75" s="20"/>
      <c r="AA75" s="20"/>
      <c r="AB75" s="20"/>
      <c r="AC75" s="20"/>
      <c r="AD75" s="20"/>
      <c r="AE75" s="20"/>
      <c r="AF75" s="20"/>
      <c r="AG75" s="20"/>
    </row>
    <row r="76" spans="1:33" s="3" customFormat="1" ht="19.149999999999999" customHeight="1" x14ac:dyDescent="0.3">
      <c r="A76" s="6" t="s">
        <v>82</v>
      </c>
      <c r="B76" s="7" t="s">
        <v>10</v>
      </c>
      <c r="C76" s="7" t="s">
        <v>205</v>
      </c>
      <c r="D76" s="7" t="s">
        <v>11</v>
      </c>
      <c r="E76" s="17">
        <v>3</v>
      </c>
      <c r="F76" s="17">
        <f>SUMIFS(Tableau1[34],Tableau1[RC],"="&amp;Tableau1[[#This Row],[RC]],Tableau1[Jour OPE],"&lt;="&amp;Tableau1[[#This Row],[Jour OPE]])</f>
        <v>143</v>
      </c>
      <c r="G76" s="17">
        <v>14</v>
      </c>
      <c r="H76" s="17">
        <f>SUMIFS(Tableau1[36],Tableau1[RC],"="&amp;Tableau1[[#This Row],[RC]],Tableau1[Jour OPE],"&lt;="&amp;Tableau1[[#This Row],[Jour OPE]])</f>
        <v>318</v>
      </c>
      <c r="I76" s="17">
        <v>10</v>
      </c>
      <c r="J76" s="17">
        <f>SUMIFS(Tableau1[38],Tableau1[RC],"="&amp;Tableau1[[#This Row],[RC]],Tableau1[Jour OPE],"&lt;="&amp;Tableau1[[#This Row],[Jour OPE]])</f>
        <v>565</v>
      </c>
      <c r="K76" s="17">
        <v>11</v>
      </c>
      <c r="L76" s="17">
        <f>SUMIFS(Tableau1[40],Tableau1[RC],"="&amp;Tableau1[[#This Row],[RC]],Tableau1[Jour OPE],"&lt;="&amp;Tableau1[[#This Row],[Jour OPE]])</f>
        <v>604</v>
      </c>
      <c r="M76" s="17">
        <v>9</v>
      </c>
      <c r="N76" s="17">
        <f>SUMIFS(Tableau1[42],Tableau1[RC],"="&amp;Tableau1[[#This Row],[RC]],Tableau1[Jour OPE],"&lt;="&amp;Tableau1[[#This Row],[Jour OPE]])</f>
        <v>614</v>
      </c>
      <c r="O76" s="17">
        <v>13</v>
      </c>
      <c r="P76" s="17">
        <f>SUMIFS(Tableau1[44],Tableau1[RC],"="&amp;Tableau1[[#This Row],[RC]],Tableau1[Jour OPE],"&lt;="&amp;Tableau1[[#This Row],[Jour OPE]])</f>
        <v>583</v>
      </c>
      <c r="Q76" s="17">
        <v>10</v>
      </c>
      <c r="R76" s="17">
        <f>SUMIFS(Tableau1[46],Tableau1[RC],"="&amp;Tableau1[[#This Row],[RC]],Tableau1[Jour OPE],"&lt;="&amp;Tableau1[[#This Row],[Jour OPE]])</f>
        <v>534</v>
      </c>
      <c r="S76" s="17">
        <v>10</v>
      </c>
      <c r="T76" s="17">
        <f>SUMIFS(Tableau1[48],Tableau1[RC],"="&amp;Tableau1[[#This Row],[RC]],Tableau1[Jour OPE],"&lt;="&amp;Tableau1[[#This Row],[Jour OPE]])</f>
        <v>497</v>
      </c>
      <c r="U76" s="17">
        <v>3858</v>
      </c>
      <c r="V76" s="12">
        <f>VLOOKUP(Tableau1[[#This Row],[RC]],$Z$4:$AB$5,3,FALSE)</f>
        <v>1590</v>
      </c>
      <c r="W7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6" s="20"/>
      <c r="Z76" s="20"/>
      <c r="AA76" s="20"/>
      <c r="AB76" s="20"/>
      <c r="AC76" s="20"/>
      <c r="AD76" s="20"/>
      <c r="AE76" s="20"/>
      <c r="AF76" s="20"/>
      <c r="AG76" s="20"/>
    </row>
    <row r="77" spans="1:33" s="3" customFormat="1" ht="19.149999999999999" customHeight="1" x14ac:dyDescent="0.3">
      <c r="A77" s="6" t="s">
        <v>83</v>
      </c>
      <c r="B77" s="7" t="s">
        <v>10</v>
      </c>
      <c r="C77" s="7" t="s">
        <v>205</v>
      </c>
      <c r="D77" s="7" t="s">
        <v>11</v>
      </c>
      <c r="E77" s="12"/>
      <c r="F77" s="12">
        <f>SUMIFS(Tableau1[34],Tableau1[RC],"="&amp;Tableau1[[#This Row],[RC]],Tableau1[Jour OPE],"&lt;="&amp;Tableau1[[#This Row],[Jour OPE]])</f>
        <v>143</v>
      </c>
      <c r="G77" s="12"/>
      <c r="H77" s="12">
        <f>SUMIFS(Tableau1[36],Tableau1[RC],"="&amp;Tableau1[[#This Row],[RC]],Tableau1[Jour OPE],"&lt;="&amp;Tableau1[[#This Row],[Jour OPE]])</f>
        <v>318</v>
      </c>
      <c r="I77" s="12">
        <v>1</v>
      </c>
      <c r="J77" s="12">
        <f>SUMIFS(Tableau1[38],Tableau1[RC],"="&amp;Tableau1[[#This Row],[RC]],Tableau1[Jour OPE],"&lt;="&amp;Tableau1[[#This Row],[Jour OPE]])</f>
        <v>566</v>
      </c>
      <c r="K77" s="12">
        <v>2</v>
      </c>
      <c r="L77" s="12">
        <f>SUMIFS(Tableau1[40],Tableau1[RC],"="&amp;Tableau1[[#This Row],[RC]],Tableau1[Jour OPE],"&lt;="&amp;Tableau1[[#This Row],[Jour OPE]])</f>
        <v>606</v>
      </c>
      <c r="M77" s="12"/>
      <c r="N77" s="12">
        <f>SUMIFS(Tableau1[42],Tableau1[RC],"="&amp;Tableau1[[#This Row],[RC]],Tableau1[Jour OPE],"&lt;="&amp;Tableau1[[#This Row],[Jour OPE]])</f>
        <v>614</v>
      </c>
      <c r="O77" s="12"/>
      <c r="P77" s="12">
        <f>SUMIFS(Tableau1[44],Tableau1[RC],"="&amp;Tableau1[[#This Row],[RC]],Tableau1[Jour OPE],"&lt;="&amp;Tableau1[[#This Row],[Jour OPE]])</f>
        <v>583</v>
      </c>
      <c r="Q77" s="12"/>
      <c r="R77" s="12">
        <f>SUMIFS(Tableau1[46],Tableau1[RC],"="&amp;Tableau1[[#This Row],[RC]],Tableau1[Jour OPE],"&lt;="&amp;Tableau1[[#This Row],[Jour OPE]])</f>
        <v>534</v>
      </c>
      <c r="S77" s="12">
        <v>1</v>
      </c>
      <c r="T77" s="12">
        <f>SUMIFS(Tableau1[48],Tableau1[RC],"="&amp;Tableau1[[#This Row],[RC]],Tableau1[Jour OPE],"&lt;="&amp;Tableau1[[#This Row],[Jour OPE]])</f>
        <v>498</v>
      </c>
      <c r="U77" s="12">
        <v>3862</v>
      </c>
      <c r="V77" s="12">
        <f>VLOOKUP(Tableau1[[#This Row],[RC]],$Z$4:$AB$5,3,FALSE)</f>
        <v>1590</v>
      </c>
      <c r="W7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7" s="20"/>
      <c r="Z77" s="20"/>
      <c r="AA77" s="20"/>
      <c r="AB77" s="20"/>
      <c r="AC77" s="20"/>
      <c r="AD77" s="20"/>
      <c r="AE77" s="20"/>
      <c r="AF77" s="20"/>
      <c r="AG77" s="20"/>
    </row>
    <row r="78" spans="1:33" s="3" customFormat="1" ht="19.149999999999999" customHeight="1" x14ac:dyDescent="0.3">
      <c r="A78" s="6" t="s">
        <v>84</v>
      </c>
      <c r="B78" s="7" t="s">
        <v>10</v>
      </c>
      <c r="C78" s="7" t="s">
        <v>205</v>
      </c>
      <c r="D78" s="7" t="s">
        <v>11</v>
      </c>
      <c r="E78" s="17">
        <v>1</v>
      </c>
      <c r="F78" s="17">
        <f>SUMIFS(Tableau1[34],Tableau1[RC],"="&amp;Tableau1[[#This Row],[RC]],Tableau1[Jour OPE],"&lt;="&amp;Tableau1[[#This Row],[Jour OPE]])</f>
        <v>144</v>
      </c>
      <c r="G78" s="17">
        <v>5</v>
      </c>
      <c r="H78" s="17">
        <f>SUMIFS(Tableau1[36],Tableau1[RC],"="&amp;Tableau1[[#This Row],[RC]],Tableau1[Jour OPE],"&lt;="&amp;Tableau1[[#This Row],[Jour OPE]])</f>
        <v>323</v>
      </c>
      <c r="I78" s="17">
        <v>15</v>
      </c>
      <c r="J78" s="17">
        <f>SUMIFS(Tableau1[38],Tableau1[RC],"="&amp;Tableau1[[#This Row],[RC]],Tableau1[Jour OPE],"&lt;="&amp;Tableau1[[#This Row],[Jour OPE]])</f>
        <v>581</v>
      </c>
      <c r="K78" s="17">
        <v>14</v>
      </c>
      <c r="L78" s="17">
        <f>SUMIFS(Tableau1[40],Tableau1[RC],"="&amp;Tableau1[[#This Row],[RC]],Tableau1[Jour OPE],"&lt;="&amp;Tableau1[[#This Row],[Jour OPE]])</f>
        <v>620</v>
      </c>
      <c r="M78" s="17">
        <v>15</v>
      </c>
      <c r="N78" s="17">
        <f>SUMIFS(Tableau1[42],Tableau1[RC],"="&amp;Tableau1[[#This Row],[RC]],Tableau1[Jour OPE],"&lt;="&amp;Tableau1[[#This Row],[Jour OPE]])</f>
        <v>629</v>
      </c>
      <c r="O78" s="17">
        <v>7</v>
      </c>
      <c r="P78" s="17">
        <f>SUMIFS(Tableau1[44],Tableau1[RC],"="&amp;Tableau1[[#This Row],[RC]],Tableau1[Jour OPE],"&lt;="&amp;Tableau1[[#This Row],[Jour OPE]])</f>
        <v>590</v>
      </c>
      <c r="Q78" s="17">
        <v>13</v>
      </c>
      <c r="R78" s="17">
        <f>SUMIFS(Tableau1[46],Tableau1[RC],"="&amp;Tableau1[[#This Row],[RC]],Tableau1[Jour OPE],"&lt;="&amp;Tableau1[[#This Row],[Jour OPE]])</f>
        <v>547</v>
      </c>
      <c r="S78" s="17">
        <v>14</v>
      </c>
      <c r="T78" s="17">
        <f>SUMIFS(Tableau1[48],Tableau1[RC],"="&amp;Tableau1[[#This Row],[RC]],Tableau1[Jour OPE],"&lt;="&amp;Tableau1[[#This Row],[Jour OPE]])</f>
        <v>512</v>
      </c>
      <c r="U78" s="17">
        <v>3946</v>
      </c>
      <c r="V78" s="12">
        <f>VLOOKUP(Tableau1[[#This Row],[RC]],$Z$4:$AB$5,3,FALSE)</f>
        <v>1590</v>
      </c>
      <c r="W7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8" s="20"/>
      <c r="Z78" s="20"/>
      <c r="AA78" s="20"/>
      <c r="AB78" s="20"/>
      <c r="AC78" s="20"/>
      <c r="AD78" s="20"/>
      <c r="AE78" s="20"/>
      <c r="AF78" s="20"/>
      <c r="AG78" s="20"/>
    </row>
    <row r="79" spans="1:33" s="3" customFormat="1" ht="19.149999999999999" customHeight="1" x14ac:dyDescent="0.3">
      <c r="A79" s="6" t="s">
        <v>85</v>
      </c>
      <c r="B79" s="7" t="s">
        <v>10</v>
      </c>
      <c r="C79" s="7" t="s">
        <v>205</v>
      </c>
      <c r="D79" s="7" t="s">
        <v>11</v>
      </c>
      <c r="E79" s="12">
        <v>4</v>
      </c>
      <c r="F79" s="12">
        <f>SUMIFS(Tableau1[34],Tableau1[RC],"="&amp;Tableau1[[#This Row],[RC]],Tableau1[Jour OPE],"&lt;="&amp;Tableau1[[#This Row],[Jour OPE]])</f>
        <v>148</v>
      </c>
      <c r="G79" s="12">
        <v>3</v>
      </c>
      <c r="H79" s="12">
        <f>SUMIFS(Tableau1[36],Tableau1[RC],"="&amp;Tableau1[[#This Row],[RC]],Tableau1[Jour OPE],"&lt;="&amp;Tableau1[[#This Row],[Jour OPE]])</f>
        <v>326</v>
      </c>
      <c r="I79" s="12">
        <v>13</v>
      </c>
      <c r="J79" s="12">
        <f>SUMIFS(Tableau1[38],Tableau1[RC],"="&amp;Tableau1[[#This Row],[RC]],Tableau1[Jour OPE],"&lt;="&amp;Tableau1[[#This Row],[Jour OPE]])</f>
        <v>594</v>
      </c>
      <c r="K79" s="12">
        <v>15</v>
      </c>
      <c r="L79" s="12">
        <f>SUMIFS(Tableau1[40],Tableau1[RC],"="&amp;Tableau1[[#This Row],[RC]],Tableau1[Jour OPE],"&lt;="&amp;Tableau1[[#This Row],[Jour OPE]])</f>
        <v>635</v>
      </c>
      <c r="M79" s="12">
        <v>12</v>
      </c>
      <c r="N79" s="12">
        <f>SUMIFS(Tableau1[42],Tableau1[RC],"="&amp;Tableau1[[#This Row],[RC]],Tableau1[Jour OPE],"&lt;="&amp;Tableau1[[#This Row],[Jour OPE]])</f>
        <v>641</v>
      </c>
      <c r="O79" s="12">
        <v>17</v>
      </c>
      <c r="P79" s="12">
        <f>SUMIFS(Tableau1[44],Tableau1[RC],"="&amp;Tableau1[[#This Row],[RC]],Tableau1[Jour OPE],"&lt;="&amp;Tableau1[[#This Row],[Jour OPE]])</f>
        <v>607</v>
      </c>
      <c r="Q79" s="12">
        <v>17</v>
      </c>
      <c r="R79" s="12">
        <f>SUMIFS(Tableau1[46],Tableau1[RC],"="&amp;Tableau1[[#This Row],[RC]],Tableau1[Jour OPE],"&lt;="&amp;Tableau1[[#This Row],[Jour OPE]])</f>
        <v>564</v>
      </c>
      <c r="S79" s="12">
        <v>15</v>
      </c>
      <c r="T79" s="12">
        <f>SUMIFS(Tableau1[48],Tableau1[RC],"="&amp;Tableau1[[#This Row],[RC]],Tableau1[Jour OPE],"&lt;="&amp;Tableau1[[#This Row],[Jour OPE]])</f>
        <v>527</v>
      </c>
      <c r="U79" s="12">
        <v>4042</v>
      </c>
      <c r="V79" s="12">
        <f>VLOOKUP(Tableau1[[#This Row],[RC]],$Z$4:$AB$5,3,FALSE)</f>
        <v>1590</v>
      </c>
      <c r="W7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79" s="20"/>
      <c r="Z79" s="20"/>
      <c r="AA79" s="20"/>
      <c r="AB79" s="20"/>
      <c r="AC79" s="20"/>
      <c r="AD79" s="20"/>
      <c r="AE79" s="20"/>
      <c r="AF79" s="20"/>
      <c r="AG79" s="20"/>
    </row>
    <row r="80" spans="1:33" s="3" customFormat="1" ht="19.149999999999999" customHeight="1" x14ac:dyDescent="0.3">
      <c r="A80" s="6" t="s">
        <v>86</v>
      </c>
      <c r="B80" s="7" t="s">
        <v>10</v>
      </c>
      <c r="C80" s="7" t="s">
        <v>205</v>
      </c>
      <c r="D80" s="7" t="s">
        <v>11</v>
      </c>
      <c r="E80" s="17">
        <v>4</v>
      </c>
      <c r="F80" s="17">
        <f>SUMIFS(Tableau1[34],Tableau1[RC],"="&amp;Tableau1[[#This Row],[RC]],Tableau1[Jour OPE],"&lt;="&amp;Tableau1[[#This Row],[Jour OPE]])</f>
        <v>152</v>
      </c>
      <c r="G80" s="17">
        <v>5</v>
      </c>
      <c r="H80" s="17">
        <f>SUMIFS(Tableau1[36],Tableau1[RC],"="&amp;Tableau1[[#This Row],[RC]],Tableau1[Jour OPE],"&lt;="&amp;Tableau1[[#This Row],[Jour OPE]])</f>
        <v>331</v>
      </c>
      <c r="I80" s="17">
        <v>9</v>
      </c>
      <c r="J80" s="17">
        <f>SUMIFS(Tableau1[38],Tableau1[RC],"="&amp;Tableau1[[#This Row],[RC]],Tableau1[Jour OPE],"&lt;="&amp;Tableau1[[#This Row],[Jour OPE]])</f>
        <v>603</v>
      </c>
      <c r="K80" s="17">
        <v>17</v>
      </c>
      <c r="L80" s="17">
        <f>SUMIFS(Tableau1[40],Tableau1[RC],"="&amp;Tableau1[[#This Row],[RC]],Tableau1[Jour OPE],"&lt;="&amp;Tableau1[[#This Row],[Jour OPE]])</f>
        <v>652</v>
      </c>
      <c r="M80" s="17">
        <v>16</v>
      </c>
      <c r="N80" s="17">
        <f>SUMIFS(Tableau1[42],Tableau1[RC],"="&amp;Tableau1[[#This Row],[RC]],Tableau1[Jour OPE],"&lt;="&amp;Tableau1[[#This Row],[Jour OPE]])</f>
        <v>657</v>
      </c>
      <c r="O80" s="17">
        <v>14</v>
      </c>
      <c r="P80" s="17">
        <f>SUMIFS(Tableau1[44],Tableau1[RC],"="&amp;Tableau1[[#This Row],[RC]],Tableau1[Jour OPE],"&lt;="&amp;Tableau1[[#This Row],[Jour OPE]])</f>
        <v>621</v>
      </c>
      <c r="Q80" s="17">
        <v>19</v>
      </c>
      <c r="R80" s="17">
        <f>SUMIFS(Tableau1[46],Tableau1[RC],"="&amp;Tableau1[[#This Row],[RC]],Tableau1[Jour OPE],"&lt;="&amp;Tableau1[[#This Row],[Jour OPE]])</f>
        <v>583</v>
      </c>
      <c r="S80" s="17">
        <v>14</v>
      </c>
      <c r="T80" s="17">
        <f>SUMIFS(Tableau1[48],Tableau1[RC],"="&amp;Tableau1[[#This Row],[RC]],Tableau1[Jour OPE],"&lt;="&amp;Tableau1[[#This Row],[Jour OPE]])</f>
        <v>541</v>
      </c>
      <c r="U80" s="17">
        <v>4140</v>
      </c>
      <c r="V80" s="12">
        <f>VLOOKUP(Tableau1[[#This Row],[RC]],$Z$4:$AB$5,3,FALSE)</f>
        <v>1590</v>
      </c>
      <c r="W8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0" s="20"/>
      <c r="Z80" s="20"/>
      <c r="AA80" s="20"/>
      <c r="AB80" s="20"/>
      <c r="AC80" s="20"/>
      <c r="AD80" s="20"/>
      <c r="AE80" s="20"/>
      <c r="AF80" s="20"/>
      <c r="AG80" s="20"/>
    </row>
    <row r="81" spans="1:33" s="3" customFormat="1" ht="19.149999999999999" customHeight="1" x14ac:dyDescent="0.3">
      <c r="A81" s="6" t="s">
        <v>87</v>
      </c>
      <c r="B81" s="7" t="s">
        <v>10</v>
      </c>
      <c r="C81" s="7" t="s">
        <v>205</v>
      </c>
      <c r="D81" s="7" t="s">
        <v>11</v>
      </c>
      <c r="E81" s="12">
        <v>6</v>
      </c>
      <c r="F81" s="12">
        <f>SUMIFS(Tableau1[34],Tableau1[RC],"="&amp;Tableau1[[#This Row],[RC]],Tableau1[Jour OPE],"&lt;="&amp;Tableau1[[#This Row],[Jour OPE]])</f>
        <v>158</v>
      </c>
      <c r="G81" s="12">
        <v>7</v>
      </c>
      <c r="H81" s="12">
        <f>SUMIFS(Tableau1[36],Tableau1[RC],"="&amp;Tableau1[[#This Row],[RC]],Tableau1[Jour OPE],"&lt;="&amp;Tableau1[[#This Row],[Jour OPE]])</f>
        <v>338</v>
      </c>
      <c r="I81" s="12">
        <v>16</v>
      </c>
      <c r="J81" s="12">
        <f>SUMIFS(Tableau1[38],Tableau1[RC],"="&amp;Tableau1[[#This Row],[RC]],Tableau1[Jour OPE],"&lt;="&amp;Tableau1[[#This Row],[Jour OPE]])</f>
        <v>619</v>
      </c>
      <c r="K81" s="12">
        <v>17</v>
      </c>
      <c r="L81" s="12">
        <f>SUMIFS(Tableau1[40],Tableau1[RC],"="&amp;Tableau1[[#This Row],[RC]],Tableau1[Jour OPE],"&lt;="&amp;Tableau1[[#This Row],[Jour OPE]])</f>
        <v>669</v>
      </c>
      <c r="M81" s="12">
        <v>23</v>
      </c>
      <c r="N81" s="12">
        <f>SUMIFS(Tableau1[42],Tableau1[RC],"="&amp;Tableau1[[#This Row],[RC]],Tableau1[Jour OPE],"&lt;="&amp;Tableau1[[#This Row],[Jour OPE]])</f>
        <v>680</v>
      </c>
      <c r="O81" s="12">
        <v>21</v>
      </c>
      <c r="P81" s="12">
        <f>SUMIFS(Tableau1[44],Tableau1[RC],"="&amp;Tableau1[[#This Row],[RC]],Tableau1[Jour OPE],"&lt;="&amp;Tableau1[[#This Row],[Jour OPE]])</f>
        <v>642</v>
      </c>
      <c r="Q81" s="12">
        <v>16</v>
      </c>
      <c r="R81" s="12">
        <f>SUMIFS(Tableau1[46],Tableau1[RC],"="&amp;Tableau1[[#This Row],[RC]],Tableau1[Jour OPE],"&lt;="&amp;Tableau1[[#This Row],[Jour OPE]])</f>
        <v>599</v>
      </c>
      <c r="S81" s="12">
        <v>16</v>
      </c>
      <c r="T81" s="12">
        <f>SUMIFS(Tableau1[48],Tableau1[RC],"="&amp;Tableau1[[#This Row],[RC]],Tableau1[Jour OPE],"&lt;="&amp;Tableau1[[#This Row],[Jour OPE]])</f>
        <v>557</v>
      </c>
      <c r="U81" s="12">
        <v>4262</v>
      </c>
      <c r="V81" s="12">
        <f>VLOOKUP(Tableau1[[#This Row],[RC]],$Z$4:$AB$5,3,FALSE)</f>
        <v>1590</v>
      </c>
      <c r="W8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1" s="20"/>
      <c r="Z81" s="20"/>
      <c r="AA81" s="20"/>
      <c r="AB81" s="20"/>
      <c r="AC81" s="20"/>
      <c r="AD81" s="20"/>
      <c r="AE81" s="20"/>
      <c r="AF81" s="20"/>
      <c r="AG81" s="20"/>
    </row>
    <row r="82" spans="1:33" s="3" customFormat="1" ht="19.149999999999999" customHeight="1" x14ac:dyDescent="0.3">
      <c r="A82" s="6" t="s">
        <v>87</v>
      </c>
      <c r="B82" s="7" t="s">
        <v>10</v>
      </c>
      <c r="C82" s="7" t="s">
        <v>206</v>
      </c>
      <c r="D82" s="7" t="s">
        <v>11</v>
      </c>
      <c r="E82" s="17"/>
      <c r="F82" s="17">
        <f>SUMIFS(Tableau1[34],Tableau1[RC],"="&amp;Tableau1[[#This Row],[RC]],Tableau1[Jour OPE],"&lt;="&amp;Tableau1[[#This Row],[Jour OPE]])</f>
        <v>0</v>
      </c>
      <c r="G82" s="17"/>
      <c r="H82" s="17">
        <f>SUMIFS(Tableau1[36],Tableau1[RC],"="&amp;Tableau1[[#This Row],[RC]],Tableau1[Jour OPE],"&lt;="&amp;Tableau1[[#This Row],[Jour OPE]])</f>
        <v>0</v>
      </c>
      <c r="I82" s="17">
        <v>2</v>
      </c>
      <c r="J82" s="17">
        <f>SUMIFS(Tableau1[38],Tableau1[RC],"="&amp;Tableau1[[#This Row],[RC]],Tableau1[Jour OPE],"&lt;="&amp;Tableau1[[#This Row],[Jour OPE]])</f>
        <v>2</v>
      </c>
      <c r="K82" s="17">
        <v>3</v>
      </c>
      <c r="L82" s="17">
        <f>SUMIFS(Tableau1[40],Tableau1[RC],"="&amp;Tableau1[[#This Row],[RC]],Tableau1[Jour OPE],"&lt;="&amp;Tableau1[[#This Row],[Jour OPE]])</f>
        <v>3</v>
      </c>
      <c r="M82" s="17">
        <v>5</v>
      </c>
      <c r="N82" s="17">
        <f>SUMIFS(Tableau1[42],Tableau1[RC],"="&amp;Tableau1[[#This Row],[RC]],Tableau1[Jour OPE],"&lt;="&amp;Tableau1[[#This Row],[Jour OPE]])</f>
        <v>5</v>
      </c>
      <c r="O82" s="17">
        <v>5</v>
      </c>
      <c r="P82" s="17">
        <f>SUMIFS(Tableau1[44],Tableau1[RC],"="&amp;Tableau1[[#This Row],[RC]],Tableau1[Jour OPE],"&lt;="&amp;Tableau1[[#This Row],[Jour OPE]])</f>
        <v>5</v>
      </c>
      <c r="Q82" s="17">
        <v>1</v>
      </c>
      <c r="R82" s="17">
        <f>SUMIFS(Tableau1[46],Tableau1[RC],"="&amp;Tableau1[[#This Row],[RC]],Tableau1[Jour OPE],"&lt;="&amp;Tableau1[[#This Row],[Jour OPE]])</f>
        <v>1</v>
      </c>
      <c r="S82" s="17">
        <v>2</v>
      </c>
      <c r="T82" s="17">
        <f>SUMIFS(Tableau1[48],Tableau1[RC],"="&amp;Tableau1[[#This Row],[RC]],Tableau1[Jour OPE],"&lt;="&amp;Tableau1[[#This Row],[Jour OPE]])</f>
        <v>2</v>
      </c>
      <c r="U82" s="17">
        <v>18</v>
      </c>
      <c r="V82" s="12">
        <f>VLOOKUP(Tableau1[[#This Row],[RC]],$Z$4:$AB$5,3,FALSE)</f>
        <v>750</v>
      </c>
      <c r="W8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2" s="20"/>
      <c r="Z82" s="20"/>
      <c r="AA82" s="20"/>
      <c r="AB82" s="20"/>
      <c r="AC82" s="20"/>
      <c r="AD82" s="20"/>
      <c r="AE82" s="20"/>
      <c r="AF82" s="20"/>
      <c r="AG82" s="20"/>
    </row>
    <row r="83" spans="1:33" s="3" customFormat="1" ht="19.149999999999999" customHeight="1" x14ac:dyDescent="0.3">
      <c r="A83" s="6" t="s">
        <v>88</v>
      </c>
      <c r="B83" s="7" t="s">
        <v>10</v>
      </c>
      <c r="C83" s="7" t="s">
        <v>205</v>
      </c>
      <c r="D83" s="7" t="s">
        <v>11</v>
      </c>
      <c r="E83" s="17"/>
      <c r="F83" s="17">
        <f>SUMIFS(Tableau1[34],Tableau1[RC],"="&amp;Tableau1[[#This Row],[RC]],Tableau1[Jour OPE],"&lt;="&amp;Tableau1[[#This Row],[Jour OPE]])</f>
        <v>158</v>
      </c>
      <c r="G83" s="17"/>
      <c r="H83" s="17">
        <f>SUMIFS(Tableau1[36],Tableau1[RC],"="&amp;Tableau1[[#This Row],[RC]],Tableau1[Jour OPE],"&lt;="&amp;Tableau1[[#This Row],[Jour OPE]])</f>
        <v>338</v>
      </c>
      <c r="I83" s="17"/>
      <c r="J83" s="17">
        <f>SUMIFS(Tableau1[38],Tableau1[RC],"="&amp;Tableau1[[#This Row],[RC]],Tableau1[Jour OPE],"&lt;="&amp;Tableau1[[#This Row],[Jour OPE]])</f>
        <v>619</v>
      </c>
      <c r="K83" s="17">
        <v>1</v>
      </c>
      <c r="L83" s="17">
        <f>SUMIFS(Tableau1[40],Tableau1[RC],"="&amp;Tableau1[[#This Row],[RC]],Tableau1[Jour OPE],"&lt;="&amp;Tableau1[[#This Row],[Jour OPE]])</f>
        <v>670</v>
      </c>
      <c r="M83" s="17"/>
      <c r="N83" s="17">
        <f>SUMIFS(Tableau1[42],Tableau1[RC],"="&amp;Tableau1[[#This Row],[RC]],Tableau1[Jour OPE],"&lt;="&amp;Tableau1[[#This Row],[Jour OPE]])</f>
        <v>680</v>
      </c>
      <c r="O83" s="17"/>
      <c r="P83" s="17">
        <f>SUMIFS(Tableau1[44],Tableau1[RC],"="&amp;Tableau1[[#This Row],[RC]],Tableau1[Jour OPE],"&lt;="&amp;Tableau1[[#This Row],[Jour OPE]])</f>
        <v>642</v>
      </c>
      <c r="Q83" s="17">
        <v>1</v>
      </c>
      <c r="R83" s="17">
        <f>SUMIFS(Tableau1[46],Tableau1[RC],"="&amp;Tableau1[[#This Row],[RC]],Tableau1[Jour OPE],"&lt;="&amp;Tableau1[[#This Row],[Jour OPE]])</f>
        <v>600</v>
      </c>
      <c r="S83" s="17"/>
      <c r="T83" s="17">
        <f>SUMIFS(Tableau1[48],Tableau1[RC],"="&amp;Tableau1[[#This Row],[RC]],Tableau1[Jour OPE],"&lt;="&amp;Tableau1[[#This Row],[Jour OPE]])</f>
        <v>557</v>
      </c>
      <c r="U83" s="17">
        <v>4264</v>
      </c>
      <c r="V83" s="12">
        <f>VLOOKUP(Tableau1[[#This Row],[RC]],$Z$4:$AB$5,3,FALSE)</f>
        <v>1590</v>
      </c>
      <c r="W8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3" s="20"/>
      <c r="Z83" s="20"/>
      <c r="AA83" s="20"/>
      <c r="AB83" s="20"/>
      <c r="AC83" s="20"/>
      <c r="AD83" s="20"/>
      <c r="AE83" s="20"/>
      <c r="AF83" s="20"/>
      <c r="AG83" s="20"/>
    </row>
    <row r="84" spans="1:33" s="3" customFormat="1" ht="19.149999999999999" customHeight="1" x14ac:dyDescent="0.3">
      <c r="A84" s="6" t="s">
        <v>88</v>
      </c>
      <c r="B84" s="7" t="s">
        <v>10</v>
      </c>
      <c r="C84" s="7" t="s">
        <v>206</v>
      </c>
      <c r="D84" s="7" t="s">
        <v>11</v>
      </c>
      <c r="E84" s="12"/>
      <c r="F84" s="12">
        <f>SUMIFS(Tableau1[34],Tableau1[RC],"="&amp;Tableau1[[#This Row],[RC]],Tableau1[Jour OPE],"&lt;="&amp;Tableau1[[#This Row],[Jour OPE]])</f>
        <v>0</v>
      </c>
      <c r="G84" s="12"/>
      <c r="H84" s="12">
        <f>SUMIFS(Tableau1[36],Tableau1[RC],"="&amp;Tableau1[[#This Row],[RC]],Tableau1[Jour OPE],"&lt;="&amp;Tableau1[[#This Row],[Jour OPE]])</f>
        <v>0</v>
      </c>
      <c r="I84" s="12">
        <v>1</v>
      </c>
      <c r="J84" s="12">
        <f>SUMIFS(Tableau1[38],Tableau1[RC],"="&amp;Tableau1[[#This Row],[RC]],Tableau1[Jour OPE],"&lt;="&amp;Tableau1[[#This Row],[Jour OPE]])</f>
        <v>3</v>
      </c>
      <c r="K84" s="12"/>
      <c r="L84" s="12">
        <f>SUMIFS(Tableau1[40],Tableau1[RC],"="&amp;Tableau1[[#This Row],[RC]],Tableau1[Jour OPE],"&lt;="&amp;Tableau1[[#This Row],[Jour OPE]])</f>
        <v>3</v>
      </c>
      <c r="M84" s="12"/>
      <c r="N84" s="12">
        <f>SUMIFS(Tableau1[42],Tableau1[RC],"="&amp;Tableau1[[#This Row],[RC]],Tableau1[Jour OPE],"&lt;="&amp;Tableau1[[#This Row],[Jour OPE]])</f>
        <v>5</v>
      </c>
      <c r="O84" s="12"/>
      <c r="P84" s="12">
        <f>SUMIFS(Tableau1[44],Tableau1[RC],"="&amp;Tableau1[[#This Row],[RC]],Tableau1[Jour OPE],"&lt;="&amp;Tableau1[[#This Row],[Jour OPE]])</f>
        <v>5</v>
      </c>
      <c r="Q84" s="12"/>
      <c r="R84" s="12">
        <f>SUMIFS(Tableau1[46],Tableau1[RC],"="&amp;Tableau1[[#This Row],[RC]],Tableau1[Jour OPE],"&lt;="&amp;Tableau1[[#This Row],[Jour OPE]])</f>
        <v>1</v>
      </c>
      <c r="S84" s="12"/>
      <c r="T84" s="12">
        <f>SUMIFS(Tableau1[48],Tableau1[RC],"="&amp;Tableau1[[#This Row],[RC]],Tableau1[Jour OPE],"&lt;="&amp;Tableau1[[#This Row],[Jour OPE]])</f>
        <v>2</v>
      </c>
      <c r="U84" s="12">
        <v>19</v>
      </c>
      <c r="V84" s="12">
        <f>VLOOKUP(Tableau1[[#This Row],[RC]],$Z$4:$AB$5,3,FALSE)</f>
        <v>750</v>
      </c>
      <c r="W8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4" s="20"/>
      <c r="Z84" s="20"/>
      <c r="AA84" s="20"/>
      <c r="AB84" s="20"/>
      <c r="AC84" s="20"/>
      <c r="AD84" s="20"/>
      <c r="AE84" s="20"/>
      <c r="AF84" s="20"/>
      <c r="AG84" s="20"/>
    </row>
    <row r="85" spans="1:33" s="3" customFormat="1" ht="19.149999999999999" customHeight="1" x14ac:dyDescent="0.3">
      <c r="A85" s="6" t="s">
        <v>89</v>
      </c>
      <c r="B85" s="7" t="s">
        <v>10</v>
      </c>
      <c r="C85" s="7" t="s">
        <v>205</v>
      </c>
      <c r="D85" s="7" t="s">
        <v>11</v>
      </c>
      <c r="E85" s="12">
        <v>2</v>
      </c>
      <c r="F85" s="12">
        <f>SUMIFS(Tableau1[34],Tableau1[RC],"="&amp;Tableau1[[#This Row],[RC]],Tableau1[Jour OPE],"&lt;="&amp;Tableau1[[#This Row],[Jour OPE]])</f>
        <v>160</v>
      </c>
      <c r="G85" s="12">
        <v>6</v>
      </c>
      <c r="H85" s="12">
        <f>SUMIFS(Tableau1[36],Tableau1[RC],"="&amp;Tableau1[[#This Row],[RC]],Tableau1[Jour OPE],"&lt;="&amp;Tableau1[[#This Row],[Jour OPE]])</f>
        <v>344</v>
      </c>
      <c r="I85" s="12">
        <v>6</v>
      </c>
      <c r="J85" s="12">
        <f>SUMIFS(Tableau1[38],Tableau1[RC],"="&amp;Tableau1[[#This Row],[RC]],Tableau1[Jour OPE],"&lt;="&amp;Tableau1[[#This Row],[Jour OPE]])</f>
        <v>625</v>
      </c>
      <c r="K85" s="12">
        <v>7</v>
      </c>
      <c r="L85" s="12">
        <f>SUMIFS(Tableau1[40],Tableau1[RC],"="&amp;Tableau1[[#This Row],[RC]],Tableau1[Jour OPE],"&lt;="&amp;Tableau1[[#This Row],[Jour OPE]])</f>
        <v>677</v>
      </c>
      <c r="M85" s="12">
        <v>7</v>
      </c>
      <c r="N85" s="12">
        <f>SUMIFS(Tableau1[42],Tableau1[RC],"="&amp;Tableau1[[#This Row],[RC]],Tableau1[Jour OPE],"&lt;="&amp;Tableau1[[#This Row],[Jour OPE]])</f>
        <v>687</v>
      </c>
      <c r="O85" s="12">
        <v>11</v>
      </c>
      <c r="P85" s="12">
        <f>SUMIFS(Tableau1[44],Tableau1[RC],"="&amp;Tableau1[[#This Row],[RC]],Tableau1[Jour OPE],"&lt;="&amp;Tableau1[[#This Row],[Jour OPE]])</f>
        <v>653</v>
      </c>
      <c r="Q85" s="12">
        <v>12</v>
      </c>
      <c r="R85" s="12">
        <f>SUMIFS(Tableau1[46],Tableau1[RC],"="&amp;Tableau1[[#This Row],[RC]],Tableau1[Jour OPE],"&lt;="&amp;Tableau1[[#This Row],[Jour OPE]])</f>
        <v>612</v>
      </c>
      <c r="S85" s="12">
        <v>9</v>
      </c>
      <c r="T85" s="12">
        <f>SUMIFS(Tableau1[48],Tableau1[RC],"="&amp;Tableau1[[#This Row],[RC]],Tableau1[Jour OPE],"&lt;="&amp;Tableau1[[#This Row],[Jour OPE]])</f>
        <v>566</v>
      </c>
      <c r="U85" s="12">
        <v>4324</v>
      </c>
      <c r="V85" s="12">
        <f>VLOOKUP(Tableau1[[#This Row],[RC]],$Z$4:$AB$5,3,FALSE)</f>
        <v>1590</v>
      </c>
      <c r="W8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s="3" customFormat="1" ht="19.149999999999999" customHeight="1" x14ac:dyDescent="0.3">
      <c r="A86" s="6" t="s">
        <v>89</v>
      </c>
      <c r="B86" s="7" t="s">
        <v>10</v>
      </c>
      <c r="C86" s="7" t="s">
        <v>206</v>
      </c>
      <c r="D86" s="7" t="s">
        <v>11</v>
      </c>
      <c r="E86" s="17">
        <v>1</v>
      </c>
      <c r="F86" s="17">
        <f>SUMIFS(Tableau1[34],Tableau1[RC],"="&amp;Tableau1[[#This Row],[RC]],Tableau1[Jour OPE],"&lt;="&amp;Tableau1[[#This Row],[Jour OPE]])</f>
        <v>1</v>
      </c>
      <c r="G86" s="17">
        <v>3</v>
      </c>
      <c r="H86" s="17">
        <f>SUMIFS(Tableau1[36],Tableau1[RC],"="&amp;Tableau1[[#This Row],[RC]],Tableau1[Jour OPE],"&lt;="&amp;Tableau1[[#This Row],[Jour OPE]])</f>
        <v>3</v>
      </c>
      <c r="I86" s="17">
        <v>5</v>
      </c>
      <c r="J86" s="17">
        <f>SUMIFS(Tableau1[38],Tableau1[RC],"="&amp;Tableau1[[#This Row],[RC]],Tableau1[Jour OPE],"&lt;="&amp;Tableau1[[#This Row],[Jour OPE]])</f>
        <v>8</v>
      </c>
      <c r="K86" s="17">
        <v>3</v>
      </c>
      <c r="L86" s="17">
        <f>SUMIFS(Tableau1[40],Tableau1[RC],"="&amp;Tableau1[[#This Row],[RC]],Tableau1[Jour OPE],"&lt;="&amp;Tableau1[[#This Row],[Jour OPE]])</f>
        <v>6</v>
      </c>
      <c r="M86" s="17">
        <v>1</v>
      </c>
      <c r="N86" s="17">
        <f>SUMIFS(Tableau1[42],Tableau1[RC],"="&amp;Tableau1[[#This Row],[RC]],Tableau1[Jour OPE],"&lt;="&amp;Tableau1[[#This Row],[Jour OPE]])</f>
        <v>6</v>
      </c>
      <c r="O86" s="17">
        <v>5</v>
      </c>
      <c r="P86" s="17">
        <f>SUMIFS(Tableau1[44],Tableau1[RC],"="&amp;Tableau1[[#This Row],[RC]],Tableau1[Jour OPE],"&lt;="&amp;Tableau1[[#This Row],[Jour OPE]])</f>
        <v>10</v>
      </c>
      <c r="Q86" s="17">
        <v>1</v>
      </c>
      <c r="R86" s="17">
        <f>SUMIFS(Tableau1[46],Tableau1[RC],"="&amp;Tableau1[[#This Row],[RC]],Tableau1[Jour OPE],"&lt;="&amp;Tableau1[[#This Row],[Jour OPE]])</f>
        <v>2</v>
      </c>
      <c r="S86" s="17">
        <v>2</v>
      </c>
      <c r="T86" s="17">
        <f>SUMIFS(Tableau1[48],Tableau1[RC],"="&amp;Tableau1[[#This Row],[RC]],Tableau1[Jour OPE],"&lt;="&amp;Tableau1[[#This Row],[Jour OPE]])</f>
        <v>4</v>
      </c>
      <c r="U86" s="17">
        <v>40</v>
      </c>
      <c r="V86" s="12">
        <f>VLOOKUP(Tableau1[[#This Row],[RC]],$Z$4:$AB$5,3,FALSE)</f>
        <v>750</v>
      </c>
      <c r="W8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s="3" customFormat="1" ht="19.149999999999999" customHeight="1" x14ac:dyDescent="0.3">
      <c r="A87" s="6" t="s">
        <v>90</v>
      </c>
      <c r="B87" s="7" t="s">
        <v>10</v>
      </c>
      <c r="C87" s="7" t="s">
        <v>205</v>
      </c>
      <c r="D87" s="7" t="s">
        <v>11</v>
      </c>
      <c r="E87" s="17"/>
      <c r="F87" s="17">
        <f>SUMIFS(Tableau1[34],Tableau1[RC],"="&amp;Tableau1[[#This Row],[RC]],Tableau1[Jour OPE],"&lt;="&amp;Tableau1[[#This Row],[Jour OPE]])</f>
        <v>160</v>
      </c>
      <c r="G87" s="17">
        <v>1</v>
      </c>
      <c r="H87" s="17">
        <f>SUMIFS(Tableau1[36],Tableau1[RC],"="&amp;Tableau1[[#This Row],[RC]],Tableau1[Jour OPE],"&lt;="&amp;Tableau1[[#This Row],[Jour OPE]])</f>
        <v>345</v>
      </c>
      <c r="I87" s="17">
        <v>10</v>
      </c>
      <c r="J87" s="17">
        <f>SUMIFS(Tableau1[38],Tableau1[RC],"="&amp;Tableau1[[#This Row],[RC]],Tableau1[Jour OPE],"&lt;="&amp;Tableau1[[#This Row],[Jour OPE]])</f>
        <v>635</v>
      </c>
      <c r="K87" s="17">
        <v>6</v>
      </c>
      <c r="L87" s="17">
        <f>SUMIFS(Tableau1[40],Tableau1[RC],"="&amp;Tableau1[[#This Row],[RC]],Tableau1[Jour OPE],"&lt;="&amp;Tableau1[[#This Row],[Jour OPE]])</f>
        <v>683</v>
      </c>
      <c r="M87" s="17">
        <v>6</v>
      </c>
      <c r="N87" s="17">
        <f>SUMIFS(Tableau1[42],Tableau1[RC],"="&amp;Tableau1[[#This Row],[RC]],Tableau1[Jour OPE],"&lt;="&amp;Tableau1[[#This Row],[Jour OPE]])</f>
        <v>693</v>
      </c>
      <c r="O87" s="17">
        <v>10</v>
      </c>
      <c r="P87" s="17">
        <f>SUMIFS(Tableau1[44],Tableau1[RC],"="&amp;Tableau1[[#This Row],[RC]],Tableau1[Jour OPE],"&lt;="&amp;Tableau1[[#This Row],[Jour OPE]])</f>
        <v>663</v>
      </c>
      <c r="Q87" s="17">
        <v>3</v>
      </c>
      <c r="R87" s="17">
        <f>SUMIFS(Tableau1[46],Tableau1[RC],"="&amp;Tableau1[[#This Row],[RC]],Tableau1[Jour OPE],"&lt;="&amp;Tableau1[[#This Row],[Jour OPE]])</f>
        <v>615</v>
      </c>
      <c r="S87" s="17">
        <v>2</v>
      </c>
      <c r="T87" s="17">
        <f>SUMIFS(Tableau1[48],Tableau1[RC],"="&amp;Tableau1[[#This Row],[RC]],Tableau1[Jour OPE],"&lt;="&amp;Tableau1[[#This Row],[Jour OPE]])</f>
        <v>568</v>
      </c>
      <c r="U87" s="17">
        <v>4362</v>
      </c>
      <c r="V87" s="12">
        <f>VLOOKUP(Tableau1[[#This Row],[RC]],$Z$4:$AB$5,3,FALSE)</f>
        <v>1590</v>
      </c>
      <c r="W8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s="3" customFormat="1" ht="19.149999999999999" customHeight="1" x14ac:dyDescent="0.3">
      <c r="A88" s="6" t="s">
        <v>90</v>
      </c>
      <c r="B88" s="7" t="s">
        <v>10</v>
      </c>
      <c r="C88" s="7" t="s">
        <v>206</v>
      </c>
      <c r="D88" s="7" t="s">
        <v>11</v>
      </c>
      <c r="E88" s="12">
        <v>1</v>
      </c>
      <c r="F88" s="12">
        <f>SUMIFS(Tableau1[34],Tableau1[RC],"="&amp;Tableau1[[#This Row],[RC]],Tableau1[Jour OPE],"&lt;="&amp;Tableau1[[#This Row],[Jour OPE]])</f>
        <v>2</v>
      </c>
      <c r="G88" s="12">
        <v>1</v>
      </c>
      <c r="H88" s="12">
        <f>SUMIFS(Tableau1[36],Tableau1[RC],"="&amp;Tableau1[[#This Row],[RC]],Tableau1[Jour OPE],"&lt;="&amp;Tableau1[[#This Row],[Jour OPE]])</f>
        <v>4</v>
      </c>
      <c r="I88" s="12"/>
      <c r="J88" s="12">
        <f>SUMIFS(Tableau1[38],Tableau1[RC],"="&amp;Tableau1[[#This Row],[RC]],Tableau1[Jour OPE],"&lt;="&amp;Tableau1[[#This Row],[Jour OPE]])</f>
        <v>8</v>
      </c>
      <c r="K88" s="12">
        <v>2</v>
      </c>
      <c r="L88" s="12">
        <f>SUMIFS(Tableau1[40],Tableau1[RC],"="&amp;Tableau1[[#This Row],[RC]],Tableau1[Jour OPE],"&lt;="&amp;Tableau1[[#This Row],[Jour OPE]])</f>
        <v>8</v>
      </c>
      <c r="M88" s="12">
        <v>2</v>
      </c>
      <c r="N88" s="12">
        <f>SUMIFS(Tableau1[42],Tableau1[RC],"="&amp;Tableau1[[#This Row],[RC]],Tableau1[Jour OPE],"&lt;="&amp;Tableau1[[#This Row],[Jour OPE]])</f>
        <v>8</v>
      </c>
      <c r="O88" s="12"/>
      <c r="P88" s="12">
        <f>SUMIFS(Tableau1[44],Tableau1[RC],"="&amp;Tableau1[[#This Row],[RC]],Tableau1[Jour OPE],"&lt;="&amp;Tableau1[[#This Row],[Jour OPE]])</f>
        <v>10</v>
      </c>
      <c r="Q88" s="12">
        <v>2</v>
      </c>
      <c r="R88" s="12">
        <f>SUMIFS(Tableau1[46],Tableau1[RC],"="&amp;Tableau1[[#This Row],[RC]],Tableau1[Jour OPE],"&lt;="&amp;Tableau1[[#This Row],[Jour OPE]])</f>
        <v>4</v>
      </c>
      <c r="S88" s="12">
        <v>1</v>
      </c>
      <c r="T88" s="12">
        <f>SUMIFS(Tableau1[48],Tableau1[RC],"="&amp;Tableau1[[#This Row],[RC]],Tableau1[Jour OPE],"&lt;="&amp;Tableau1[[#This Row],[Jour OPE]])</f>
        <v>5</v>
      </c>
      <c r="U88" s="12">
        <v>49</v>
      </c>
      <c r="V88" s="12">
        <f>VLOOKUP(Tableau1[[#This Row],[RC]],$Z$4:$AB$5,3,FALSE)</f>
        <v>750</v>
      </c>
      <c r="W8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s="3" customFormat="1" ht="19.149999999999999" customHeight="1" x14ac:dyDescent="0.3">
      <c r="A89" s="6" t="s">
        <v>91</v>
      </c>
      <c r="B89" s="7" t="s">
        <v>10</v>
      </c>
      <c r="C89" s="7" t="s">
        <v>205</v>
      </c>
      <c r="D89" s="7" t="s">
        <v>11</v>
      </c>
      <c r="E89" s="12">
        <v>2</v>
      </c>
      <c r="F89" s="12">
        <f>SUMIFS(Tableau1[34],Tableau1[RC],"="&amp;Tableau1[[#This Row],[RC]],Tableau1[Jour OPE],"&lt;="&amp;Tableau1[[#This Row],[Jour OPE]])</f>
        <v>162</v>
      </c>
      <c r="G89" s="12">
        <v>10</v>
      </c>
      <c r="H89" s="12">
        <f>SUMIFS(Tableau1[36],Tableau1[RC],"="&amp;Tableau1[[#This Row],[RC]],Tableau1[Jour OPE],"&lt;="&amp;Tableau1[[#This Row],[Jour OPE]])</f>
        <v>355</v>
      </c>
      <c r="I89" s="12">
        <v>8</v>
      </c>
      <c r="J89" s="12">
        <f>SUMIFS(Tableau1[38],Tableau1[RC],"="&amp;Tableau1[[#This Row],[RC]],Tableau1[Jour OPE],"&lt;="&amp;Tableau1[[#This Row],[Jour OPE]])</f>
        <v>643</v>
      </c>
      <c r="K89" s="12">
        <v>17</v>
      </c>
      <c r="L89" s="12">
        <f>SUMIFS(Tableau1[40],Tableau1[RC],"="&amp;Tableau1[[#This Row],[RC]],Tableau1[Jour OPE],"&lt;="&amp;Tableau1[[#This Row],[Jour OPE]])</f>
        <v>700</v>
      </c>
      <c r="M89" s="12">
        <v>11</v>
      </c>
      <c r="N89" s="12">
        <f>SUMIFS(Tableau1[42],Tableau1[RC],"="&amp;Tableau1[[#This Row],[RC]],Tableau1[Jour OPE],"&lt;="&amp;Tableau1[[#This Row],[Jour OPE]])</f>
        <v>704</v>
      </c>
      <c r="O89" s="12">
        <v>12</v>
      </c>
      <c r="P89" s="12">
        <f>SUMIFS(Tableau1[44],Tableau1[RC],"="&amp;Tableau1[[#This Row],[RC]],Tableau1[Jour OPE],"&lt;="&amp;Tableau1[[#This Row],[Jour OPE]])</f>
        <v>675</v>
      </c>
      <c r="Q89" s="12">
        <v>5</v>
      </c>
      <c r="R89" s="12">
        <f>SUMIFS(Tableau1[46],Tableau1[RC],"="&amp;Tableau1[[#This Row],[RC]],Tableau1[Jour OPE],"&lt;="&amp;Tableau1[[#This Row],[Jour OPE]])</f>
        <v>620</v>
      </c>
      <c r="S89" s="12">
        <v>10</v>
      </c>
      <c r="T89" s="12">
        <f>SUMIFS(Tableau1[48],Tableau1[RC],"="&amp;Tableau1[[#This Row],[RC]],Tableau1[Jour OPE],"&lt;="&amp;Tableau1[[#This Row],[Jour OPE]])</f>
        <v>578</v>
      </c>
      <c r="U89" s="12">
        <v>4437</v>
      </c>
      <c r="V89" s="12">
        <f>VLOOKUP(Tableau1[[#This Row],[RC]],$Z$4:$AB$5,3,FALSE)</f>
        <v>1590</v>
      </c>
      <c r="W8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s="3" customFormat="1" ht="19.149999999999999" customHeight="1" x14ac:dyDescent="0.3">
      <c r="A90" s="6" t="s">
        <v>91</v>
      </c>
      <c r="B90" s="7" t="s">
        <v>10</v>
      </c>
      <c r="C90" s="7" t="s">
        <v>206</v>
      </c>
      <c r="D90" s="7" t="s">
        <v>11</v>
      </c>
      <c r="E90" s="17">
        <v>2</v>
      </c>
      <c r="F90" s="17">
        <f>SUMIFS(Tableau1[34],Tableau1[RC],"="&amp;Tableau1[[#This Row],[RC]],Tableau1[Jour OPE],"&lt;="&amp;Tableau1[[#This Row],[Jour OPE]])</f>
        <v>4</v>
      </c>
      <c r="G90" s="17">
        <v>1</v>
      </c>
      <c r="H90" s="17">
        <f>SUMIFS(Tableau1[36],Tableau1[RC],"="&amp;Tableau1[[#This Row],[RC]],Tableau1[Jour OPE],"&lt;="&amp;Tableau1[[#This Row],[Jour OPE]])</f>
        <v>5</v>
      </c>
      <c r="I90" s="17">
        <v>4</v>
      </c>
      <c r="J90" s="17">
        <f>SUMIFS(Tableau1[38],Tableau1[RC],"="&amp;Tableau1[[#This Row],[RC]],Tableau1[Jour OPE],"&lt;="&amp;Tableau1[[#This Row],[Jour OPE]])</f>
        <v>12</v>
      </c>
      <c r="K90" s="17">
        <v>5</v>
      </c>
      <c r="L90" s="17">
        <f>SUMIFS(Tableau1[40],Tableau1[RC],"="&amp;Tableau1[[#This Row],[RC]],Tableau1[Jour OPE],"&lt;="&amp;Tableau1[[#This Row],[Jour OPE]])</f>
        <v>13</v>
      </c>
      <c r="M90" s="17">
        <v>3</v>
      </c>
      <c r="N90" s="17">
        <f>SUMIFS(Tableau1[42],Tableau1[RC],"="&amp;Tableau1[[#This Row],[RC]],Tableau1[Jour OPE],"&lt;="&amp;Tableau1[[#This Row],[Jour OPE]])</f>
        <v>11</v>
      </c>
      <c r="O90" s="17">
        <v>2</v>
      </c>
      <c r="P90" s="17">
        <f>SUMIFS(Tableau1[44],Tableau1[RC],"="&amp;Tableau1[[#This Row],[RC]],Tableau1[Jour OPE],"&lt;="&amp;Tableau1[[#This Row],[Jour OPE]])</f>
        <v>12</v>
      </c>
      <c r="Q90" s="17">
        <v>4</v>
      </c>
      <c r="R90" s="17">
        <f>SUMIFS(Tableau1[46],Tableau1[RC],"="&amp;Tableau1[[#This Row],[RC]],Tableau1[Jour OPE],"&lt;="&amp;Tableau1[[#This Row],[Jour OPE]])</f>
        <v>8</v>
      </c>
      <c r="S90" s="17">
        <v>5</v>
      </c>
      <c r="T90" s="17">
        <f>SUMIFS(Tableau1[48],Tableau1[RC],"="&amp;Tableau1[[#This Row],[RC]],Tableau1[Jour OPE],"&lt;="&amp;Tableau1[[#This Row],[Jour OPE]])</f>
        <v>10</v>
      </c>
      <c r="U90" s="17">
        <v>75</v>
      </c>
      <c r="V90" s="12">
        <f>VLOOKUP(Tableau1[[#This Row],[RC]],$Z$4:$AB$5,3,FALSE)</f>
        <v>750</v>
      </c>
      <c r="W9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s="3" customFormat="1" ht="19.149999999999999" customHeight="1" x14ac:dyDescent="0.3">
      <c r="A91" s="6" t="s">
        <v>92</v>
      </c>
      <c r="B91" s="7" t="s">
        <v>10</v>
      </c>
      <c r="C91" s="7" t="s">
        <v>205</v>
      </c>
      <c r="D91" s="7" t="s">
        <v>11</v>
      </c>
      <c r="E91" s="17">
        <v>2</v>
      </c>
      <c r="F91" s="17">
        <f>SUMIFS(Tableau1[34],Tableau1[RC],"="&amp;Tableau1[[#This Row],[RC]],Tableau1[Jour OPE],"&lt;="&amp;Tableau1[[#This Row],[Jour OPE]])</f>
        <v>164</v>
      </c>
      <c r="G91" s="17">
        <v>2</v>
      </c>
      <c r="H91" s="17">
        <f>SUMIFS(Tableau1[36],Tableau1[RC],"="&amp;Tableau1[[#This Row],[RC]],Tableau1[Jour OPE],"&lt;="&amp;Tableau1[[#This Row],[Jour OPE]])</f>
        <v>357</v>
      </c>
      <c r="I91" s="17">
        <v>5</v>
      </c>
      <c r="J91" s="17">
        <f>SUMIFS(Tableau1[38],Tableau1[RC],"="&amp;Tableau1[[#This Row],[RC]],Tableau1[Jour OPE],"&lt;="&amp;Tableau1[[#This Row],[Jour OPE]])</f>
        <v>648</v>
      </c>
      <c r="K91" s="17">
        <v>6</v>
      </c>
      <c r="L91" s="17">
        <f>SUMIFS(Tableau1[40],Tableau1[RC],"="&amp;Tableau1[[#This Row],[RC]],Tableau1[Jour OPE],"&lt;="&amp;Tableau1[[#This Row],[Jour OPE]])</f>
        <v>706</v>
      </c>
      <c r="M91" s="17">
        <v>6</v>
      </c>
      <c r="N91" s="17">
        <f>SUMIFS(Tableau1[42],Tableau1[RC],"="&amp;Tableau1[[#This Row],[RC]],Tableau1[Jour OPE],"&lt;="&amp;Tableau1[[#This Row],[Jour OPE]])</f>
        <v>710</v>
      </c>
      <c r="O91" s="17">
        <v>9</v>
      </c>
      <c r="P91" s="17">
        <f>SUMIFS(Tableau1[44],Tableau1[RC],"="&amp;Tableau1[[#This Row],[RC]],Tableau1[Jour OPE],"&lt;="&amp;Tableau1[[#This Row],[Jour OPE]])</f>
        <v>684</v>
      </c>
      <c r="Q91" s="17">
        <v>6</v>
      </c>
      <c r="R91" s="17">
        <f>SUMIFS(Tableau1[46],Tableau1[RC],"="&amp;Tableau1[[#This Row],[RC]],Tableau1[Jour OPE],"&lt;="&amp;Tableau1[[#This Row],[Jour OPE]])</f>
        <v>626</v>
      </c>
      <c r="S91" s="17">
        <v>8</v>
      </c>
      <c r="T91" s="17">
        <f>SUMIFS(Tableau1[48],Tableau1[RC],"="&amp;Tableau1[[#This Row],[RC]],Tableau1[Jour OPE],"&lt;="&amp;Tableau1[[#This Row],[Jour OPE]])</f>
        <v>586</v>
      </c>
      <c r="U91" s="17">
        <v>4481</v>
      </c>
      <c r="V91" s="12">
        <f>VLOOKUP(Tableau1[[#This Row],[RC]],$Z$4:$AB$5,3,FALSE)</f>
        <v>1590</v>
      </c>
      <c r="W9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s="3" customFormat="1" ht="19.149999999999999" customHeight="1" x14ac:dyDescent="0.3">
      <c r="A92" s="6" t="s">
        <v>92</v>
      </c>
      <c r="B92" s="7" t="s">
        <v>10</v>
      </c>
      <c r="C92" s="7" t="s">
        <v>206</v>
      </c>
      <c r="D92" s="7" t="s">
        <v>11</v>
      </c>
      <c r="E92" s="12"/>
      <c r="F92" s="12">
        <f>SUMIFS(Tableau1[34],Tableau1[RC],"="&amp;Tableau1[[#This Row],[RC]],Tableau1[Jour OPE],"&lt;="&amp;Tableau1[[#This Row],[Jour OPE]])</f>
        <v>4</v>
      </c>
      <c r="G92" s="12"/>
      <c r="H92" s="12">
        <f>SUMIFS(Tableau1[36],Tableau1[RC],"="&amp;Tableau1[[#This Row],[RC]],Tableau1[Jour OPE],"&lt;="&amp;Tableau1[[#This Row],[Jour OPE]])</f>
        <v>5</v>
      </c>
      <c r="I92" s="12">
        <v>3</v>
      </c>
      <c r="J92" s="12">
        <f>SUMIFS(Tableau1[38],Tableau1[RC],"="&amp;Tableau1[[#This Row],[RC]],Tableau1[Jour OPE],"&lt;="&amp;Tableau1[[#This Row],[Jour OPE]])</f>
        <v>15</v>
      </c>
      <c r="K92" s="12">
        <v>3</v>
      </c>
      <c r="L92" s="12">
        <f>SUMIFS(Tableau1[40],Tableau1[RC],"="&amp;Tableau1[[#This Row],[RC]],Tableau1[Jour OPE],"&lt;="&amp;Tableau1[[#This Row],[Jour OPE]])</f>
        <v>16</v>
      </c>
      <c r="M92" s="12">
        <v>4</v>
      </c>
      <c r="N92" s="12">
        <f>SUMIFS(Tableau1[42],Tableau1[RC],"="&amp;Tableau1[[#This Row],[RC]],Tableau1[Jour OPE],"&lt;="&amp;Tableau1[[#This Row],[Jour OPE]])</f>
        <v>15</v>
      </c>
      <c r="O92" s="12">
        <v>3</v>
      </c>
      <c r="P92" s="12">
        <f>SUMIFS(Tableau1[44],Tableau1[RC],"="&amp;Tableau1[[#This Row],[RC]],Tableau1[Jour OPE],"&lt;="&amp;Tableau1[[#This Row],[Jour OPE]])</f>
        <v>15</v>
      </c>
      <c r="Q92" s="12">
        <v>3</v>
      </c>
      <c r="R92" s="12">
        <f>SUMIFS(Tableau1[46],Tableau1[RC],"="&amp;Tableau1[[#This Row],[RC]],Tableau1[Jour OPE],"&lt;="&amp;Tableau1[[#This Row],[Jour OPE]])</f>
        <v>11</v>
      </c>
      <c r="S92" s="12">
        <v>5</v>
      </c>
      <c r="T92" s="12">
        <f>SUMIFS(Tableau1[48],Tableau1[RC],"="&amp;Tableau1[[#This Row],[RC]],Tableau1[Jour OPE],"&lt;="&amp;Tableau1[[#This Row],[Jour OPE]])</f>
        <v>15</v>
      </c>
      <c r="U92" s="12">
        <v>96</v>
      </c>
      <c r="V92" s="12">
        <f>VLOOKUP(Tableau1[[#This Row],[RC]],$Z$4:$AB$5,3,FALSE)</f>
        <v>750</v>
      </c>
      <c r="W9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s="3" customFormat="1" ht="19.149999999999999" customHeight="1" x14ac:dyDescent="0.3">
      <c r="A93" s="6" t="s">
        <v>93</v>
      </c>
      <c r="B93" s="7" t="s">
        <v>10</v>
      </c>
      <c r="C93" s="7" t="s">
        <v>205</v>
      </c>
      <c r="D93" s="7" t="s">
        <v>11</v>
      </c>
      <c r="E93" s="12">
        <v>2</v>
      </c>
      <c r="F93" s="12">
        <f>SUMIFS(Tableau1[34],Tableau1[RC],"="&amp;Tableau1[[#This Row],[RC]],Tableau1[Jour OPE],"&lt;="&amp;Tableau1[[#This Row],[Jour OPE]])</f>
        <v>166</v>
      </c>
      <c r="G93" s="12">
        <v>6</v>
      </c>
      <c r="H93" s="12">
        <f>SUMIFS(Tableau1[36],Tableau1[RC],"="&amp;Tableau1[[#This Row],[RC]],Tableau1[Jour OPE],"&lt;="&amp;Tableau1[[#This Row],[Jour OPE]])</f>
        <v>363</v>
      </c>
      <c r="I93" s="12">
        <v>11</v>
      </c>
      <c r="J93" s="12">
        <f>SUMIFS(Tableau1[38],Tableau1[RC],"="&amp;Tableau1[[#This Row],[RC]],Tableau1[Jour OPE],"&lt;="&amp;Tableau1[[#This Row],[Jour OPE]])</f>
        <v>659</v>
      </c>
      <c r="K93" s="12">
        <v>12</v>
      </c>
      <c r="L93" s="12">
        <f>SUMIFS(Tableau1[40],Tableau1[RC],"="&amp;Tableau1[[#This Row],[RC]],Tableau1[Jour OPE],"&lt;="&amp;Tableau1[[#This Row],[Jour OPE]])</f>
        <v>718</v>
      </c>
      <c r="M93" s="12">
        <v>17</v>
      </c>
      <c r="N93" s="12">
        <f>SUMIFS(Tableau1[42],Tableau1[RC],"="&amp;Tableau1[[#This Row],[RC]],Tableau1[Jour OPE],"&lt;="&amp;Tableau1[[#This Row],[Jour OPE]])</f>
        <v>727</v>
      </c>
      <c r="O93" s="12">
        <v>19</v>
      </c>
      <c r="P93" s="12">
        <f>SUMIFS(Tableau1[44],Tableau1[RC],"="&amp;Tableau1[[#This Row],[RC]],Tableau1[Jour OPE],"&lt;="&amp;Tableau1[[#This Row],[Jour OPE]])</f>
        <v>703</v>
      </c>
      <c r="Q93" s="12">
        <v>10</v>
      </c>
      <c r="R93" s="12">
        <f>SUMIFS(Tableau1[46],Tableau1[RC],"="&amp;Tableau1[[#This Row],[RC]],Tableau1[Jour OPE],"&lt;="&amp;Tableau1[[#This Row],[Jour OPE]])</f>
        <v>636</v>
      </c>
      <c r="S93" s="12">
        <v>12</v>
      </c>
      <c r="T93" s="12">
        <f>SUMIFS(Tableau1[48],Tableau1[RC],"="&amp;Tableau1[[#This Row],[RC]],Tableau1[Jour OPE],"&lt;="&amp;Tableau1[[#This Row],[Jour OPE]])</f>
        <v>598</v>
      </c>
      <c r="U93" s="12">
        <v>4570</v>
      </c>
      <c r="V93" s="12">
        <f>VLOOKUP(Tableau1[[#This Row],[RC]],$Z$4:$AB$5,3,FALSE)</f>
        <v>1590</v>
      </c>
      <c r="W9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s="3" customFormat="1" ht="19.149999999999999" customHeight="1" x14ac:dyDescent="0.3">
      <c r="A94" s="6" t="s">
        <v>93</v>
      </c>
      <c r="B94" s="7" t="s">
        <v>10</v>
      </c>
      <c r="C94" s="7" t="s">
        <v>206</v>
      </c>
      <c r="D94" s="7" t="s">
        <v>11</v>
      </c>
      <c r="E94" s="17">
        <v>2</v>
      </c>
      <c r="F94" s="17">
        <f>SUMIFS(Tableau1[34],Tableau1[RC],"="&amp;Tableau1[[#This Row],[RC]],Tableau1[Jour OPE],"&lt;="&amp;Tableau1[[#This Row],[Jour OPE]])</f>
        <v>6</v>
      </c>
      <c r="G94" s="17"/>
      <c r="H94" s="17">
        <f>SUMIFS(Tableau1[36],Tableau1[RC],"="&amp;Tableau1[[#This Row],[RC]],Tableau1[Jour OPE],"&lt;="&amp;Tableau1[[#This Row],[Jour OPE]])</f>
        <v>5</v>
      </c>
      <c r="I94" s="17">
        <v>2</v>
      </c>
      <c r="J94" s="17">
        <f>SUMIFS(Tableau1[38],Tableau1[RC],"="&amp;Tableau1[[#This Row],[RC]],Tableau1[Jour OPE],"&lt;="&amp;Tableau1[[#This Row],[Jour OPE]])</f>
        <v>17</v>
      </c>
      <c r="K94" s="17">
        <v>6</v>
      </c>
      <c r="L94" s="17">
        <f>SUMIFS(Tableau1[40],Tableau1[RC],"="&amp;Tableau1[[#This Row],[RC]],Tableau1[Jour OPE],"&lt;="&amp;Tableau1[[#This Row],[Jour OPE]])</f>
        <v>22</v>
      </c>
      <c r="M94" s="17">
        <v>9</v>
      </c>
      <c r="N94" s="17">
        <f>SUMIFS(Tableau1[42],Tableau1[RC],"="&amp;Tableau1[[#This Row],[RC]],Tableau1[Jour OPE],"&lt;="&amp;Tableau1[[#This Row],[Jour OPE]])</f>
        <v>24</v>
      </c>
      <c r="O94" s="17">
        <v>5</v>
      </c>
      <c r="P94" s="17">
        <f>SUMIFS(Tableau1[44],Tableau1[RC],"="&amp;Tableau1[[#This Row],[RC]],Tableau1[Jour OPE],"&lt;="&amp;Tableau1[[#This Row],[Jour OPE]])</f>
        <v>20</v>
      </c>
      <c r="Q94" s="17">
        <v>6</v>
      </c>
      <c r="R94" s="17">
        <f>SUMIFS(Tableau1[46],Tableau1[RC],"="&amp;Tableau1[[#This Row],[RC]],Tableau1[Jour OPE],"&lt;="&amp;Tableau1[[#This Row],[Jour OPE]])</f>
        <v>17</v>
      </c>
      <c r="S94" s="17">
        <v>5</v>
      </c>
      <c r="T94" s="17">
        <f>SUMIFS(Tableau1[48],Tableau1[RC],"="&amp;Tableau1[[#This Row],[RC]],Tableau1[Jour OPE],"&lt;="&amp;Tableau1[[#This Row],[Jour OPE]])</f>
        <v>20</v>
      </c>
      <c r="U94" s="17">
        <v>131</v>
      </c>
      <c r="V94" s="12">
        <f>VLOOKUP(Tableau1[[#This Row],[RC]],$Z$4:$AB$5,3,FALSE)</f>
        <v>750</v>
      </c>
      <c r="W9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s="3" customFormat="1" ht="19.149999999999999" customHeight="1" x14ac:dyDescent="0.3">
      <c r="A95" s="6" t="s">
        <v>94</v>
      </c>
      <c r="B95" s="7" t="s">
        <v>10</v>
      </c>
      <c r="C95" s="7" t="s">
        <v>205</v>
      </c>
      <c r="D95" s="7" t="s">
        <v>11</v>
      </c>
      <c r="E95" s="17">
        <v>2</v>
      </c>
      <c r="F95" s="17">
        <f>SUMIFS(Tableau1[34],Tableau1[RC],"="&amp;Tableau1[[#This Row],[RC]],Tableau1[Jour OPE],"&lt;="&amp;Tableau1[[#This Row],[Jour OPE]])</f>
        <v>168</v>
      </c>
      <c r="G95" s="17">
        <v>7</v>
      </c>
      <c r="H95" s="17">
        <f>SUMIFS(Tableau1[36],Tableau1[RC],"="&amp;Tableau1[[#This Row],[RC]],Tableau1[Jour OPE],"&lt;="&amp;Tableau1[[#This Row],[Jour OPE]])</f>
        <v>370</v>
      </c>
      <c r="I95" s="17">
        <v>15</v>
      </c>
      <c r="J95" s="17">
        <f>SUMIFS(Tableau1[38],Tableau1[RC],"="&amp;Tableau1[[#This Row],[RC]],Tableau1[Jour OPE],"&lt;="&amp;Tableau1[[#This Row],[Jour OPE]])</f>
        <v>674</v>
      </c>
      <c r="K95" s="17">
        <v>18</v>
      </c>
      <c r="L95" s="17">
        <f>SUMIFS(Tableau1[40],Tableau1[RC],"="&amp;Tableau1[[#This Row],[RC]],Tableau1[Jour OPE],"&lt;="&amp;Tableau1[[#This Row],[Jour OPE]])</f>
        <v>736</v>
      </c>
      <c r="M95" s="17">
        <v>17</v>
      </c>
      <c r="N95" s="17">
        <f>SUMIFS(Tableau1[42],Tableau1[RC],"="&amp;Tableau1[[#This Row],[RC]],Tableau1[Jour OPE],"&lt;="&amp;Tableau1[[#This Row],[Jour OPE]])</f>
        <v>744</v>
      </c>
      <c r="O95" s="17">
        <v>23</v>
      </c>
      <c r="P95" s="17">
        <f>SUMIFS(Tableau1[44],Tableau1[RC],"="&amp;Tableau1[[#This Row],[RC]],Tableau1[Jour OPE],"&lt;="&amp;Tableau1[[#This Row],[Jour OPE]])</f>
        <v>726</v>
      </c>
      <c r="Q95" s="17">
        <v>18</v>
      </c>
      <c r="R95" s="17">
        <f>SUMIFS(Tableau1[46],Tableau1[RC],"="&amp;Tableau1[[#This Row],[RC]],Tableau1[Jour OPE],"&lt;="&amp;Tableau1[[#This Row],[Jour OPE]])</f>
        <v>654</v>
      </c>
      <c r="S95" s="17">
        <v>15</v>
      </c>
      <c r="T95" s="17">
        <f>SUMIFS(Tableau1[48],Tableau1[RC],"="&amp;Tableau1[[#This Row],[RC]],Tableau1[Jour OPE],"&lt;="&amp;Tableau1[[#This Row],[Jour OPE]])</f>
        <v>613</v>
      </c>
      <c r="U95" s="17">
        <v>4685</v>
      </c>
      <c r="V95" s="12">
        <f>VLOOKUP(Tableau1[[#This Row],[RC]],$Z$4:$AB$5,3,FALSE)</f>
        <v>1590</v>
      </c>
      <c r="W9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5" s="20"/>
    </row>
    <row r="96" spans="1:33" s="3" customFormat="1" ht="19.149999999999999" customHeight="1" x14ac:dyDescent="0.3">
      <c r="A96" s="6" t="s">
        <v>94</v>
      </c>
      <c r="B96" s="7" t="s">
        <v>10</v>
      </c>
      <c r="C96" s="7" t="s">
        <v>206</v>
      </c>
      <c r="D96" s="7" t="s">
        <v>11</v>
      </c>
      <c r="E96" s="12"/>
      <c r="F96" s="12">
        <f>SUMIFS(Tableau1[34],Tableau1[RC],"="&amp;Tableau1[[#This Row],[RC]],Tableau1[Jour OPE],"&lt;="&amp;Tableau1[[#This Row],[Jour OPE]])</f>
        <v>6</v>
      </c>
      <c r="G96" s="12">
        <v>1</v>
      </c>
      <c r="H96" s="12">
        <f>SUMIFS(Tableau1[36],Tableau1[RC],"="&amp;Tableau1[[#This Row],[RC]],Tableau1[Jour OPE],"&lt;="&amp;Tableau1[[#This Row],[Jour OPE]])</f>
        <v>6</v>
      </c>
      <c r="I96" s="12">
        <v>5</v>
      </c>
      <c r="J96" s="12">
        <f>SUMIFS(Tableau1[38],Tableau1[RC],"="&amp;Tableau1[[#This Row],[RC]],Tableau1[Jour OPE],"&lt;="&amp;Tableau1[[#This Row],[Jour OPE]])</f>
        <v>22</v>
      </c>
      <c r="K96" s="12">
        <v>5</v>
      </c>
      <c r="L96" s="12">
        <f>SUMIFS(Tableau1[40],Tableau1[RC],"="&amp;Tableau1[[#This Row],[RC]],Tableau1[Jour OPE],"&lt;="&amp;Tableau1[[#This Row],[Jour OPE]])</f>
        <v>27</v>
      </c>
      <c r="M96" s="12">
        <v>4</v>
      </c>
      <c r="N96" s="12">
        <f>SUMIFS(Tableau1[42],Tableau1[RC],"="&amp;Tableau1[[#This Row],[RC]],Tableau1[Jour OPE],"&lt;="&amp;Tableau1[[#This Row],[Jour OPE]])</f>
        <v>28</v>
      </c>
      <c r="O96" s="12">
        <v>8</v>
      </c>
      <c r="P96" s="12">
        <f>SUMIFS(Tableau1[44],Tableau1[RC],"="&amp;Tableau1[[#This Row],[RC]],Tableau1[Jour OPE],"&lt;="&amp;Tableau1[[#This Row],[Jour OPE]])</f>
        <v>28</v>
      </c>
      <c r="Q96" s="12">
        <v>8</v>
      </c>
      <c r="R96" s="12">
        <f>SUMIFS(Tableau1[46],Tableau1[RC],"="&amp;Tableau1[[#This Row],[RC]],Tableau1[Jour OPE],"&lt;="&amp;Tableau1[[#This Row],[Jour OPE]])</f>
        <v>25</v>
      </c>
      <c r="S96" s="12">
        <v>6</v>
      </c>
      <c r="T96" s="12">
        <f>SUMIFS(Tableau1[48],Tableau1[RC],"="&amp;Tableau1[[#This Row],[RC]],Tableau1[Jour OPE],"&lt;="&amp;Tableau1[[#This Row],[Jour OPE]])</f>
        <v>26</v>
      </c>
      <c r="U96" s="12">
        <v>168</v>
      </c>
      <c r="V96" s="12">
        <f>VLOOKUP(Tableau1[[#This Row],[RC]],$Z$4:$AB$5,3,FALSE)</f>
        <v>750</v>
      </c>
      <c r="W9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6" s="20"/>
    </row>
    <row r="97" spans="1:25" s="3" customFormat="1" ht="19.149999999999999" customHeight="1" x14ac:dyDescent="0.3">
      <c r="A97" s="6" t="s">
        <v>171</v>
      </c>
      <c r="B97" s="7" t="s">
        <v>10</v>
      </c>
      <c r="C97" s="7" t="s">
        <v>206</v>
      </c>
      <c r="D97" s="7" t="s">
        <v>11</v>
      </c>
      <c r="E97" s="17"/>
      <c r="F97" s="17">
        <f>SUMIFS(Tableau1[34],Tableau1[RC],"="&amp;Tableau1[[#This Row],[RC]],Tableau1[Jour OPE],"&lt;="&amp;Tableau1[[#This Row],[Jour OPE]])</f>
        <v>6</v>
      </c>
      <c r="G97" s="17"/>
      <c r="H97" s="17">
        <f>SUMIFS(Tableau1[36],Tableau1[RC],"="&amp;Tableau1[[#This Row],[RC]],Tableau1[Jour OPE],"&lt;="&amp;Tableau1[[#This Row],[Jour OPE]])</f>
        <v>6</v>
      </c>
      <c r="I97" s="17"/>
      <c r="J97" s="17">
        <f>SUMIFS(Tableau1[38],Tableau1[RC],"="&amp;Tableau1[[#This Row],[RC]],Tableau1[Jour OPE],"&lt;="&amp;Tableau1[[#This Row],[Jour OPE]])</f>
        <v>22</v>
      </c>
      <c r="K97" s="17">
        <v>1</v>
      </c>
      <c r="L97" s="17">
        <f>SUMIFS(Tableau1[40],Tableau1[RC],"="&amp;Tableau1[[#This Row],[RC]],Tableau1[Jour OPE],"&lt;="&amp;Tableau1[[#This Row],[Jour OPE]])</f>
        <v>28</v>
      </c>
      <c r="M97" s="17"/>
      <c r="N97" s="17">
        <f>SUMIFS(Tableau1[42],Tableau1[RC],"="&amp;Tableau1[[#This Row],[RC]],Tableau1[Jour OPE],"&lt;="&amp;Tableau1[[#This Row],[Jour OPE]])</f>
        <v>28</v>
      </c>
      <c r="O97" s="17"/>
      <c r="P97" s="17">
        <f>SUMIFS(Tableau1[44],Tableau1[RC],"="&amp;Tableau1[[#This Row],[RC]],Tableau1[Jour OPE],"&lt;="&amp;Tableau1[[#This Row],[Jour OPE]])</f>
        <v>28</v>
      </c>
      <c r="Q97" s="17"/>
      <c r="R97" s="17">
        <f>SUMIFS(Tableau1[46],Tableau1[RC],"="&amp;Tableau1[[#This Row],[RC]],Tableau1[Jour OPE],"&lt;="&amp;Tableau1[[#This Row],[Jour OPE]])</f>
        <v>25</v>
      </c>
      <c r="S97" s="17"/>
      <c r="T97" s="17">
        <f>SUMIFS(Tableau1[48],Tableau1[RC],"="&amp;Tableau1[[#This Row],[RC]],Tableau1[Jour OPE],"&lt;="&amp;Tableau1[[#This Row],[Jour OPE]])</f>
        <v>26</v>
      </c>
      <c r="U97" s="17">
        <v>169</v>
      </c>
      <c r="V97" s="12">
        <f>VLOOKUP(Tableau1[[#This Row],[RC]],$Z$4:$AB$5,3,FALSE)</f>
        <v>750</v>
      </c>
      <c r="W9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7" s="20"/>
    </row>
    <row r="98" spans="1:25" s="3" customFormat="1" ht="19.149999999999999" customHeight="1" x14ac:dyDescent="0.3">
      <c r="A98" s="6" t="s">
        <v>95</v>
      </c>
      <c r="B98" s="7" t="s">
        <v>10</v>
      </c>
      <c r="C98" s="7" t="s">
        <v>205</v>
      </c>
      <c r="D98" s="7" t="s">
        <v>11</v>
      </c>
      <c r="E98" s="12">
        <v>1</v>
      </c>
      <c r="F98" s="12">
        <f>SUMIFS(Tableau1[34],Tableau1[RC],"="&amp;Tableau1[[#This Row],[RC]],Tableau1[Jour OPE],"&lt;="&amp;Tableau1[[#This Row],[Jour OPE]])</f>
        <v>169</v>
      </c>
      <c r="G98" s="12">
        <v>3</v>
      </c>
      <c r="H98" s="12">
        <f>SUMIFS(Tableau1[36],Tableau1[RC],"="&amp;Tableau1[[#This Row],[RC]],Tableau1[Jour OPE],"&lt;="&amp;Tableau1[[#This Row],[Jour OPE]])</f>
        <v>373</v>
      </c>
      <c r="I98" s="12">
        <v>5</v>
      </c>
      <c r="J98" s="12">
        <f>SUMIFS(Tableau1[38],Tableau1[RC],"="&amp;Tableau1[[#This Row],[RC]],Tableau1[Jour OPE],"&lt;="&amp;Tableau1[[#This Row],[Jour OPE]])</f>
        <v>679</v>
      </c>
      <c r="K98" s="12">
        <v>3</v>
      </c>
      <c r="L98" s="12">
        <f>SUMIFS(Tableau1[40],Tableau1[RC],"="&amp;Tableau1[[#This Row],[RC]],Tableau1[Jour OPE],"&lt;="&amp;Tableau1[[#This Row],[Jour OPE]])</f>
        <v>739</v>
      </c>
      <c r="M98" s="12">
        <v>6</v>
      </c>
      <c r="N98" s="12">
        <f>SUMIFS(Tableau1[42],Tableau1[RC],"="&amp;Tableau1[[#This Row],[RC]],Tableau1[Jour OPE],"&lt;="&amp;Tableau1[[#This Row],[Jour OPE]])</f>
        <v>750</v>
      </c>
      <c r="O98" s="12">
        <v>4</v>
      </c>
      <c r="P98" s="12">
        <f>SUMIFS(Tableau1[44],Tableau1[RC],"="&amp;Tableau1[[#This Row],[RC]],Tableau1[Jour OPE],"&lt;="&amp;Tableau1[[#This Row],[Jour OPE]])</f>
        <v>730</v>
      </c>
      <c r="Q98" s="12">
        <v>6</v>
      </c>
      <c r="R98" s="12">
        <f>SUMIFS(Tableau1[46],Tableau1[RC],"="&amp;Tableau1[[#This Row],[RC]],Tableau1[Jour OPE],"&lt;="&amp;Tableau1[[#This Row],[Jour OPE]])</f>
        <v>660</v>
      </c>
      <c r="S98" s="12">
        <v>5</v>
      </c>
      <c r="T98" s="12">
        <f>SUMIFS(Tableau1[48],Tableau1[RC],"="&amp;Tableau1[[#This Row],[RC]],Tableau1[Jour OPE],"&lt;="&amp;Tableau1[[#This Row],[Jour OPE]])</f>
        <v>618</v>
      </c>
      <c r="U98" s="12">
        <v>4718</v>
      </c>
      <c r="V98" s="12">
        <f>VLOOKUP(Tableau1[[#This Row],[RC]],$Z$4:$AB$5,3,FALSE)</f>
        <v>1590</v>
      </c>
      <c r="W9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8" s="20"/>
    </row>
    <row r="99" spans="1:25" s="3" customFormat="1" ht="19.149999999999999" customHeight="1" x14ac:dyDescent="0.3">
      <c r="A99" s="6" t="s">
        <v>95</v>
      </c>
      <c r="B99" s="7" t="s">
        <v>10</v>
      </c>
      <c r="C99" s="7" t="s">
        <v>206</v>
      </c>
      <c r="D99" s="7" t="s">
        <v>11</v>
      </c>
      <c r="E99" s="12"/>
      <c r="F99" s="12">
        <f>SUMIFS(Tableau1[34],Tableau1[RC],"="&amp;Tableau1[[#This Row],[RC]],Tableau1[Jour OPE],"&lt;="&amp;Tableau1[[#This Row],[Jour OPE]])</f>
        <v>6</v>
      </c>
      <c r="G99" s="12"/>
      <c r="H99" s="12">
        <f>SUMIFS(Tableau1[36],Tableau1[RC],"="&amp;Tableau1[[#This Row],[RC]],Tableau1[Jour OPE],"&lt;="&amp;Tableau1[[#This Row],[Jour OPE]])</f>
        <v>6</v>
      </c>
      <c r="I99" s="12"/>
      <c r="J99" s="12">
        <f>SUMIFS(Tableau1[38],Tableau1[RC],"="&amp;Tableau1[[#This Row],[RC]],Tableau1[Jour OPE],"&lt;="&amp;Tableau1[[#This Row],[Jour OPE]])</f>
        <v>22</v>
      </c>
      <c r="K99" s="12">
        <v>4</v>
      </c>
      <c r="L99" s="12">
        <f>SUMIFS(Tableau1[40],Tableau1[RC],"="&amp;Tableau1[[#This Row],[RC]],Tableau1[Jour OPE],"&lt;="&amp;Tableau1[[#This Row],[Jour OPE]])</f>
        <v>32</v>
      </c>
      <c r="M99" s="12">
        <v>3</v>
      </c>
      <c r="N99" s="12">
        <f>SUMIFS(Tableau1[42],Tableau1[RC],"="&amp;Tableau1[[#This Row],[RC]],Tableau1[Jour OPE],"&lt;="&amp;Tableau1[[#This Row],[Jour OPE]])</f>
        <v>31</v>
      </c>
      <c r="O99" s="12">
        <v>4</v>
      </c>
      <c r="P99" s="12">
        <f>SUMIFS(Tableau1[44],Tableau1[RC],"="&amp;Tableau1[[#This Row],[RC]],Tableau1[Jour OPE],"&lt;="&amp;Tableau1[[#This Row],[Jour OPE]])</f>
        <v>32</v>
      </c>
      <c r="Q99" s="12">
        <v>4</v>
      </c>
      <c r="R99" s="12">
        <f>SUMIFS(Tableau1[46],Tableau1[RC],"="&amp;Tableau1[[#This Row],[RC]],Tableau1[Jour OPE],"&lt;="&amp;Tableau1[[#This Row],[Jour OPE]])</f>
        <v>29</v>
      </c>
      <c r="S99" s="12">
        <v>1</v>
      </c>
      <c r="T99" s="12">
        <f>SUMIFS(Tableau1[48],Tableau1[RC],"="&amp;Tableau1[[#This Row],[RC]],Tableau1[Jour OPE],"&lt;="&amp;Tableau1[[#This Row],[Jour OPE]])</f>
        <v>27</v>
      </c>
      <c r="U99" s="12">
        <v>185</v>
      </c>
      <c r="V99" s="12">
        <f>VLOOKUP(Tableau1[[#This Row],[RC]],$Z$4:$AB$5,3,FALSE)</f>
        <v>750</v>
      </c>
      <c r="W9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99" s="20"/>
    </row>
    <row r="100" spans="1:25" s="3" customFormat="1" ht="19.149999999999999" customHeight="1" x14ac:dyDescent="0.3">
      <c r="A100" s="6" t="s">
        <v>96</v>
      </c>
      <c r="B100" s="7" t="s">
        <v>10</v>
      </c>
      <c r="C100" s="7" t="s">
        <v>205</v>
      </c>
      <c r="D100" s="7" t="s">
        <v>11</v>
      </c>
      <c r="E100" s="17">
        <v>1</v>
      </c>
      <c r="F100" s="17">
        <f>SUMIFS(Tableau1[34],Tableau1[RC],"="&amp;Tableau1[[#This Row],[RC]],Tableau1[Jour OPE],"&lt;="&amp;Tableau1[[#This Row],[Jour OPE]])</f>
        <v>170</v>
      </c>
      <c r="G100" s="17"/>
      <c r="H100" s="17">
        <f>SUMIFS(Tableau1[36],Tableau1[RC],"="&amp;Tableau1[[#This Row],[RC]],Tableau1[Jour OPE],"&lt;="&amp;Tableau1[[#This Row],[Jour OPE]])</f>
        <v>373</v>
      </c>
      <c r="I100" s="17">
        <v>9</v>
      </c>
      <c r="J100" s="17">
        <f>SUMIFS(Tableau1[38],Tableau1[RC],"="&amp;Tableau1[[#This Row],[RC]],Tableau1[Jour OPE],"&lt;="&amp;Tableau1[[#This Row],[Jour OPE]])</f>
        <v>688</v>
      </c>
      <c r="K100" s="17">
        <v>6</v>
      </c>
      <c r="L100" s="17">
        <f>SUMIFS(Tableau1[40],Tableau1[RC],"="&amp;Tableau1[[#This Row],[RC]],Tableau1[Jour OPE],"&lt;="&amp;Tableau1[[#This Row],[Jour OPE]])</f>
        <v>745</v>
      </c>
      <c r="M100" s="17">
        <v>13</v>
      </c>
      <c r="N100" s="17">
        <f>SUMIFS(Tableau1[42],Tableau1[RC],"="&amp;Tableau1[[#This Row],[RC]],Tableau1[Jour OPE],"&lt;="&amp;Tableau1[[#This Row],[Jour OPE]])</f>
        <v>763</v>
      </c>
      <c r="O100" s="17">
        <v>9</v>
      </c>
      <c r="P100" s="17">
        <f>SUMIFS(Tableau1[44],Tableau1[RC],"="&amp;Tableau1[[#This Row],[RC]],Tableau1[Jour OPE],"&lt;="&amp;Tableau1[[#This Row],[Jour OPE]])</f>
        <v>739</v>
      </c>
      <c r="Q100" s="17">
        <v>6</v>
      </c>
      <c r="R100" s="17">
        <f>SUMIFS(Tableau1[46],Tableau1[RC],"="&amp;Tableau1[[#This Row],[RC]],Tableau1[Jour OPE],"&lt;="&amp;Tableau1[[#This Row],[Jour OPE]])</f>
        <v>666</v>
      </c>
      <c r="S100" s="17">
        <v>6</v>
      </c>
      <c r="T100" s="17">
        <f>SUMIFS(Tableau1[48],Tableau1[RC],"="&amp;Tableau1[[#This Row],[RC]],Tableau1[Jour OPE],"&lt;="&amp;Tableau1[[#This Row],[Jour OPE]])</f>
        <v>624</v>
      </c>
      <c r="U100" s="17">
        <v>4768</v>
      </c>
      <c r="V100" s="12">
        <f>VLOOKUP(Tableau1[[#This Row],[RC]],$Z$4:$AB$5,3,FALSE)</f>
        <v>1590</v>
      </c>
      <c r="W10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0" s="20"/>
    </row>
    <row r="101" spans="1:25" s="3" customFormat="1" ht="19.149999999999999" customHeight="1" x14ac:dyDescent="0.3">
      <c r="A101" s="6" t="s">
        <v>96</v>
      </c>
      <c r="B101" s="7" t="s">
        <v>10</v>
      </c>
      <c r="C101" s="7" t="s">
        <v>206</v>
      </c>
      <c r="D101" s="7" t="s">
        <v>11</v>
      </c>
      <c r="E101" s="17">
        <v>1</v>
      </c>
      <c r="F101" s="17">
        <f>SUMIFS(Tableau1[34],Tableau1[RC],"="&amp;Tableau1[[#This Row],[RC]],Tableau1[Jour OPE],"&lt;="&amp;Tableau1[[#This Row],[Jour OPE]])</f>
        <v>7</v>
      </c>
      <c r="G101" s="17">
        <v>2</v>
      </c>
      <c r="H101" s="17">
        <f>SUMIFS(Tableau1[36],Tableau1[RC],"="&amp;Tableau1[[#This Row],[RC]],Tableau1[Jour OPE],"&lt;="&amp;Tableau1[[#This Row],[Jour OPE]])</f>
        <v>8</v>
      </c>
      <c r="I101" s="17">
        <v>2</v>
      </c>
      <c r="J101" s="17">
        <f>SUMIFS(Tableau1[38],Tableau1[RC],"="&amp;Tableau1[[#This Row],[RC]],Tableau1[Jour OPE],"&lt;="&amp;Tableau1[[#This Row],[Jour OPE]])</f>
        <v>24</v>
      </c>
      <c r="K101" s="17">
        <v>4</v>
      </c>
      <c r="L101" s="17">
        <f>SUMIFS(Tableau1[40],Tableau1[RC],"="&amp;Tableau1[[#This Row],[RC]],Tableau1[Jour OPE],"&lt;="&amp;Tableau1[[#This Row],[Jour OPE]])</f>
        <v>36</v>
      </c>
      <c r="M101" s="17">
        <v>7</v>
      </c>
      <c r="N101" s="17">
        <f>SUMIFS(Tableau1[42],Tableau1[RC],"="&amp;Tableau1[[#This Row],[RC]],Tableau1[Jour OPE],"&lt;="&amp;Tableau1[[#This Row],[Jour OPE]])</f>
        <v>38</v>
      </c>
      <c r="O101" s="17">
        <v>7</v>
      </c>
      <c r="P101" s="17">
        <f>SUMIFS(Tableau1[44],Tableau1[RC],"="&amp;Tableau1[[#This Row],[RC]],Tableau1[Jour OPE],"&lt;="&amp;Tableau1[[#This Row],[Jour OPE]])</f>
        <v>39</v>
      </c>
      <c r="Q101" s="17">
        <v>2</v>
      </c>
      <c r="R101" s="17">
        <f>SUMIFS(Tableau1[46],Tableau1[RC],"="&amp;Tableau1[[#This Row],[RC]],Tableau1[Jour OPE],"&lt;="&amp;Tableau1[[#This Row],[Jour OPE]])</f>
        <v>31</v>
      </c>
      <c r="S101" s="17">
        <v>3</v>
      </c>
      <c r="T101" s="17">
        <f>SUMIFS(Tableau1[48],Tableau1[RC],"="&amp;Tableau1[[#This Row],[RC]],Tableau1[Jour OPE],"&lt;="&amp;Tableau1[[#This Row],[Jour OPE]])</f>
        <v>30</v>
      </c>
      <c r="U101" s="17">
        <v>213</v>
      </c>
      <c r="V101" s="12">
        <f>VLOOKUP(Tableau1[[#This Row],[RC]],$Z$4:$AB$5,3,FALSE)</f>
        <v>750</v>
      </c>
      <c r="W10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1" s="20"/>
    </row>
    <row r="102" spans="1:25" s="3" customFormat="1" ht="19.149999999999999" customHeight="1" x14ac:dyDescent="0.3">
      <c r="A102" s="6" t="s">
        <v>97</v>
      </c>
      <c r="B102" s="7" t="s">
        <v>10</v>
      </c>
      <c r="C102" s="7" t="s">
        <v>205</v>
      </c>
      <c r="D102" s="7" t="s">
        <v>11</v>
      </c>
      <c r="E102" s="12">
        <v>1</v>
      </c>
      <c r="F102" s="12">
        <f>SUMIFS(Tableau1[34],Tableau1[RC],"="&amp;Tableau1[[#This Row],[RC]],Tableau1[Jour OPE],"&lt;="&amp;Tableau1[[#This Row],[Jour OPE]])</f>
        <v>171</v>
      </c>
      <c r="G102" s="12">
        <v>6</v>
      </c>
      <c r="H102" s="12">
        <f>SUMIFS(Tableau1[36],Tableau1[RC],"="&amp;Tableau1[[#This Row],[RC]],Tableau1[Jour OPE],"&lt;="&amp;Tableau1[[#This Row],[Jour OPE]])</f>
        <v>379</v>
      </c>
      <c r="I102" s="12">
        <v>14</v>
      </c>
      <c r="J102" s="12">
        <f>SUMIFS(Tableau1[38],Tableau1[RC],"="&amp;Tableau1[[#This Row],[RC]],Tableau1[Jour OPE],"&lt;="&amp;Tableau1[[#This Row],[Jour OPE]])</f>
        <v>702</v>
      </c>
      <c r="K102" s="12">
        <v>6</v>
      </c>
      <c r="L102" s="12">
        <f>SUMIFS(Tableau1[40],Tableau1[RC],"="&amp;Tableau1[[#This Row],[RC]],Tableau1[Jour OPE],"&lt;="&amp;Tableau1[[#This Row],[Jour OPE]])</f>
        <v>751</v>
      </c>
      <c r="M102" s="12">
        <v>16</v>
      </c>
      <c r="N102" s="12">
        <f>SUMIFS(Tableau1[42],Tableau1[RC],"="&amp;Tableau1[[#This Row],[RC]],Tableau1[Jour OPE],"&lt;="&amp;Tableau1[[#This Row],[Jour OPE]])</f>
        <v>779</v>
      </c>
      <c r="O102" s="12">
        <v>7</v>
      </c>
      <c r="P102" s="12">
        <f>SUMIFS(Tableau1[44],Tableau1[RC],"="&amp;Tableau1[[#This Row],[RC]],Tableau1[Jour OPE],"&lt;="&amp;Tableau1[[#This Row],[Jour OPE]])</f>
        <v>746</v>
      </c>
      <c r="Q102" s="12">
        <v>9</v>
      </c>
      <c r="R102" s="12">
        <f>SUMIFS(Tableau1[46],Tableau1[RC],"="&amp;Tableau1[[#This Row],[RC]],Tableau1[Jour OPE],"&lt;="&amp;Tableau1[[#This Row],[Jour OPE]])</f>
        <v>675</v>
      </c>
      <c r="S102" s="12">
        <v>8</v>
      </c>
      <c r="T102" s="12">
        <f>SUMIFS(Tableau1[48],Tableau1[RC],"="&amp;Tableau1[[#This Row],[RC]],Tableau1[Jour OPE],"&lt;="&amp;Tableau1[[#This Row],[Jour OPE]])</f>
        <v>632</v>
      </c>
      <c r="U102" s="12">
        <v>4835</v>
      </c>
      <c r="V102" s="12">
        <f>VLOOKUP(Tableau1[[#This Row],[RC]],$Z$4:$AB$5,3,FALSE)</f>
        <v>1590</v>
      </c>
      <c r="W10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2" s="20"/>
    </row>
    <row r="103" spans="1:25" s="3" customFormat="1" ht="19.149999999999999" customHeight="1" x14ac:dyDescent="0.3">
      <c r="A103" s="6" t="s">
        <v>97</v>
      </c>
      <c r="B103" s="7" t="s">
        <v>10</v>
      </c>
      <c r="C103" s="7" t="s">
        <v>206</v>
      </c>
      <c r="D103" s="7" t="s">
        <v>11</v>
      </c>
      <c r="E103" s="12"/>
      <c r="F103" s="12">
        <f>SUMIFS(Tableau1[34],Tableau1[RC],"="&amp;Tableau1[[#This Row],[RC]],Tableau1[Jour OPE],"&lt;="&amp;Tableau1[[#This Row],[Jour OPE]])</f>
        <v>7</v>
      </c>
      <c r="G103" s="12">
        <v>4</v>
      </c>
      <c r="H103" s="12">
        <f>SUMIFS(Tableau1[36],Tableau1[RC],"="&amp;Tableau1[[#This Row],[RC]],Tableau1[Jour OPE],"&lt;="&amp;Tableau1[[#This Row],[Jour OPE]])</f>
        <v>12</v>
      </c>
      <c r="I103" s="12">
        <v>3</v>
      </c>
      <c r="J103" s="12">
        <f>SUMIFS(Tableau1[38],Tableau1[RC],"="&amp;Tableau1[[#This Row],[RC]],Tableau1[Jour OPE],"&lt;="&amp;Tableau1[[#This Row],[Jour OPE]])</f>
        <v>27</v>
      </c>
      <c r="K103" s="12">
        <v>6</v>
      </c>
      <c r="L103" s="12">
        <f>SUMIFS(Tableau1[40],Tableau1[RC],"="&amp;Tableau1[[#This Row],[RC]],Tableau1[Jour OPE],"&lt;="&amp;Tableau1[[#This Row],[Jour OPE]])</f>
        <v>42</v>
      </c>
      <c r="M103" s="12">
        <v>5</v>
      </c>
      <c r="N103" s="12">
        <f>SUMIFS(Tableau1[42],Tableau1[RC],"="&amp;Tableau1[[#This Row],[RC]],Tableau1[Jour OPE],"&lt;="&amp;Tableau1[[#This Row],[Jour OPE]])</f>
        <v>43</v>
      </c>
      <c r="O103" s="12">
        <v>0</v>
      </c>
      <c r="P103" s="12">
        <f>SUMIFS(Tableau1[44],Tableau1[RC],"="&amp;Tableau1[[#This Row],[RC]],Tableau1[Jour OPE],"&lt;="&amp;Tableau1[[#This Row],[Jour OPE]])</f>
        <v>39</v>
      </c>
      <c r="Q103" s="12">
        <v>7</v>
      </c>
      <c r="R103" s="12">
        <f>SUMIFS(Tableau1[46],Tableau1[RC],"="&amp;Tableau1[[#This Row],[RC]],Tableau1[Jour OPE],"&lt;="&amp;Tableau1[[#This Row],[Jour OPE]])</f>
        <v>38</v>
      </c>
      <c r="S103" s="12">
        <v>6</v>
      </c>
      <c r="T103" s="12">
        <f>SUMIFS(Tableau1[48],Tableau1[RC],"="&amp;Tableau1[[#This Row],[RC]],Tableau1[Jour OPE],"&lt;="&amp;Tableau1[[#This Row],[Jour OPE]])</f>
        <v>36</v>
      </c>
      <c r="U103" s="12">
        <v>244</v>
      </c>
      <c r="V103" s="12">
        <f>VLOOKUP(Tableau1[[#This Row],[RC]],$Z$4:$AB$5,3,FALSE)</f>
        <v>750</v>
      </c>
      <c r="W10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3" s="20"/>
    </row>
    <row r="104" spans="1:25" s="3" customFormat="1" ht="19.149999999999999" customHeight="1" x14ac:dyDescent="0.3">
      <c r="A104" s="6" t="s">
        <v>98</v>
      </c>
      <c r="B104" s="7" t="s">
        <v>10</v>
      </c>
      <c r="C104" s="7" t="s">
        <v>205</v>
      </c>
      <c r="D104" s="7" t="s">
        <v>11</v>
      </c>
      <c r="E104" s="17"/>
      <c r="F104" s="17">
        <f>SUMIFS(Tableau1[34],Tableau1[RC],"="&amp;Tableau1[[#This Row],[RC]],Tableau1[Jour OPE],"&lt;="&amp;Tableau1[[#This Row],[Jour OPE]])</f>
        <v>171</v>
      </c>
      <c r="G104" s="17">
        <v>1</v>
      </c>
      <c r="H104" s="17">
        <f>SUMIFS(Tableau1[36],Tableau1[RC],"="&amp;Tableau1[[#This Row],[RC]],Tableau1[Jour OPE],"&lt;="&amp;Tableau1[[#This Row],[Jour OPE]])</f>
        <v>380</v>
      </c>
      <c r="I104" s="17">
        <v>3</v>
      </c>
      <c r="J104" s="17">
        <f>SUMIFS(Tableau1[38],Tableau1[RC],"="&amp;Tableau1[[#This Row],[RC]],Tableau1[Jour OPE],"&lt;="&amp;Tableau1[[#This Row],[Jour OPE]])</f>
        <v>705</v>
      </c>
      <c r="K104" s="17">
        <v>12</v>
      </c>
      <c r="L104" s="17">
        <f>SUMIFS(Tableau1[40],Tableau1[RC],"="&amp;Tableau1[[#This Row],[RC]],Tableau1[Jour OPE],"&lt;="&amp;Tableau1[[#This Row],[Jour OPE]])</f>
        <v>763</v>
      </c>
      <c r="M104" s="17">
        <v>12</v>
      </c>
      <c r="N104" s="17">
        <f>SUMIFS(Tableau1[42],Tableau1[RC],"="&amp;Tableau1[[#This Row],[RC]],Tableau1[Jour OPE],"&lt;="&amp;Tableau1[[#This Row],[Jour OPE]])</f>
        <v>791</v>
      </c>
      <c r="O104" s="17">
        <v>10</v>
      </c>
      <c r="P104" s="17">
        <f>SUMIFS(Tableau1[44],Tableau1[RC],"="&amp;Tableau1[[#This Row],[RC]],Tableau1[Jour OPE],"&lt;="&amp;Tableau1[[#This Row],[Jour OPE]])</f>
        <v>756</v>
      </c>
      <c r="Q104" s="17">
        <v>3</v>
      </c>
      <c r="R104" s="17">
        <f>SUMIFS(Tableau1[46],Tableau1[RC],"="&amp;Tableau1[[#This Row],[RC]],Tableau1[Jour OPE],"&lt;="&amp;Tableau1[[#This Row],[Jour OPE]])</f>
        <v>678</v>
      </c>
      <c r="S104" s="17">
        <v>13</v>
      </c>
      <c r="T104" s="17">
        <f>SUMIFS(Tableau1[48],Tableau1[RC],"="&amp;Tableau1[[#This Row],[RC]],Tableau1[Jour OPE],"&lt;="&amp;Tableau1[[#This Row],[Jour OPE]])</f>
        <v>645</v>
      </c>
      <c r="U104" s="17">
        <v>4889</v>
      </c>
      <c r="V104" s="12">
        <f>VLOOKUP(Tableau1[[#This Row],[RC]],$Z$4:$AB$5,3,FALSE)</f>
        <v>1590</v>
      </c>
      <c r="W10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4" s="20"/>
    </row>
    <row r="105" spans="1:25" s="3" customFormat="1" ht="19.149999999999999" customHeight="1" x14ac:dyDescent="0.3">
      <c r="A105" s="6" t="s">
        <v>98</v>
      </c>
      <c r="B105" s="7" t="s">
        <v>10</v>
      </c>
      <c r="C105" s="7" t="s">
        <v>206</v>
      </c>
      <c r="D105" s="7" t="s">
        <v>11</v>
      </c>
      <c r="E105" s="17"/>
      <c r="F105" s="17">
        <f>SUMIFS(Tableau1[34],Tableau1[RC],"="&amp;Tableau1[[#This Row],[RC]],Tableau1[Jour OPE],"&lt;="&amp;Tableau1[[#This Row],[Jour OPE]])</f>
        <v>7</v>
      </c>
      <c r="G105" s="17">
        <v>2</v>
      </c>
      <c r="H105" s="17">
        <f>SUMIFS(Tableau1[36],Tableau1[RC],"="&amp;Tableau1[[#This Row],[RC]],Tableau1[Jour OPE],"&lt;="&amp;Tableau1[[#This Row],[Jour OPE]])</f>
        <v>14</v>
      </c>
      <c r="I105" s="17">
        <v>5</v>
      </c>
      <c r="J105" s="17">
        <f>SUMIFS(Tableau1[38],Tableau1[RC],"="&amp;Tableau1[[#This Row],[RC]],Tableau1[Jour OPE],"&lt;="&amp;Tableau1[[#This Row],[Jour OPE]])</f>
        <v>32</v>
      </c>
      <c r="K105" s="17">
        <v>5</v>
      </c>
      <c r="L105" s="17">
        <f>SUMIFS(Tableau1[40],Tableau1[RC],"="&amp;Tableau1[[#This Row],[RC]],Tableau1[Jour OPE],"&lt;="&amp;Tableau1[[#This Row],[Jour OPE]])</f>
        <v>47</v>
      </c>
      <c r="M105" s="17">
        <v>7</v>
      </c>
      <c r="N105" s="17">
        <f>SUMIFS(Tableau1[42],Tableau1[RC],"="&amp;Tableau1[[#This Row],[RC]],Tableau1[Jour OPE],"&lt;="&amp;Tableau1[[#This Row],[Jour OPE]])</f>
        <v>50</v>
      </c>
      <c r="O105" s="17">
        <v>6</v>
      </c>
      <c r="P105" s="17">
        <f>SUMIFS(Tableau1[44],Tableau1[RC],"="&amp;Tableau1[[#This Row],[RC]],Tableau1[Jour OPE],"&lt;="&amp;Tableau1[[#This Row],[Jour OPE]])</f>
        <v>45</v>
      </c>
      <c r="Q105" s="17">
        <v>4</v>
      </c>
      <c r="R105" s="17">
        <f>SUMIFS(Tableau1[46],Tableau1[RC],"="&amp;Tableau1[[#This Row],[RC]],Tableau1[Jour OPE],"&lt;="&amp;Tableau1[[#This Row],[Jour OPE]])</f>
        <v>42</v>
      </c>
      <c r="S105" s="17">
        <v>1</v>
      </c>
      <c r="T105" s="17">
        <f>SUMIFS(Tableau1[48],Tableau1[RC],"="&amp;Tableau1[[#This Row],[RC]],Tableau1[Jour OPE],"&lt;="&amp;Tableau1[[#This Row],[Jour OPE]])</f>
        <v>37</v>
      </c>
      <c r="U105" s="17">
        <v>274</v>
      </c>
      <c r="V105" s="12">
        <f>VLOOKUP(Tableau1[[#This Row],[RC]],$Z$4:$AB$5,3,FALSE)</f>
        <v>750</v>
      </c>
      <c r="W10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5" s="20"/>
    </row>
    <row r="106" spans="1:25" s="3" customFormat="1" ht="19.149999999999999" customHeight="1" x14ac:dyDescent="0.3">
      <c r="A106" s="6" t="s">
        <v>99</v>
      </c>
      <c r="B106" s="7" t="s">
        <v>10</v>
      </c>
      <c r="C106" s="7" t="s">
        <v>205</v>
      </c>
      <c r="D106" s="7" t="s">
        <v>11</v>
      </c>
      <c r="E106" s="12">
        <v>1</v>
      </c>
      <c r="F106" s="12">
        <f>SUMIFS(Tableau1[34],Tableau1[RC],"="&amp;Tableau1[[#This Row],[RC]],Tableau1[Jour OPE],"&lt;="&amp;Tableau1[[#This Row],[Jour OPE]])</f>
        <v>172</v>
      </c>
      <c r="G106" s="12">
        <v>5</v>
      </c>
      <c r="H106" s="12">
        <f>SUMIFS(Tableau1[36],Tableau1[RC],"="&amp;Tableau1[[#This Row],[RC]],Tableau1[Jour OPE],"&lt;="&amp;Tableau1[[#This Row],[Jour OPE]])</f>
        <v>385</v>
      </c>
      <c r="I106" s="12">
        <v>6</v>
      </c>
      <c r="J106" s="12">
        <f>SUMIFS(Tableau1[38],Tableau1[RC],"="&amp;Tableau1[[#This Row],[RC]],Tableau1[Jour OPE],"&lt;="&amp;Tableau1[[#This Row],[Jour OPE]])</f>
        <v>711</v>
      </c>
      <c r="K106" s="12">
        <v>26</v>
      </c>
      <c r="L106" s="12">
        <f>SUMIFS(Tableau1[40],Tableau1[RC],"="&amp;Tableau1[[#This Row],[RC]],Tableau1[Jour OPE],"&lt;="&amp;Tableau1[[#This Row],[Jour OPE]])</f>
        <v>789</v>
      </c>
      <c r="M106" s="12">
        <v>18</v>
      </c>
      <c r="N106" s="12">
        <f>SUMIFS(Tableau1[42],Tableau1[RC],"="&amp;Tableau1[[#This Row],[RC]],Tableau1[Jour OPE],"&lt;="&amp;Tableau1[[#This Row],[Jour OPE]])</f>
        <v>809</v>
      </c>
      <c r="O106" s="12">
        <v>13</v>
      </c>
      <c r="P106" s="12">
        <f>SUMIFS(Tableau1[44],Tableau1[RC],"="&amp;Tableau1[[#This Row],[RC]],Tableau1[Jour OPE],"&lt;="&amp;Tableau1[[#This Row],[Jour OPE]])</f>
        <v>769</v>
      </c>
      <c r="Q106" s="12">
        <v>11</v>
      </c>
      <c r="R106" s="12">
        <f>SUMIFS(Tableau1[46],Tableau1[RC],"="&amp;Tableau1[[#This Row],[RC]],Tableau1[Jour OPE],"&lt;="&amp;Tableau1[[#This Row],[Jour OPE]])</f>
        <v>689</v>
      </c>
      <c r="S106" s="12">
        <v>11</v>
      </c>
      <c r="T106" s="12">
        <f>SUMIFS(Tableau1[48],Tableau1[RC],"="&amp;Tableau1[[#This Row],[RC]],Tableau1[Jour OPE],"&lt;="&amp;Tableau1[[#This Row],[Jour OPE]])</f>
        <v>656</v>
      </c>
      <c r="U106" s="12">
        <v>4980</v>
      </c>
      <c r="V106" s="12">
        <f>VLOOKUP(Tableau1[[#This Row],[RC]],$Z$4:$AB$5,3,FALSE)</f>
        <v>1590</v>
      </c>
      <c r="W10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6" s="20"/>
    </row>
    <row r="107" spans="1:25" s="3" customFormat="1" ht="19.149999999999999" customHeight="1" x14ac:dyDescent="0.3">
      <c r="A107" s="6" t="s">
        <v>99</v>
      </c>
      <c r="B107" s="7" t="s">
        <v>10</v>
      </c>
      <c r="C107" s="7" t="s">
        <v>206</v>
      </c>
      <c r="D107" s="7" t="s">
        <v>11</v>
      </c>
      <c r="E107" s="12">
        <v>2</v>
      </c>
      <c r="F107" s="12">
        <f>SUMIFS(Tableau1[34],Tableau1[RC],"="&amp;Tableau1[[#This Row],[RC]],Tableau1[Jour OPE],"&lt;="&amp;Tableau1[[#This Row],[Jour OPE]])</f>
        <v>9</v>
      </c>
      <c r="G107" s="12">
        <v>1</v>
      </c>
      <c r="H107" s="12">
        <f>SUMIFS(Tableau1[36],Tableau1[RC],"="&amp;Tableau1[[#This Row],[RC]],Tableau1[Jour OPE],"&lt;="&amp;Tableau1[[#This Row],[Jour OPE]])</f>
        <v>15</v>
      </c>
      <c r="I107" s="12">
        <v>6</v>
      </c>
      <c r="J107" s="12">
        <f>SUMIFS(Tableau1[38],Tableau1[RC],"="&amp;Tableau1[[#This Row],[RC]],Tableau1[Jour OPE],"&lt;="&amp;Tableau1[[#This Row],[Jour OPE]])</f>
        <v>38</v>
      </c>
      <c r="K107" s="12">
        <v>5</v>
      </c>
      <c r="L107" s="12">
        <f>SUMIFS(Tableau1[40],Tableau1[RC],"="&amp;Tableau1[[#This Row],[RC]],Tableau1[Jour OPE],"&lt;="&amp;Tableau1[[#This Row],[Jour OPE]])</f>
        <v>52</v>
      </c>
      <c r="M107" s="12">
        <v>8</v>
      </c>
      <c r="N107" s="12">
        <f>SUMIFS(Tableau1[42],Tableau1[RC],"="&amp;Tableau1[[#This Row],[RC]],Tableau1[Jour OPE],"&lt;="&amp;Tableau1[[#This Row],[Jour OPE]])</f>
        <v>58</v>
      </c>
      <c r="O107" s="12">
        <v>3</v>
      </c>
      <c r="P107" s="12">
        <f>SUMIFS(Tableau1[44],Tableau1[RC],"="&amp;Tableau1[[#This Row],[RC]],Tableau1[Jour OPE],"&lt;="&amp;Tableau1[[#This Row],[Jour OPE]])</f>
        <v>48</v>
      </c>
      <c r="Q107" s="12">
        <v>6</v>
      </c>
      <c r="R107" s="12">
        <f>SUMIFS(Tableau1[46],Tableau1[RC],"="&amp;Tableau1[[#This Row],[RC]],Tableau1[Jour OPE],"&lt;="&amp;Tableau1[[#This Row],[Jour OPE]])</f>
        <v>48</v>
      </c>
      <c r="S107" s="12">
        <v>1</v>
      </c>
      <c r="T107" s="12">
        <f>SUMIFS(Tableau1[48],Tableau1[RC],"="&amp;Tableau1[[#This Row],[RC]],Tableau1[Jour OPE],"&lt;="&amp;Tableau1[[#This Row],[Jour OPE]])</f>
        <v>38</v>
      </c>
      <c r="U107" s="12">
        <v>306</v>
      </c>
      <c r="V107" s="12">
        <f>VLOOKUP(Tableau1[[#This Row],[RC]],$Z$4:$AB$5,3,FALSE)</f>
        <v>750</v>
      </c>
      <c r="W10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7" s="20"/>
    </row>
    <row r="108" spans="1:25" s="3" customFormat="1" ht="19.149999999999999" customHeight="1" x14ac:dyDescent="0.3">
      <c r="A108" s="6" t="s">
        <v>100</v>
      </c>
      <c r="B108" s="7" t="s">
        <v>10</v>
      </c>
      <c r="C108" s="7" t="s">
        <v>205</v>
      </c>
      <c r="D108" s="7" t="s">
        <v>11</v>
      </c>
      <c r="E108" s="17">
        <v>6</v>
      </c>
      <c r="F108" s="17">
        <f>SUMIFS(Tableau1[34],Tableau1[RC],"="&amp;Tableau1[[#This Row],[RC]],Tableau1[Jour OPE],"&lt;="&amp;Tableau1[[#This Row],[Jour OPE]])</f>
        <v>178</v>
      </c>
      <c r="G108" s="17">
        <v>9</v>
      </c>
      <c r="H108" s="17">
        <f>SUMIFS(Tableau1[36],Tableau1[RC],"="&amp;Tableau1[[#This Row],[RC]],Tableau1[Jour OPE],"&lt;="&amp;Tableau1[[#This Row],[Jour OPE]])</f>
        <v>394</v>
      </c>
      <c r="I108" s="17">
        <v>23</v>
      </c>
      <c r="J108" s="17">
        <f>SUMIFS(Tableau1[38],Tableau1[RC],"="&amp;Tableau1[[#This Row],[RC]],Tableau1[Jour OPE],"&lt;="&amp;Tableau1[[#This Row],[Jour OPE]])</f>
        <v>734</v>
      </c>
      <c r="K108" s="17">
        <v>24</v>
      </c>
      <c r="L108" s="17">
        <f>SUMIFS(Tableau1[40],Tableau1[RC],"="&amp;Tableau1[[#This Row],[RC]],Tableau1[Jour OPE],"&lt;="&amp;Tableau1[[#This Row],[Jour OPE]])</f>
        <v>813</v>
      </c>
      <c r="M108" s="17">
        <v>18</v>
      </c>
      <c r="N108" s="17">
        <f>SUMIFS(Tableau1[42],Tableau1[RC],"="&amp;Tableau1[[#This Row],[RC]],Tableau1[Jour OPE],"&lt;="&amp;Tableau1[[#This Row],[Jour OPE]])</f>
        <v>827</v>
      </c>
      <c r="O108" s="17">
        <v>26</v>
      </c>
      <c r="P108" s="17">
        <f>SUMIFS(Tableau1[44],Tableau1[RC],"="&amp;Tableau1[[#This Row],[RC]],Tableau1[Jour OPE],"&lt;="&amp;Tableau1[[#This Row],[Jour OPE]])</f>
        <v>795</v>
      </c>
      <c r="Q108" s="17">
        <v>8</v>
      </c>
      <c r="R108" s="17">
        <f>SUMIFS(Tableau1[46],Tableau1[RC],"="&amp;Tableau1[[#This Row],[RC]],Tableau1[Jour OPE],"&lt;="&amp;Tableau1[[#This Row],[Jour OPE]])</f>
        <v>697</v>
      </c>
      <c r="S108" s="17">
        <v>15</v>
      </c>
      <c r="T108" s="17">
        <f>SUMIFS(Tableau1[48],Tableau1[RC],"="&amp;Tableau1[[#This Row],[RC]],Tableau1[Jour OPE],"&lt;="&amp;Tableau1[[#This Row],[Jour OPE]])</f>
        <v>671</v>
      </c>
      <c r="U108" s="17">
        <v>5109</v>
      </c>
      <c r="V108" s="12">
        <f>VLOOKUP(Tableau1[[#This Row],[RC]],$Z$4:$AB$5,3,FALSE)</f>
        <v>1590</v>
      </c>
      <c r="W10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8" s="20"/>
    </row>
    <row r="109" spans="1:25" s="3" customFormat="1" ht="19.149999999999999" customHeight="1" x14ac:dyDescent="0.3">
      <c r="A109" s="6" t="s">
        <v>100</v>
      </c>
      <c r="B109" s="7" t="s">
        <v>10</v>
      </c>
      <c r="C109" s="7" t="s">
        <v>206</v>
      </c>
      <c r="D109" s="7" t="s">
        <v>11</v>
      </c>
      <c r="E109" s="17">
        <v>4</v>
      </c>
      <c r="F109" s="17">
        <f>SUMIFS(Tableau1[34],Tableau1[RC],"="&amp;Tableau1[[#This Row],[RC]],Tableau1[Jour OPE],"&lt;="&amp;Tableau1[[#This Row],[Jour OPE]])</f>
        <v>13</v>
      </c>
      <c r="G109" s="17">
        <v>3</v>
      </c>
      <c r="H109" s="17">
        <f>SUMIFS(Tableau1[36],Tableau1[RC],"="&amp;Tableau1[[#This Row],[RC]],Tableau1[Jour OPE],"&lt;="&amp;Tableau1[[#This Row],[Jour OPE]])</f>
        <v>18</v>
      </c>
      <c r="I109" s="17">
        <v>6</v>
      </c>
      <c r="J109" s="17">
        <f>SUMIFS(Tableau1[38],Tableau1[RC],"="&amp;Tableau1[[#This Row],[RC]],Tableau1[Jour OPE],"&lt;="&amp;Tableau1[[#This Row],[Jour OPE]])</f>
        <v>44</v>
      </c>
      <c r="K109" s="17">
        <v>11</v>
      </c>
      <c r="L109" s="17">
        <f>SUMIFS(Tableau1[40],Tableau1[RC],"="&amp;Tableau1[[#This Row],[RC]],Tableau1[Jour OPE],"&lt;="&amp;Tableau1[[#This Row],[Jour OPE]])</f>
        <v>63</v>
      </c>
      <c r="M109" s="17">
        <v>12</v>
      </c>
      <c r="N109" s="17">
        <f>SUMIFS(Tableau1[42],Tableau1[RC],"="&amp;Tableau1[[#This Row],[RC]],Tableau1[Jour OPE],"&lt;="&amp;Tableau1[[#This Row],[Jour OPE]])</f>
        <v>70</v>
      </c>
      <c r="O109" s="17">
        <v>9</v>
      </c>
      <c r="P109" s="17">
        <f>SUMIFS(Tableau1[44],Tableau1[RC],"="&amp;Tableau1[[#This Row],[RC]],Tableau1[Jour OPE],"&lt;="&amp;Tableau1[[#This Row],[Jour OPE]])</f>
        <v>57</v>
      </c>
      <c r="Q109" s="17">
        <v>4</v>
      </c>
      <c r="R109" s="17">
        <f>SUMIFS(Tableau1[46],Tableau1[RC],"="&amp;Tableau1[[#This Row],[RC]],Tableau1[Jour OPE],"&lt;="&amp;Tableau1[[#This Row],[Jour OPE]])</f>
        <v>52</v>
      </c>
      <c r="S109" s="17">
        <v>8</v>
      </c>
      <c r="T109" s="17">
        <f>SUMIFS(Tableau1[48],Tableau1[RC],"="&amp;Tableau1[[#This Row],[RC]],Tableau1[Jour OPE],"&lt;="&amp;Tableau1[[#This Row],[Jour OPE]])</f>
        <v>46</v>
      </c>
      <c r="U109" s="17">
        <v>363</v>
      </c>
      <c r="V109" s="12">
        <f>VLOOKUP(Tableau1[[#This Row],[RC]],$Z$4:$AB$5,3,FALSE)</f>
        <v>750</v>
      </c>
      <c r="W10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09" s="20"/>
    </row>
    <row r="110" spans="1:25" s="3" customFormat="1" ht="19.149999999999999" customHeight="1" x14ac:dyDescent="0.3">
      <c r="A110" s="6" t="s">
        <v>101</v>
      </c>
      <c r="B110" s="7" t="s">
        <v>10</v>
      </c>
      <c r="C110" s="7" t="s">
        <v>205</v>
      </c>
      <c r="D110" s="7" t="s">
        <v>11</v>
      </c>
      <c r="E110" s="12">
        <v>1</v>
      </c>
      <c r="F110" s="12">
        <f>SUMIFS(Tableau1[34],Tableau1[RC],"="&amp;Tableau1[[#This Row],[RC]],Tableau1[Jour OPE],"&lt;="&amp;Tableau1[[#This Row],[Jour OPE]])</f>
        <v>179</v>
      </c>
      <c r="G110" s="12"/>
      <c r="H110" s="12">
        <f>SUMIFS(Tableau1[36],Tableau1[RC],"="&amp;Tableau1[[#This Row],[RC]],Tableau1[Jour OPE],"&lt;="&amp;Tableau1[[#This Row],[Jour OPE]])</f>
        <v>394</v>
      </c>
      <c r="I110" s="12">
        <v>1</v>
      </c>
      <c r="J110" s="12">
        <f>SUMIFS(Tableau1[38],Tableau1[RC],"="&amp;Tableau1[[#This Row],[RC]],Tableau1[Jour OPE],"&lt;="&amp;Tableau1[[#This Row],[Jour OPE]])</f>
        <v>735</v>
      </c>
      <c r="K110" s="12">
        <v>1</v>
      </c>
      <c r="L110" s="12">
        <f>SUMIFS(Tableau1[40],Tableau1[RC],"="&amp;Tableau1[[#This Row],[RC]],Tableau1[Jour OPE],"&lt;="&amp;Tableau1[[#This Row],[Jour OPE]])</f>
        <v>814</v>
      </c>
      <c r="M110" s="12"/>
      <c r="N110" s="12">
        <f>SUMIFS(Tableau1[42],Tableau1[RC],"="&amp;Tableau1[[#This Row],[RC]],Tableau1[Jour OPE],"&lt;="&amp;Tableau1[[#This Row],[Jour OPE]])</f>
        <v>827</v>
      </c>
      <c r="O110" s="12"/>
      <c r="P110" s="12">
        <f>SUMIFS(Tableau1[44],Tableau1[RC],"="&amp;Tableau1[[#This Row],[RC]],Tableau1[Jour OPE],"&lt;="&amp;Tableau1[[#This Row],[Jour OPE]])</f>
        <v>795</v>
      </c>
      <c r="Q110" s="12"/>
      <c r="R110" s="12">
        <f>SUMIFS(Tableau1[46],Tableau1[RC],"="&amp;Tableau1[[#This Row],[RC]],Tableau1[Jour OPE],"&lt;="&amp;Tableau1[[#This Row],[Jour OPE]])</f>
        <v>697</v>
      </c>
      <c r="S110" s="12"/>
      <c r="T110" s="12">
        <f>SUMIFS(Tableau1[48],Tableau1[RC],"="&amp;Tableau1[[#This Row],[RC]],Tableau1[Jour OPE],"&lt;="&amp;Tableau1[[#This Row],[Jour OPE]])</f>
        <v>671</v>
      </c>
      <c r="U110" s="12">
        <v>5112</v>
      </c>
      <c r="V110" s="12">
        <f>VLOOKUP(Tableau1[[#This Row],[RC]],$Z$4:$AB$5,3,FALSE)</f>
        <v>1590</v>
      </c>
      <c r="W11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0" s="20"/>
    </row>
    <row r="111" spans="1:25" s="3" customFormat="1" ht="19.149999999999999" customHeight="1" x14ac:dyDescent="0.3">
      <c r="A111" s="6" t="s">
        <v>101</v>
      </c>
      <c r="B111" s="7" t="s">
        <v>10</v>
      </c>
      <c r="C111" s="7" t="s">
        <v>206</v>
      </c>
      <c r="D111" s="7" t="s">
        <v>11</v>
      </c>
      <c r="E111" s="12"/>
      <c r="F111" s="12">
        <f>SUMIFS(Tableau1[34],Tableau1[RC],"="&amp;Tableau1[[#This Row],[RC]],Tableau1[Jour OPE],"&lt;="&amp;Tableau1[[#This Row],[Jour OPE]])</f>
        <v>13</v>
      </c>
      <c r="G111" s="12"/>
      <c r="H111" s="12">
        <f>SUMIFS(Tableau1[36],Tableau1[RC],"="&amp;Tableau1[[#This Row],[RC]],Tableau1[Jour OPE],"&lt;="&amp;Tableau1[[#This Row],[Jour OPE]])</f>
        <v>18</v>
      </c>
      <c r="I111" s="12">
        <v>1</v>
      </c>
      <c r="J111" s="12">
        <f>SUMIFS(Tableau1[38],Tableau1[RC],"="&amp;Tableau1[[#This Row],[RC]],Tableau1[Jour OPE],"&lt;="&amp;Tableau1[[#This Row],[Jour OPE]])</f>
        <v>45</v>
      </c>
      <c r="K111" s="12">
        <v>1</v>
      </c>
      <c r="L111" s="12">
        <f>SUMIFS(Tableau1[40],Tableau1[RC],"="&amp;Tableau1[[#This Row],[RC]],Tableau1[Jour OPE],"&lt;="&amp;Tableau1[[#This Row],[Jour OPE]])</f>
        <v>64</v>
      </c>
      <c r="M111" s="12"/>
      <c r="N111" s="12">
        <f>SUMIFS(Tableau1[42],Tableau1[RC],"="&amp;Tableau1[[#This Row],[RC]],Tableau1[Jour OPE],"&lt;="&amp;Tableau1[[#This Row],[Jour OPE]])</f>
        <v>70</v>
      </c>
      <c r="O111" s="12"/>
      <c r="P111" s="12">
        <f>SUMIFS(Tableau1[44],Tableau1[RC],"="&amp;Tableau1[[#This Row],[RC]],Tableau1[Jour OPE],"&lt;="&amp;Tableau1[[#This Row],[Jour OPE]])</f>
        <v>57</v>
      </c>
      <c r="Q111" s="12"/>
      <c r="R111" s="12">
        <f>SUMIFS(Tableau1[46],Tableau1[RC],"="&amp;Tableau1[[#This Row],[RC]],Tableau1[Jour OPE],"&lt;="&amp;Tableau1[[#This Row],[Jour OPE]])</f>
        <v>52</v>
      </c>
      <c r="S111" s="12"/>
      <c r="T111" s="12">
        <f>SUMIFS(Tableau1[48],Tableau1[RC],"="&amp;Tableau1[[#This Row],[RC]],Tableau1[Jour OPE],"&lt;="&amp;Tableau1[[#This Row],[Jour OPE]])</f>
        <v>46</v>
      </c>
      <c r="U111" s="12">
        <v>365</v>
      </c>
      <c r="V111" s="12">
        <f>VLOOKUP(Tableau1[[#This Row],[RC]],$Z$4:$AB$5,3,FALSE)</f>
        <v>750</v>
      </c>
      <c r="W11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1" s="20"/>
    </row>
    <row r="112" spans="1:25" s="3" customFormat="1" ht="19.149999999999999" customHeight="1" x14ac:dyDescent="0.3">
      <c r="A112" s="6" t="s">
        <v>102</v>
      </c>
      <c r="B112" s="7" t="s">
        <v>10</v>
      </c>
      <c r="C112" s="7" t="s">
        <v>205</v>
      </c>
      <c r="D112" s="7" t="s">
        <v>11</v>
      </c>
      <c r="E112" s="17">
        <v>1</v>
      </c>
      <c r="F112" s="17">
        <f>SUMIFS(Tableau1[34],Tableau1[RC],"="&amp;Tableau1[[#This Row],[RC]],Tableau1[Jour OPE],"&lt;="&amp;Tableau1[[#This Row],[Jour OPE]])</f>
        <v>180</v>
      </c>
      <c r="G112" s="17">
        <v>3</v>
      </c>
      <c r="H112" s="17">
        <f>SUMIFS(Tableau1[36],Tableau1[RC],"="&amp;Tableau1[[#This Row],[RC]],Tableau1[Jour OPE],"&lt;="&amp;Tableau1[[#This Row],[Jour OPE]])</f>
        <v>397</v>
      </c>
      <c r="I112" s="17">
        <v>2</v>
      </c>
      <c r="J112" s="17">
        <f>SUMIFS(Tableau1[38],Tableau1[RC],"="&amp;Tableau1[[#This Row],[RC]],Tableau1[Jour OPE],"&lt;="&amp;Tableau1[[#This Row],[Jour OPE]])</f>
        <v>737</v>
      </c>
      <c r="K112" s="17">
        <v>4</v>
      </c>
      <c r="L112" s="17">
        <f>SUMIFS(Tableau1[40],Tableau1[RC],"="&amp;Tableau1[[#This Row],[RC]],Tableau1[Jour OPE],"&lt;="&amp;Tableau1[[#This Row],[Jour OPE]])</f>
        <v>818</v>
      </c>
      <c r="M112" s="17">
        <v>4</v>
      </c>
      <c r="N112" s="17">
        <f>SUMIFS(Tableau1[42],Tableau1[RC],"="&amp;Tableau1[[#This Row],[RC]],Tableau1[Jour OPE],"&lt;="&amp;Tableau1[[#This Row],[Jour OPE]])</f>
        <v>831</v>
      </c>
      <c r="O112" s="17">
        <v>7</v>
      </c>
      <c r="P112" s="17">
        <f>SUMIFS(Tableau1[44],Tableau1[RC],"="&amp;Tableau1[[#This Row],[RC]],Tableau1[Jour OPE],"&lt;="&amp;Tableau1[[#This Row],[Jour OPE]])</f>
        <v>802</v>
      </c>
      <c r="Q112" s="17">
        <v>3</v>
      </c>
      <c r="R112" s="17">
        <f>SUMIFS(Tableau1[46],Tableau1[RC],"="&amp;Tableau1[[#This Row],[RC]],Tableau1[Jour OPE],"&lt;="&amp;Tableau1[[#This Row],[Jour OPE]])</f>
        <v>700</v>
      </c>
      <c r="S112" s="17">
        <v>2</v>
      </c>
      <c r="T112" s="17">
        <f>SUMIFS(Tableau1[48],Tableau1[RC],"="&amp;Tableau1[[#This Row],[RC]],Tableau1[Jour OPE],"&lt;="&amp;Tableau1[[#This Row],[Jour OPE]])</f>
        <v>673</v>
      </c>
      <c r="U112" s="17">
        <v>5138</v>
      </c>
      <c r="V112" s="12">
        <f>VLOOKUP(Tableau1[[#This Row],[RC]],$Z$4:$AB$5,3,FALSE)</f>
        <v>1590</v>
      </c>
      <c r="W11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2" s="20"/>
    </row>
    <row r="113" spans="1:25" s="3" customFormat="1" ht="19.149999999999999" customHeight="1" x14ac:dyDescent="0.3">
      <c r="A113" s="6" t="s">
        <v>102</v>
      </c>
      <c r="B113" s="7" t="s">
        <v>10</v>
      </c>
      <c r="C113" s="7" t="s">
        <v>206</v>
      </c>
      <c r="D113" s="7" t="s">
        <v>11</v>
      </c>
      <c r="E113" s="17">
        <v>1</v>
      </c>
      <c r="F113" s="17">
        <f>SUMIFS(Tableau1[34],Tableau1[RC],"="&amp;Tableau1[[#This Row],[RC]],Tableau1[Jour OPE],"&lt;="&amp;Tableau1[[#This Row],[Jour OPE]])</f>
        <v>14</v>
      </c>
      <c r="G113" s="17">
        <v>2</v>
      </c>
      <c r="H113" s="17">
        <f>SUMIFS(Tableau1[36],Tableau1[RC],"="&amp;Tableau1[[#This Row],[RC]],Tableau1[Jour OPE],"&lt;="&amp;Tableau1[[#This Row],[Jour OPE]])</f>
        <v>20</v>
      </c>
      <c r="I113" s="17">
        <v>3</v>
      </c>
      <c r="J113" s="17">
        <f>SUMIFS(Tableau1[38],Tableau1[RC],"="&amp;Tableau1[[#This Row],[RC]],Tableau1[Jour OPE],"&lt;="&amp;Tableau1[[#This Row],[Jour OPE]])</f>
        <v>48</v>
      </c>
      <c r="K113" s="17">
        <v>1</v>
      </c>
      <c r="L113" s="17">
        <f>SUMIFS(Tableau1[40],Tableau1[RC],"="&amp;Tableau1[[#This Row],[RC]],Tableau1[Jour OPE],"&lt;="&amp;Tableau1[[#This Row],[Jour OPE]])</f>
        <v>65</v>
      </c>
      <c r="M113" s="17">
        <v>3</v>
      </c>
      <c r="N113" s="17">
        <f>SUMIFS(Tableau1[42],Tableau1[RC],"="&amp;Tableau1[[#This Row],[RC]],Tableau1[Jour OPE],"&lt;="&amp;Tableau1[[#This Row],[Jour OPE]])</f>
        <v>73</v>
      </c>
      <c r="O113" s="17">
        <v>2</v>
      </c>
      <c r="P113" s="17">
        <f>SUMIFS(Tableau1[44],Tableau1[RC],"="&amp;Tableau1[[#This Row],[RC]],Tableau1[Jour OPE],"&lt;="&amp;Tableau1[[#This Row],[Jour OPE]])</f>
        <v>59</v>
      </c>
      <c r="Q113" s="17">
        <v>1</v>
      </c>
      <c r="R113" s="17">
        <f>SUMIFS(Tableau1[46],Tableau1[RC],"="&amp;Tableau1[[#This Row],[RC]],Tableau1[Jour OPE],"&lt;="&amp;Tableau1[[#This Row],[Jour OPE]])</f>
        <v>53</v>
      </c>
      <c r="S113" s="17">
        <v>3</v>
      </c>
      <c r="T113" s="17">
        <f>SUMIFS(Tableau1[48],Tableau1[RC],"="&amp;Tableau1[[#This Row],[RC]],Tableau1[Jour OPE],"&lt;="&amp;Tableau1[[#This Row],[Jour OPE]])</f>
        <v>49</v>
      </c>
      <c r="U113" s="17">
        <v>381</v>
      </c>
      <c r="V113" s="12">
        <f>VLOOKUP(Tableau1[[#This Row],[RC]],$Z$4:$AB$5,3,FALSE)</f>
        <v>750</v>
      </c>
      <c r="W11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3" s="20"/>
    </row>
    <row r="114" spans="1:25" s="3" customFormat="1" ht="19.149999999999999" customHeight="1" x14ac:dyDescent="0.3">
      <c r="A114" s="6" t="s">
        <v>103</v>
      </c>
      <c r="B114" s="7" t="s">
        <v>10</v>
      </c>
      <c r="C114" s="7" t="s">
        <v>205</v>
      </c>
      <c r="D114" s="7" t="s">
        <v>11</v>
      </c>
      <c r="E114" s="12"/>
      <c r="F114" s="12">
        <f>SUMIFS(Tableau1[34],Tableau1[RC],"="&amp;Tableau1[[#This Row],[RC]],Tableau1[Jour OPE],"&lt;="&amp;Tableau1[[#This Row],[Jour OPE]])</f>
        <v>180</v>
      </c>
      <c r="G114" s="12">
        <v>3</v>
      </c>
      <c r="H114" s="12">
        <f>SUMIFS(Tableau1[36],Tableau1[RC],"="&amp;Tableau1[[#This Row],[RC]],Tableau1[Jour OPE],"&lt;="&amp;Tableau1[[#This Row],[Jour OPE]])</f>
        <v>400</v>
      </c>
      <c r="I114" s="12">
        <v>5</v>
      </c>
      <c r="J114" s="12">
        <f>SUMIFS(Tableau1[38],Tableau1[RC],"="&amp;Tableau1[[#This Row],[RC]],Tableau1[Jour OPE],"&lt;="&amp;Tableau1[[#This Row],[Jour OPE]])</f>
        <v>742</v>
      </c>
      <c r="K114" s="12">
        <v>8</v>
      </c>
      <c r="L114" s="12">
        <f>SUMIFS(Tableau1[40],Tableau1[RC],"="&amp;Tableau1[[#This Row],[RC]],Tableau1[Jour OPE],"&lt;="&amp;Tableau1[[#This Row],[Jour OPE]])</f>
        <v>826</v>
      </c>
      <c r="M114" s="12">
        <v>6</v>
      </c>
      <c r="N114" s="12">
        <f>SUMIFS(Tableau1[42],Tableau1[RC],"="&amp;Tableau1[[#This Row],[RC]],Tableau1[Jour OPE],"&lt;="&amp;Tableau1[[#This Row],[Jour OPE]])</f>
        <v>837</v>
      </c>
      <c r="O114" s="12">
        <v>5</v>
      </c>
      <c r="P114" s="12">
        <f>SUMIFS(Tableau1[44],Tableau1[RC],"="&amp;Tableau1[[#This Row],[RC]],Tableau1[Jour OPE],"&lt;="&amp;Tableau1[[#This Row],[Jour OPE]])</f>
        <v>807</v>
      </c>
      <c r="Q114" s="12">
        <v>2</v>
      </c>
      <c r="R114" s="12">
        <f>SUMIFS(Tableau1[46],Tableau1[RC],"="&amp;Tableau1[[#This Row],[RC]],Tableau1[Jour OPE],"&lt;="&amp;Tableau1[[#This Row],[Jour OPE]])</f>
        <v>702</v>
      </c>
      <c r="S114" s="12">
        <v>3</v>
      </c>
      <c r="T114" s="12">
        <f>SUMIFS(Tableau1[48],Tableau1[RC],"="&amp;Tableau1[[#This Row],[RC]],Tableau1[Jour OPE],"&lt;="&amp;Tableau1[[#This Row],[Jour OPE]])</f>
        <v>676</v>
      </c>
      <c r="U114" s="12">
        <v>5170</v>
      </c>
      <c r="V114" s="12">
        <f>VLOOKUP(Tableau1[[#This Row],[RC]],$Z$4:$AB$5,3,FALSE)</f>
        <v>1590</v>
      </c>
      <c r="W11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4" s="20"/>
    </row>
    <row r="115" spans="1:25" s="3" customFormat="1" ht="19.149999999999999" customHeight="1" x14ac:dyDescent="0.3">
      <c r="A115" s="6" t="s">
        <v>103</v>
      </c>
      <c r="B115" s="7" t="s">
        <v>10</v>
      </c>
      <c r="C115" s="7" t="s">
        <v>206</v>
      </c>
      <c r="D115" s="7" t="s">
        <v>11</v>
      </c>
      <c r="E115" s="12">
        <v>1</v>
      </c>
      <c r="F115" s="12">
        <f>SUMIFS(Tableau1[34],Tableau1[RC],"="&amp;Tableau1[[#This Row],[RC]],Tableau1[Jour OPE],"&lt;="&amp;Tableau1[[#This Row],[Jour OPE]])</f>
        <v>15</v>
      </c>
      <c r="G115" s="12">
        <v>5</v>
      </c>
      <c r="H115" s="12">
        <f>SUMIFS(Tableau1[36],Tableau1[RC],"="&amp;Tableau1[[#This Row],[RC]],Tableau1[Jour OPE],"&lt;="&amp;Tableau1[[#This Row],[Jour OPE]])</f>
        <v>25</v>
      </c>
      <c r="I115" s="12">
        <v>3</v>
      </c>
      <c r="J115" s="12">
        <f>SUMIFS(Tableau1[38],Tableau1[RC],"="&amp;Tableau1[[#This Row],[RC]],Tableau1[Jour OPE],"&lt;="&amp;Tableau1[[#This Row],[Jour OPE]])</f>
        <v>51</v>
      </c>
      <c r="K115" s="12">
        <v>5</v>
      </c>
      <c r="L115" s="12">
        <f>SUMIFS(Tableau1[40],Tableau1[RC],"="&amp;Tableau1[[#This Row],[RC]],Tableau1[Jour OPE],"&lt;="&amp;Tableau1[[#This Row],[Jour OPE]])</f>
        <v>70</v>
      </c>
      <c r="M115" s="12">
        <v>3</v>
      </c>
      <c r="N115" s="12">
        <f>SUMIFS(Tableau1[42],Tableau1[RC],"="&amp;Tableau1[[#This Row],[RC]],Tableau1[Jour OPE],"&lt;="&amp;Tableau1[[#This Row],[Jour OPE]])</f>
        <v>76</v>
      </c>
      <c r="O115" s="12">
        <v>6</v>
      </c>
      <c r="P115" s="12">
        <f>SUMIFS(Tableau1[44],Tableau1[RC],"="&amp;Tableau1[[#This Row],[RC]],Tableau1[Jour OPE],"&lt;="&amp;Tableau1[[#This Row],[Jour OPE]])</f>
        <v>65</v>
      </c>
      <c r="Q115" s="12">
        <v>2</v>
      </c>
      <c r="R115" s="12">
        <f>SUMIFS(Tableau1[46],Tableau1[RC],"="&amp;Tableau1[[#This Row],[RC]],Tableau1[Jour OPE],"&lt;="&amp;Tableau1[[#This Row],[Jour OPE]])</f>
        <v>55</v>
      </c>
      <c r="S115" s="12">
        <v>4</v>
      </c>
      <c r="T115" s="12">
        <f>SUMIFS(Tableau1[48],Tableau1[RC],"="&amp;Tableau1[[#This Row],[RC]],Tableau1[Jour OPE],"&lt;="&amp;Tableau1[[#This Row],[Jour OPE]])</f>
        <v>53</v>
      </c>
      <c r="U115" s="12">
        <v>410</v>
      </c>
      <c r="V115" s="12">
        <f>VLOOKUP(Tableau1[[#This Row],[RC]],$Z$4:$AB$5,3,FALSE)</f>
        <v>750</v>
      </c>
      <c r="W11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5" s="20"/>
    </row>
    <row r="116" spans="1:25" s="3" customFormat="1" ht="19.149999999999999" customHeight="1" x14ac:dyDescent="0.3">
      <c r="A116" s="6" t="s">
        <v>104</v>
      </c>
      <c r="B116" s="7" t="s">
        <v>10</v>
      </c>
      <c r="C116" s="7" t="s">
        <v>205</v>
      </c>
      <c r="D116" s="7" t="s">
        <v>11</v>
      </c>
      <c r="E116" s="17">
        <v>2</v>
      </c>
      <c r="F116" s="17">
        <f>SUMIFS(Tableau1[34],Tableau1[RC],"="&amp;Tableau1[[#This Row],[RC]],Tableau1[Jour OPE],"&lt;="&amp;Tableau1[[#This Row],[Jour OPE]])</f>
        <v>182</v>
      </c>
      <c r="G116" s="17">
        <v>6</v>
      </c>
      <c r="H116" s="17">
        <f>SUMIFS(Tableau1[36],Tableau1[RC],"="&amp;Tableau1[[#This Row],[RC]],Tableau1[Jour OPE],"&lt;="&amp;Tableau1[[#This Row],[Jour OPE]])</f>
        <v>406</v>
      </c>
      <c r="I116" s="17">
        <v>7</v>
      </c>
      <c r="J116" s="17">
        <f>SUMIFS(Tableau1[38],Tableau1[RC],"="&amp;Tableau1[[#This Row],[RC]],Tableau1[Jour OPE],"&lt;="&amp;Tableau1[[#This Row],[Jour OPE]])</f>
        <v>749</v>
      </c>
      <c r="K116" s="17">
        <v>10</v>
      </c>
      <c r="L116" s="17">
        <f>SUMIFS(Tableau1[40],Tableau1[RC],"="&amp;Tableau1[[#This Row],[RC]],Tableau1[Jour OPE],"&lt;="&amp;Tableau1[[#This Row],[Jour OPE]])</f>
        <v>836</v>
      </c>
      <c r="M116" s="17">
        <v>8</v>
      </c>
      <c r="N116" s="17">
        <f>SUMIFS(Tableau1[42],Tableau1[RC],"="&amp;Tableau1[[#This Row],[RC]],Tableau1[Jour OPE],"&lt;="&amp;Tableau1[[#This Row],[Jour OPE]])</f>
        <v>845</v>
      </c>
      <c r="O116" s="17">
        <v>11</v>
      </c>
      <c r="P116" s="17">
        <f>SUMIFS(Tableau1[44],Tableau1[RC],"="&amp;Tableau1[[#This Row],[RC]],Tableau1[Jour OPE],"&lt;="&amp;Tableau1[[#This Row],[Jour OPE]])</f>
        <v>818</v>
      </c>
      <c r="Q116" s="17">
        <v>8</v>
      </c>
      <c r="R116" s="17">
        <f>SUMIFS(Tableau1[46],Tableau1[RC],"="&amp;Tableau1[[#This Row],[RC]],Tableau1[Jour OPE],"&lt;="&amp;Tableau1[[#This Row],[Jour OPE]])</f>
        <v>710</v>
      </c>
      <c r="S116" s="17">
        <v>13</v>
      </c>
      <c r="T116" s="17">
        <f>SUMIFS(Tableau1[48],Tableau1[RC],"="&amp;Tableau1[[#This Row],[RC]],Tableau1[Jour OPE],"&lt;="&amp;Tableau1[[#This Row],[Jour OPE]])</f>
        <v>689</v>
      </c>
      <c r="U116" s="17">
        <v>5235</v>
      </c>
      <c r="V116" s="12">
        <f>VLOOKUP(Tableau1[[#This Row],[RC]],$Z$4:$AB$5,3,FALSE)</f>
        <v>1590</v>
      </c>
      <c r="W11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6" s="20"/>
    </row>
    <row r="117" spans="1:25" s="3" customFormat="1" ht="19.149999999999999" customHeight="1" x14ac:dyDescent="0.3">
      <c r="A117" s="6" t="s">
        <v>104</v>
      </c>
      <c r="B117" s="7" t="s">
        <v>10</v>
      </c>
      <c r="C117" s="7" t="s">
        <v>206</v>
      </c>
      <c r="D117" s="7" t="s">
        <v>11</v>
      </c>
      <c r="E117" s="17">
        <v>3</v>
      </c>
      <c r="F117" s="17">
        <f>SUMIFS(Tableau1[34],Tableau1[RC],"="&amp;Tableau1[[#This Row],[RC]],Tableau1[Jour OPE],"&lt;="&amp;Tableau1[[#This Row],[Jour OPE]])</f>
        <v>18</v>
      </c>
      <c r="G117" s="17">
        <v>2</v>
      </c>
      <c r="H117" s="17">
        <f>SUMIFS(Tableau1[36],Tableau1[RC],"="&amp;Tableau1[[#This Row],[RC]],Tableau1[Jour OPE],"&lt;="&amp;Tableau1[[#This Row],[Jour OPE]])</f>
        <v>27</v>
      </c>
      <c r="I117" s="17">
        <v>6</v>
      </c>
      <c r="J117" s="17">
        <f>SUMIFS(Tableau1[38],Tableau1[RC],"="&amp;Tableau1[[#This Row],[RC]],Tableau1[Jour OPE],"&lt;="&amp;Tableau1[[#This Row],[Jour OPE]])</f>
        <v>57</v>
      </c>
      <c r="K117" s="17">
        <v>3</v>
      </c>
      <c r="L117" s="17">
        <f>SUMIFS(Tableau1[40],Tableau1[RC],"="&amp;Tableau1[[#This Row],[RC]],Tableau1[Jour OPE],"&lt;="&amp;Tableau1[[#This Row],[Jour OPE]])</f>
        <v>73</v>
      </c>
      <c r="M117" s="17">
        <v>3</v>
      </c>
      <c r="N117" s="17">
        <f>SUMIFS(Tableau1[42],Tableau1[RC],"="&amp;Tableau1[[#This Row],[RC]],Tableau1[Jour OPE],"&lt;="&amp;Tableau1[[#This Row],[Jour OPE]])</f>
        <v>79</v>
      </c>
      <c r="O117" s="17">
        <v>5</v>
      </c>
      <c r="P117" s="17">
        <f>SUMIFS(Tableau1[44],Tableau1[RC],"="&amp;Tableau1[[#This Row],[RC]],Tableau1[Jour OPE],"&lt;="&amp;Tableau1[[#This Row],[Jour OPE]])</f>
        <v>70</v>
      </c>
      <c r="Q117" s="17">
        <v>2</v>
      </c>
      <c r="R117" s="17">
        <f>SUMIFS(Tableau1[46],Tableau1[RC],"="&amp;Tableau1[[#This Row],[RC]],Tableau1[Jour OPE],"&lt;="&amp;Tableau1[[#This Row],[Jour OPE]])</f>
        <v>57</v>
      </c>
      <c r="S117" s="17">
        <v>1</v>
      </c>
      <c r="T117" s="17">
        <f>SUMIFS(Tableau1[48],Tableau1[RC],"="&amp;Tableau1[[#This Row],[RC]],Tableau1[Jour OPE],"&lt;="&amp;Tableau1[[#This Row],[Jour OPE]])</f>
        <v>54</v>
      </c>
      <c r="U117" s="17">
        <v>435</v>
      </c>
      <c r="V117" s="12">
        <f>VLOOKUP(Tableau1[[#This Row],[RC]],$Z$4:$AB$5,3,FALSE)</f>
        <v>750</v>
      </c>
      <c r="W11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7" s="20"/>
    </row>
    <row r="118" spans="1:25" s="3" customFormat="1" ht="19.149999999999999" customHeight="1" x14ac:dyDescent="0.3">
      <c r="A118" s="6" t="s">
        <v>105</v>
      </c>
      <c r="B118" s="7" t="s">
        <v>10</v>
      </c>
      <c r="C118" s="7" t="s">
        <v>205</v>
      </c>
      <c r="D118" s="7" t="s">
        <v>11</v>
      </c>
      <c r="E118" s="12">
        <v>1</v>
      </c>
      <c r="F118" s="12">
        <f>SUMIFS(Tableau1[34],Tableau1[RC],"="&amp;Tableau1[[#This Row],[RC]],Tableau1[Jour OPE],"&lt;="&amp;Tableau1[[#This Row],[Jour OPE]])</f>
        <v>183</v>
      </c>
      <c r="G118" s="12">
        <v>7</v>
      </c>
      <c r="H118" s="12">
        <f>SUMIFS(Tableau1[36],Tableau1[RC],"="&amp;Tableau1[[#This Row],[RC]],Tableau1[Jour OPE],"&lt;="&amp;Tableau1[[#This Row],[Jour OPE]])</f>
        <v>413</v>
      </c>
      <c r="I118" s="12">
        <v>12</v>
      </c>
      <c r="J118" s="12">
        <f>SUMIFS(Tableau1[38],Tableau1[RC],"="&amp;Tableau1[[#This Row],[RC]],Tableau1[Jour OPE],"&lt;="&amp;Tableau1[[#This Row],[Jour OPE]])</f>
        <v>761</v>
      </c>
      <c r="K118" s="12">
        <v>12</v>
      </c>
      <c r="L118" s="12">
        <f>SUMIFS(Tableau1[40],Tableau1[RC],"="&amp;Tableau1[[#This Row],[RC]],Tableau1[Jour OPE],"&lt;="&amp;Tableau1[[#This Row],[Jour OPE]])</f>
        <v>848</v>
      </c>
      <c r="M118" s="12">
        <v>8</v>
      </c>
      <c r="N118" s="12">
        <f>SUMIFS(Tableau1[42],Tableau1[RC],"="&amp;Tableau1[[#This Row],[RC]],Tableau1[Jour OPE],"&lt;="&amp;Tableau1[[#This Row],[Jour OPE]])</f>
        <v>853</v>
      </c>
      <c r="O118" s="12">
        <v>9</v>
      </c>
      <c r="P118" s="12">
        <f>SUMIFS(Tableau1[44],Tableau1[RC],"="&amp;Tableau1[[#This Row],[RC]],Tableau1[Jour OPE],"&lt;="&amp;Tableau1[[#This Row],[Jour OPE]])</f>
        <v>827</v>
      </c>
      <c r="Q118" s="12">
        <v>4</v>
      </c>
      <c r="R118" s="12">
        <f>SUMIFS(Tableau1[46],Tableau1[RC],"="&amp;Tableau1[[#This Row],[RC]],Tableau1[Jour OPE],"&lt;="&amp;Tableau1[[#This Row],[Jour OPE]])</f>
        <v>714</v>
      </c>
      <c r="S118" s="12">
        <v>6</v>
      </c>
      <c r="T118" s="12">
        <f>SUMIFS(Tableau1[48],Tableau1[RC],"="&amp;Tableau1[[#This Row],[RC]],Tableau1[Jour OPE],"&lt;="&amp;Tableau1[[#This Row],[Jour OPE]])</f>
        <v>695</v>
      </c>
      <c r="U118" s="12">
        <v>5294</v>
      </c>
      <c r="V118" s="12">
        <f>VLOOKUP(Tableau1[[#This Row],[RC]],$Z$4:$AB$5,3,FALSE)</f>
        <v>1590</v>
      </c>
      <c r="W11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8" s="20"/>
    </row>
    <row r="119" spans="1:25" s="3" customFormat="1" ht="19.149999999999999" customHeight="1" x14ac:dyDescent="0.3">
      <c r="A119" s="6" t="s">
        <v>105</v>
      </c>
      <c r="B119" s="7" t="s">
        <v>10</v>
      </c>
      <c r="C119" s="7" t="s">
        <v>206</v>
      </c>
      <c r="D119" s="7" t="s">
        <v>11</v>
      </c>
      <c r="E119" s="12"/>
      <c r="F119" s="12">
        <f>SUMIFS(Tableau1[34],Tableau1[RC],"="&amp;Tableau1[[#This Row],[RC]],Tableau1[Jour OPE],"&lt;="&amp;Tableau1[[#This Row],[Jour OPE]])</f>
        <v>18</v>
      </c>
      <c r="G119" s="12">
        <v>5</v>
      </c>
      <c r="H119" s="12">
        <f>SUMIFS(Tableau1[36],Tableau1[RC],"="&amp;Tableau1[[#This Row],[RC]],Tableau1[Jour OPE],"&lt;="&amp;Tableau1[[#This Row],[Jour OPE]])</f>
        <v>32</v>
      </c>
      <c r="I119" s="12">
        <v>6</v>
      </c>
      <c r="J119" s="12">
        <f>SUMIFS(Tableau1[38],Tableau1[RC],"="&amp;Tableau1[[#This Row],[RC]],Tableau1[Jour OPE],"&lt;="&amp;Tableau1[[#This Row],[Jour OPE]])</f>
        <v>63</v>
      </c>
      <c r="K119" s="12">
        <v>3</v>
      </c>
      <c r="L119" s="12">
        <f>SUMIFS(Tableau1[40],Tableau1[RC],"="&amp;Tableau1[[#This Row],[RC]],Tableau1[Jour OPE],"&lt;="&amp;Tableau1[[#This Row],[Jour OPE]])</f>
        <v>76</v>
      </c>
      <c r="M119" s="12">
        <v>5</v>
      </c>
      <c r="N119" s="12">
        <f>SUMIFS(Tableau1[42],Tableau1[RC],"="&amp;Tableau1[[#This Row],[RC]],Tableau1[Jour OPE],"&lt;="&amp;Tableau1[[#This Row],[Jour OPE]])</f>
        <v>84</v>
      </c>
      <c r="O119" s="12">
        <v>7</v>
      </c>
      <c r="P119" s="12">
        <f>SUMIFS(Tableau1[44],Tableau1[RC],"="&amp;Tableau1[[#This Row],[RC]],Tableau1[Jour OPE],"&lt;="&amp;Tableau1[[#This Row],[Jour OPE]])</f>
        <v>77</v>
      </c>
      <c r="Q119" s="12">
        <v>3</v>
      </c>
      <c r="R119" s="12">
        <f>SUMIFS(Tableau1[46],Tableau1[RC],"="&amp;Tableau1[[#This Row],[RC]],Tableau1[Jour OPE],"&lt;="&amp;Tableau1[[#This Row],[Jour OPE]])</f>
        <v>60</v>
      </c>
      <c r="S119" s="12">
        <v>6</v>
      </c>
      <c r="T119" s="12">
        <f>SUMIFS(Tableau1[48],Tableau1[RC],"="&amp;Tableau1[[#This Row],[RC]],Tableau1[Jour OPE],"&lt;="&amp;Tableau1[[#This Row],[Jour OPE]])</f>
        <v>60</v>
      </c>
      <c r="U119" s="12">
        <v>470</v>
      </c>
      <c r="V119" s="12">
        <f>VLOOKUP(Tableau1[[#This Row],[RC]],$Z$4:$AB$5,3,FALSE)</f>
        <v>750</v>
      </c>
      <c r="W11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19" s="20"/>
    </row>
    <row r="120" spans="1:25" s="3" customFormat="1" ht="19.149999999999999" customHeight="1" x14ac:dyDescent="0.3">
      <c r="A120" s="6" t="s">
        <v>106</v>
      </c>
      <c r="B120" s="7" t="s">
        <v>10</v>
      </c>
      <c r="C120" s="7" t="s">
        <v>205</v>
      </c>
      <c r="D120" s="7" t="s">
        <v>11</v>
      </c>
      <c r="E120" s="17">
        <v>3</v>
      </c>
      <c r="F120" s="17">
        <f>SUMIFS(Tableau1[34],Tableau1[RC],"="&amp;Tableau1[[#This Row],[RC]],Tableau1[Jour OPE],"&lt;="&amp;Tableau1[[#This Row],[Jour OPE]])</f>
        <v>186</v>
      </c>
      <c r="G120" s="17">
        <v>11</v>
      </c>
      <c r="H120" s="17">
        <f>SUMIFS(Tableau1[36],Tableau1[RC],"="&amp;Tableau1[[#This Row],[RC]],Tableau1[Jour OPE],"&lt;="&amp;Tableau1[[#This Row],[Jour OPE]])</f>
        <v>424</v>
      </c>
      <c r="I120" s="17">
        <v>14</v>
      </c>
      <c r="J120" s="17">
        <f>SUMIFS(Tableau1[38],Tableau1[RC],"="&amp;Tableau1[[#This Row],[RC]],Tableau1[Jour OPE],"&lt;="&amp;Tableau1[[#This Row],[Jour OPE]])</f>
        <v>775</v>
      </c>
      <c r="K120" s="17">
        <v>33</v>
      </c>
      <c r="L120" s="17">
        <f>SUMIFS(Tableau1[40],Tableau1[RC],"="&amp;Tableau1[[#This Row],[RC]],Tableau1[Jour OPE],"&lt;="&amp;Tableau1[[#This Row],[Jour OPE]])</f>
        <v>881</v>
      </c>
      <c r="M120" s="17">
        <v>34</v>
      </c>
      <c r="N120" s="17">
        <f>SUMIFS(Tableau1[42],Tableau1[RC],"="&amp;Tableau1[[#This Row],[RC]],Tableau1[Jour OPE],"&lt;="&amp;Tableau1[[#This Row],[Jour OPE]])</f>
        <v>887</v>
      </c>
      <c r="O120" s="17">
        <v>36</v>
      </c>
      <c r="P120" s="17">
        <f>SUMIFS(Tableau1[44],Tableau1[RC],"="&amp;Tableau1[[#This Row],[RC]],Tableau1[Jour OPE],"&lt;="&amp;Tableau1[[#This Row],[Jour OPE]])</f>
        <v>863</v>
      </c>
      <c r="Q120" s="17">
        <v>19</v>
      </c>
      <c r="R120" s="17">
        <f>SUMIFS(Tableau1[46],Tableau1[RC],"="&amp;Tableau1[[#This Row],[RC]],Tableau1[Jour OPE],"&lt;="&amp;Tableau1[[#This Row],[Jour OPE]])</f>
        <v>733</v>
      </c>
      <c r="S120" s="17">
        <v>26</v>
      </c>
      <c r="T120" s="17">
        <f>SUMIFS(Tableau1[48],Tableau1[RC],"="&amp;Tableau1[[#This Row],[RC]],Tableau1[Jour OPE],"&lt;="&amp;Tableau1[[#This Row],[Jour OPE]])</f>
        <v>721</v>
      </c>
      <c r="U120" s="17">
        <v>5470</v>
      </c>
      <c r="V120" s="12">
        <f>VLOOKUP(Tableau1[[#This Row],[RC]],$Z$4:$AB$5,3,FALSE)</f>
        <v>1590</v>
      </c>
      <c r="W12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0" s="20"/>
    </row>
    <row r="121" spans="1:25" s="3" customFormat="1" ht="19.149999999999999" customHeight="1" x14ac:dyDescent="0.3">
      <c r="A121" s="6" t="s">
        <v>106</v>
      </c>
      <c r="B121" s="7" t="s">
        <v>10</v>
      </c>
      <c r="C121" s="7" t="s">
        <v>206</v>
      </c>
      <c r="D121" s="7" t="s">
        <v>11</v>
      </c>
      <c r="E121" s="17">
        <v>6</v>
      </c>
      <c r="F121" s="17">
        <f>SUMIFS(Tableau1[34],Tableau1[RC],"="&amp;Tableau1[[#This Row],[RC]],Tableau1[Jour OPE],"&lt;="&amp;Tableau1[[#This Row],[Jour OPE]])</f>
        <v>24</v>
      </c>
      <c r="G121" s="17">
        <v>10</v>
      </c>
      <c r="H121" s="17">
        <f>SUMIFS(Tableau1[36],Tableau1[RC],"="&amp;Tableau1[[#This Row],[RC]],Tableau1[Jour OPE],"&lt;="&amp;Tableau1[[#This Row],[Jour OPE]])</f>
        <v>42</v>
      </c>
      <c r="I121" s="17">
        <v>13</v>
      </c>
      <c r="J121" s="17">
        <f>SUMIFS(Tableau1[38],Tableau1[RC],"="&amp;Tableau1[[#This Row],[RC]],Tableau1[Jour OPE],"&lt;="&amp;Tableau1[[#This Row],[Jour OPE]])</f>
        <v>76</v>
      </c>
      <c r="K121" s="17">
        <v>17</v>
      </c>
      <c r="L121" s="17">
        <f>SUMIFS(Tableau1[40],Tableau1[RC],"="&amp;Tableau1[[#This Row],[RC]],Tableau1[Jour OPE],"&lt;="&amp;Tableau1[[#This Row],[Jour OPE]])</f>
        <v>93</v>
      </c>
      <c r="M121" s="17">
        <v>11</v>
      </c>
      <c r="N121" s="17">
        <f>SUMIFS(Tableau1[42],Tableau1[RC],"="&amp;Tableau1[[#This Row],[RC]],Tableau1[Jour OPE],"&lt;="&amp;Tableau1[[#This Row],[Jour OPE]])</f>
        <v>95</v>
      </c>
      <c r="O121" s="17">
        <v>16</v>
      </c>
      <c r="P121" s="17">
        <f>SUMIFS(Tableau1[44],Tableau1[RC],"="&amp;Tableau1[[#This Row],[RC]],Tableau1[Jour OPE],"&lt;="&amp;Tableau1[[#This Row],[Jour OPE]])</f>
        <v>93</v>
      </c>
      <c r="Q121" s="17">
        <v>16</v>
      </c>
      <c r="R121" s="17">
        <f>SUMIFS(Tableau1[46],Tableau1[RC],"="&amp;Tableau1[[#This Row],[RC]],Tableau1[Jour OPE],"&lt;="&amp;Tableau1[[#This Row],[Jour OPE]])</f>
        <v>76</v>
      </c>
      <c r="S121" s="17">
        <v>11</v>
      </c>
      <c r="T121" s="17">
        <f>SUMIFS(Tableau1[48],Tableau1[RC],"="&amp;Tableau1[[#This Row],[RC]],Tableau1[Jour OPE],"&lt;="&amp;Tableau1[[#This Row],[Jour OPE]])</f>
        <v>71</v>
      </c>
      <c r="U121" s="17">
        <v>570</v>
      </c>
      <c r="V121" s="12">
        <f>VLOOKUP(Tableau1[[#This Row],[RC]],$Z$4:$AB$5,3,FALSE)</f>
        <v>750</v>
      </c>
      <c r="W12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1" s="20"/>
    </row>
    <row r="122" spans="1:25" s="3" customFormat="1" ht="19.149999999999999" customHeight="1" x14ac:dyDescent="0.3">
      <c r="A122" s="6" t="s">
        <v>107</v>
      </c>
      <c r="B122" s="7" t="s">
        <v>10</v>
      </c>
      <c r="C122" s="7" t="s">
        <v>205</v>
      </c>
      <c r="D122" s="7" t="s">
        <v>11</v>
      </c>
      <c r="E122" s="12">
        <v>4</v>
      </c>
      <c r="F122" s="12">
        <f>SUMIFS(Tableau1[34],Tableau1[RC],"="&amp;Tableau1[[#This Row],[RC]],Tableau1[Jour OPE],"&lt;="&amp;Tableau1[[#This Row],[Jour OPE]])</f>
        <v>190</v>
      </c>
      <c r="G122" s="12">
        <v>13</v>
      </c>
      <c r="H122" s="12">
        <f>SUMIFS(Tableau1[36],Tableau1[RC],"="&amp;Tableau1[[#This Row],[RC]],Tableau1[Jour OPE],"&lt;="&amp;Tableau1[[#This Row],[Jour OPE]])</f>
        <v>437</v>
      </c>
      <c r="I122" s="12">
        <v>17</v>
      </c>
      <c r="J122" s="12">
        <f>SUMIFS(Tableau1[38],Tableau1[RC],"="&amp;Tableau1[[#This Row],[RC]],Tableau1[Jour OPE],"&lt;="&amp;Tableau1[[#This Row],[Jour OPE]])</f>
        <v>792</v>
      </c>
      <c r="K122" s="12">
        <v>27</v>
      </c>
      <c r="L122" s="12">
        <f>SUMIFS(Tableau1[40],Tableau1[RC],"="&amp;Tableau1[[#This Row],[RC]],Tableau1[Jour OPE],"&lt;="&amp;Tableau1[[#This Row],[Jour OPE]])</f>
        <v>908</v>
      </c>
      <c r="M122" s="12">
        <v>29</v>
      </c>
      <c r="N122" s="12">
        <f>SUMIFS(Tableau1[42],Tableau1[RC],"="&amp;Tableau1[[#This Row],[RC]],Tableau1[Jour OPE],"&lt;="&amp;Tableau1[[#This Row],[Jour OPE]])</f>
        <v>916</v>
      </c>
      <c r="O122" s="12">
        <v>40</v>
      </c>
      <c r="P122" s="12">
        <f>SUMIFS(Tableau1[44],Tableau1[RC],"="&amp;Tableau1[[#This Row],[RC]],Tableau1[Jour OPE],"&lt;="&amp;Tableau1[[#This Row],[Jour OPE]])</f>
        <v>903</v>
      </c>
      <c r="Q122" s="12">
        <v>14</v>
      </c>
      <c r="R122" s="12">
        <f>SUMIFS(Tableau1[46],Tableau1[RC],"="&amp;Tableau1[[#This Row],[RC]],Tableau1[Jour OPE],"&lt;="&amp;Tableau1[[#This Row],[Jour OPE]])</f>
        <v>747</v>
      </c>
      <c r="S122" s="12">
        <v>21</v>
      </c>
      <c r="T122" s="12">
        <f>SUMIFS(Tableau1[48],Tableau1[RC],"="&amp;Tableau1[[#This Row],[RC]],Tableau1[Jour OPE],"&lt;="&amp;Tableau1[[#This Row],[Jour OPE]])</f>
        <v>742</v>
      </c>
      <c r="U122" s="12">
        <v>5635</v>
      </c>
      <c r="V122" s="12">
        <f>VLOOKUP(Tableau1[[#This Row],[RC]],$Z$4:$AB$5,3,FALSE)</f>
        <v>1590</v>
      </c>
      <c r="W12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2" s="20"/>
    </row>
    <row r="123" spans="1:25" s="3" customFormat="1" ht="19.149999999999999" customHeight="1" x14ac:dyDescent="0.3">
      <c r="A123" s="6" t="s">
        <v>107</v>
      </c>
      <c r="B123" s="7" t="s">
        <v>10</v>
      </c>
      <c r="C123" s="7" t="s">
        <v>206</v>
      </c>
      <c r="D123" s="7" t="s">
        <v>11</v>
      </c>
      <c r="E123" s="12">
        <v>2</v>
      </c>
      <c r="F123" s="12">
        <f>SUMIFS(Tableau1[34],Tableau1[RC],"="&amp;Tableau1[[#This Row],[RC]],Tableau1[Jour OPE],"&lt;="&amp;Tableau1[[#This Row],[Jour OPE]])</f>
        <v>26</v>
      </c>
      <c r="G123" s="12">
        <v>8</v>
      </c>
      <c r="H123" s="12">
        <f>SUMIFS(Tableau1[36],Tableau1[RC],"="&amp;Tableau1[[#This Row],[RC]],Tableau1[Jour OPE],"&lt;="&amp;Tableau1[[#This Row],[Jour OPE]])</f>
        <v>50</v>
      </c>
      <c r="I123" s="12">
        <v>20</v>
      </c>
      <c r="J123" s="12">
        <f>SUMIFS(Tableau1[38],Tableau1[RC],"="&amp;Tableau1[[#This Row],[RC]],Tableau1[Jour OPE],"&lt;="&amp;Tableau1[[#This Row],[Jour OPE]])</f>
        <v>96</v>
      </c>
      <c r="K123" s="12">
        <v>13</v>
      </c>
      <c r="L123" s="12">
        <f>SUMIFS(Tableau1[40],Tableau1[RC],"="&amp;Tableau1[[#This Row],[RC]],Tableau1[Jour OPE],"&lt;="&amp;Tableau1[[#This Row],[Jour OPE]])</f>
        <v>106</v>
      </c>
      <c r="M123" s="12">
        <v>17</v>
      </c>
      <c r="N123" s="12">
        <f>SUMIFS(Tableau1[42],Tableau1[RC],"="&amp;Tableau1[[#This Row],[RC]],Tableau1[Jour OPE],"&lt;="&amp;Tableau1[[#This Row],[Jour OPE]])</f>
        <v>112</v>
      </c>
      <c r="O123" s="12">
        <v>21</v>
      </c>
      <c r="P123" s="12">
        <f>SUMIFS(Tableau1[44],Tableau1[RC],"="&amp;Tableau1[[#This Row],[RC]],Tableau1[Jour OPE],"&lt;="&amp;Tableau1[[#This Row],[Jour OPE]])</f>
        <v>114</v>
      </c>
      <c r="Q123" s="12">
        <v>12</v>
      </c>
      <c r="R123" s="12">
        <f>SUMIFS(Tableau1[46],Tableau1[RC],"="&amp;Tableau1[[#This Row],[RC]],Tableau1[Jour OPE],"&lt;="&amp;Tableau1[[#This Row],[Jour OPE]])</f>
        <v>88</v>
      </c>
      <c r="S123" s="12">
        <v>13</v>
      </c>
      <c r="T123" s="12">
        <f>SUMIFS(Tableau1[48],Tableau1[RC],"="&amp;Tableau1[[#This Row],[RC]],Tableau1[Jour OPE],"&lt;="&amp;Tableau1[[#This Row],[Jour OPE]])</f>
        <v>84</v>
      </c>
      <c r="U123" s="12">
        <v>676</v>
      </c>
      <c r="V123" s="12">
        <f>VLOOKUP(Tableau1[[#This Row],[RC]],$Z$4:$AB$5,3,FALSE)</f>
        <v>750</v>
      </c>
      <c r="W12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3" s="20"/>
    </row>
    <row r="124" spans="1:25" s="3" customFormat="1" ht="19.149999999999999" customHeight="1" x14ac:dyDescent="0.3">
      <c r="A124" s="6" t="s">
        <v>108</v>
      </c>
      <c r="B124" s="7" t="s">
        <v>10</v>
      </c>
      <c r="C124" s="7" t="s">
        <v>205</v>
      </c>
      <c r="D124" s="7" t="s">
        <v>11</v>
      </c>
      <c r="E124" s="17">
        <v>1</v>
      </c>
      <c r="F124" s="17">
        <f>SUMIFS(Tableau1[34],Tableau1[RC],"="&amp;Tableau1[[#This Row],[RC]],Tableau1[Jour OPE],"&lt;="&amp;Tableau1[[#This Row],[Jour OPE]])</f>
        <v>191</v>
      </c>
      <c r="G124" s="17">
        <v>2</v>
      </c>
      <c r="H124" s="17">
        <f>SUMIFS(Tableau1[36],Tableau1[RC],"="&amp;Tableau1[[#This Row],[RC]],Tableau1[Jour OPE],"&lt;="&amp;Tableau1[[#This Row],[Jour OPE]])</f>
        <v>439</v>
      </c>
      <c r="I124" s="17">
        <v>1</v>
      </c>
      <c r="J124" s="17">
        <f>SUMIFS(Tableau1[38],Tableau1[RC],"="&amp;Tableau1[[#This Row],[RC]],Tableau1[Jour OPE],"&lt;="&amp;Tableau1[[#This Row],[Jour OPE]])</f>
        <v>793</v>
      </c>
      <c r="K124" s="17"/>
      <c r="L124" s="17">
        <f>SUMIFS(Tableau1[40],Tableau1[RC],"="&amp;Tableau1[[#This Row],[RC]],Tableau1[Jour OPE],"&lt;="&amp;Tableau1[[#This Row],[Jour OPE]])</f>
        <v>908</v>
      </c>
      <c r="M124" s="17"/>
      <c r="N124" s="17">
        <f>SUMIFS(Tableau1[42],Tableau1[RC],"="&amp;Tableau1[[#This Row],[RC]],Tableau1[Jour OPE],"&lt;="&amp;Tableau1[[#This Row],[Jour OPE]])</f>
        <v>916</v>
      </c>
      <c r="O124" s="17">
        <v>2</v>
      </c>
      <c r="P124" s="17">
        <f>SUMIFS(Tableau1[44],Tableau1[RC],"="&amp;Tableau1[[#This Row],[RC]],Tableau1[Jour OPE],"&lt;="&amp;Tableau1[[#This Row],[Jour OPE]])</f>
        <v>905</v>
      </c>
      <c r="Q124" s="17">
        <v>2</v>
      </c>
      <c r="R124" s="17">
        <f>SUMIFS(Tableau1[46],Tableau1[RC],"="&amp;Tableau1[[#This Row],[RC]],Tableau1[Jour OPE],"&lt;="&amp;Tableau1[[#This Row],[Jour OPE]])</f>
        <v>749</v>
      </c>
      <c r="S124" s="17"/>
      <c r="T124" s="17">
        <f>SUMIFS(Tableau1[48],Tableau1[RC],"="&amp;Tableau1[[#This Row],[RC]],Tableau1[Jour OPE],"&lt;="&amp;Tableau1[[#This Row],[Jour OPE]])</f>
        <v>742</v>
      </c>
      <c r="U124" s="17">
        <v>5643</v>
      </c>
      <c r="V124" s="12">
        <f>VLOOKUP(Tableau1[[#This Row],[RC]],$Z$4:$AB$5,3,FALSE)</f>
        <v>1590</v>
      </c>
      <c r="W12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4" s="20"/>
    </row>
    <row r="125" spans="1:25" s="3" customFormat="1" ht="19.149999999999999" customHeight="1" x14ac:dyDescent="0.3">
      <c r="A125" s="6" t="s">
        <v>108</v>
      </c>
      <c r="B125" s="7" t="s">
        <v>10</v>
      </c>
      <c r="C125" s="7" t="s">
        <v>206</v>
      </c>
      <c r="D125" s="7" t="s">
        <v>11</v>
      </c>
      <c r="E125" s="17"/>
      <c r="F125" s="17">
        <f>SUMIFS(Tableau1[34],Tableau1[RC],"="&amp;Tableau1[[#This Row],[RC]],Tableau1[Jour OPE],"&lt;="&amp;Tableau1[[#This Row],[Jour OPE]])</f>
        <v>26</v>
      </c>
      <c r="G125" s="17"/>
      <c r="H125" s="17">
        <f>SUMIFS(Tableau1[36],Tableau1[RC],"="&amp;Tableau1[[#This Row],[RC]],Tableau1[Jour OPE],"&lt;="&amp;Tableau1[[#This Row],[Jour OPE]])</f>
        <v>50</v>
      </c>
      <c r="I125" s="17"/>
      <c r="J125" s="17">
        <f>SUMIFS(Tableau1[38],Tableau1[RC],"="&amp;Tableau1[[#This Row],[RC]],Tableau1[Jour OPE],"&lt;="&amp;Tableau1[[#This Row],[Jour OPE]])</f>
        <v>96</v>
      </c>
      <c r="K125" s="17"/>
      <c r="L125" s="17">
        <f>SUMIFS(Tableau1[40],Tableau1[RC],"="&amp;Tableau1[[#This Row],[RC]],Tableau1[Jour OPE],"&lt;="&amp;Tableau1[[#This Row],[Jour OPE]])</f>
        <v>106</v>
      </c>
      <c r="M125" s="17">
        <v>1</v>
      </c>
      <c r="N125" s="17">
        <f>SUMIFS(Tableau1[42],Tableau1[RC],"="&amp;Tableau1[[#This Row],[RC]],Tableau1[Jour OPE],"&lt;="&amp;Tableau1[[#This Row],[Jour OPE]])</f>
        <v>113</v>
      </c>
      <c r="O125" s="17"/>
      <c r="P125" s="17">
        <f>SUMIFS(Tableau1[44],Tableau1[RC],"="&amp;Tableau1[[#This Row],[RC]],Tableau1[Jour OPE],"&lt;="&amp;Tableau1[[#This Row],[Jour OPE]])</f>
        <v>114</v>
      </c>
      <c r="Q125" s="17"/>
      <c r="R125" s="17">
        <f>SUMIFS(Tableau1[46],Tableau1[RC],"="&amp;Tableau1[[#This Row],[RC]],Tableau1[Jour OPE],"&lt;="&amp;Tableau1[[#This Row],[Jour OPE]])</f>
        <v>88</v>
      </c>
      <c r="S125" s="17">
        <v>1</v>
      </c>
      <c r="T125" s="17">
        <f>SUMIFS(Tableau1[48],Tableau1[RC],"="&amp;Tableau1[[#This Row],[RC]],Tableau1[Jour OPE],"&lt;="&amp;Tableau1[[#This Row],[Jour OPE]])</f>
        <v>85</v>
      </c>
      <c r="U125" s="17">
        <v>678</v>
      </c>
      <c r="V125" s="12">
        <f>VLOOKUP(Tableau1[[#This Row],[RC]],$Z$4:$AB$5,3,FALSE)</f>
        <v>750</v>
      </c>
      <c r="W12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5" s="20"/>
    </row>
    <row r="126" spans="1:25" s="3" customFormat="1" ht="19.149999999999999" customHeight="1" x14ac:dyDescent="0.3">
      <c r="A126" s="6" t="s">
        <v>109</v>
      </c>
      <c r="B126" s="7" t="s">
        <v>10</v>
      </c>
      <c r="C126" s="7" t="s">
        <v>205</v>
      </c>
      <c r="D126" s="7" t="s">
        <v>11</v>
      </c>
      <c r="E126" s="12"/>
      <c r="F126" s="12">
        <f>SUMIFS(Tableau1[34],Tableau1[RC],"="&amp;Tableau1[[#This Row],[RC]],Tableau1[Jour OPE],"&lt;="&amp;Tableau1[[#This Row],[Jour OPE]])</f>
        <v>191</v>
      </c>
      <c r="G126" s="12">
        <v>3</v>
      </c>
      <c r="H126" s="12">
        <f>SUMIFS(Tableau1[36],Tableau1[RC],"="&amp;Tableau1[[#This Row],[RC]],Tableau1[Jour OPE],"&lt;="&amp;Tableau1[[#This Row],[Jour OPE]])</f>
        <v>442</v>
      </c>
      <c r="I126" s="12">
        <v>3</v>
      </c>
      <c r="J126" s="12">
        <f>SUMIFS(Tableau1[38],Tableau1[RC],"="&amp;Tableau1[[#This Row],[RC]],Tableau1[Jour OPE],"&lt;="&amp;Tableau1[[#This Row],[Jour OPE]])</f>
        <v>796</v>
      </c>
      <c r="K126" s="12">
        <v>7</v>
      </c>
      <c r="L126" s="12">
        <f>SUMIFS(Tableau1[40],Tableau1[RC],"="&amp;Tableau1[[#This Row],[RC]],Tableau1[Jour OPE],"&lt;="&amp;Tableau1[[#This Row],[Jour OPE]])</f>
        <v>915</v>
      </c>
      <c r="M126" s="12">
        <v>6</v>
      </c>
      <c r="N126" s="12">
        <f>SUMIFS(Tableau1[42],Tableau1[RC],"="&amp;Tableau1[[#This Row],[RC]],Tableau1[Jour OPE],"&lt;="&amp;Tableau1[[#This Row],[Jour OPE]])</f>
        <v>922</v>
      </c>
      <c r="O126" s="12">
        <v>4</v>
      </c>
      <c r="P126" s="12">
        <f>SUMIFS(Tableau1[44],Tableau1[RC],"="&amp;Tableau1[[#This Row],[RC]],Tableau1[Jour OPE],"&lt;="&amp;Tableau1[[#This Row],[Jour OPE]])</f>
        <v>909</v>
      </c>
      <c r="Q126" s="12">
        <v>4</v>
      </c>
      <c r="R126" s="12">
        <f>SUMIFS(Tableau1[46],Tableau1[RC],"="&amp;Tableau1[[#This Row],[RC]],Tableau1[Jour OPE],"&lt;="&amp;Tableau1[[#This Row],[Jour OPE]])</f>
        <v>753</v>
      </c>
      <c r="S126" s="12">
        <v>1</v>
      </c>
      <c r="T126" s="12">
        <f>SUMIFS(Tableau1[48],Tableau1[RC],"="&amp;Tableau1[[#This Row],[RC]],Tableau1[Jour OPE],"&lt;="&amp;Tableau1[[#This Row],[Jour OPE]])</f>
        <v>743</v>
      </c>
      <c r="U126" s="12">
        <v>5671</v>
      </c>
      <c r="V126" s="12">
        <f>VLOOKUP(Tableau1[[#This Row],[RC]],$Z$4:$AB$5,3,FALSE)</f>
        <v>1590</v>
      </c>
      <c r="W12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6" s="20"/>
    </row>
    <row r="127" spans="1:25" s="3" customFormat="1" ht="19.149999999999999" customHeight="1" x14ac:dyDescent="0.3">
      <c r="A127" s="6" t="s">
        <v>109</v>
      </c>
      <c r="B127" s="7" t="s">
        <v>10</v>
      </c>
      <c r="C127" s="7" t="s">
        <v>206</v>
      </c>
      <c r="D127" s="7" t="s">
        <v>11</v>
      </c>
      <c r="E127" s="12">
        <v>1</v>
      </c>
      <c r="F127" s="12">
        <f>SUMIFS(Tableau1[34],Tableau1[RC],"="&amp;Tableau1[[#This Row],[RC]],Tableau1[Jour OPE],"&lt;="&amp;Tableau1[[#This Row],[Jour OPE]])</f>
        <v>27</v>
      </c>
      <c r="G127" s="12">
        <v>3</v>
      </c>
      <c r="H127" s="12">
        <f>SUMIFS(Tableau1[36],Tableau1[RC],"="&amp;Tableau1[[#This Row],[RC]],Tableau1[Jour OPE],"&lt;="&amp;Tableau1[[#This Row],[Jour OPE]])</f>
        <v>53</v>
      </c>
      <c r="I127" s="12">
        <v>3</v>
      </c>
      <c r="J127" s="12">
        <f>SUMIFS(Tableau1[38],Tableau1[RC],"="&amp;Tableau1[[#This Row],[RC]],Tableau1[Jour OPE],"&lt;="&amp;Tableau1[[#This Row],[Jour OPE]])</f>
        <v>99</v>
      </c>
      <c r="K127" s="12">
        <v>5</v>
      </c>
      <c r="L127" s="12">
        <f>SUMIFS(Tableau1[40],Tableau1[RC],"="&amp;Tableau1[[#This Row],[RC]],Tableau1[Jour OPE],"&lt;="&amp;Tableau1[[#This Row],[Jour OPE]])</f>
        <v>111</v>
      </c>
      <c r="M127" s="12">
        <v>5</v>
      </c>
      <c r="N127" s="12">
        <f>SUMIFS(Tableau1[42],Tableau1[RC],"="&amp;Tableau1[[#This Row],[RC]],Tableau1[Jour OPE],"&lt;="&amp;Tableau1[[#This Row],[Jour OPE]])</f>
        <v>118</v>
      </c>
      <c r="O127" s="12">
        <v>2</v>
      </c>
      <c r="P127" s="12">
        <f>SUMIFS(Tableau1[44],Tableau1[RC],"="&amp;Tableau1[[#This Row],[RC]],Tableau1[Jour OPE],"&lt;="&amp;Tableau1[[#This Row],[Jour OPE]])</f>
        <v>116</v>
      </c>
      <c r="Q127" s="12">
        <v>4</v>
      </c>
      <c r="R127" s="12">
        <f>SUMIFS(Tableau1[46],Tableau1[RC],"="&amp;Tableau1[[#This Row],[RC]],Tableau1[Jour OPE],"&lt;="&amp;Tableau1[[#This Row],[Jour OPE]])</f>
        <v>92</v>
      </c>
      <c r="S127" s="12">
        <v>2</v>
      </c>
      <c r="T127" s="12">
        <f>SUMIFS(Tableau1[48],Tableau1[RC],"="&amp;Tableau1[[#This Row],[RC]],Tableau1[Jour OPE],"&lt;="&amp;Tableau1[[#This Row],[Jour OPE]])</f>
        <v>87</v>
      </c>
      <c r="U127" s="12">
        <v>703</v>
      </c>
      <c r="V127" s="12">
        <f>VLOOKUP(Tableau1[[#This Row],[RC]],$Z$4:$AB$5,3,FALSE)</f>
        <v>750</v>
      </c>
      <c r="W12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7" s="20"/>
    </row>
    <row r="128" spans="1:25" s="3" customFormat="1" ht="19.149999999999999" customHeight="1" x14ac:dyDescent="0.3">
      <c r="A128" s="6" t="s">
        <v>110</v>
      </c>
      <c r="B128" s="7" t="s">
        <v>10</v>
      </c>
      <c r="C128" s="7" t="s">
        <v>205</v>
      </c>
      <c r="D128" s="7" t="s">
        <v>11</v>
      </c>
      <c r="E128" s="17"/>
      <c r="F128" s="17">
        <f>SUMIFS(Tableau1[34],Tableau1[RC],"="&amp;Tableau1[[#This Row],[RC]],Tableau1[Jour OPE],"&lt;="&amp;Tableau1[[#This Row],[Jour OPE]])</f>
        <v>191</v>
      </c>
      <c r="G128" s="17">
        <v>2</v>
      </c>
      <c r="H128" s="17">
        <f>SUMIFS(Tableau1[36],Tableau1[RC],"="&amp;Tableau1[[#This Row],[RC]],Tableau1[Jour OPE],"&lt;="&amp;Tableau1[[#This Row],[Jour OPE]])</f>
        <v>444</v>
      </c>
      <c r="I128" s="17">
        <v>4</v>
      </c>
      <c r="J128" s="17">
        <f>SUMIFS(Tableau1[38],Tableau1[RC],"="&amp;Tableau1[[#This Row],[RC]],Tableau1[Jour OPE],"&lt;="&amp;Tableau1[[#This Row],[Jour OPE]])</f>
        <v>800</v>
      </c>
      <c r="K128" s="17">
        <v>4</v>
      </c>
      <c r="L128" s="17">
        <f>SUMIFS(Tableau1[40],Tableau1[RC],"="&amp;Tableau1[[#This Row],[RC]],Tableau1[Jour OPE],"&lt;="&amp;Tableau1[[#This Row],[Jour OPE]])</f>
        <v>919</v>
      </c>
      <c r="M128" s="17">
        <v>4</v>
      </c>
      <c r="N128" s="17">
        <f>SUMIFS(Tableau1[42],Tableau1[RC],"="&amp;Tableau1[[#This Row],[RC]],Tableau1[Jour OPE],"&lt;="&amp;Tableau1[[#This Row],[Jour OPE]])</f>
        <v>926</v>
      </c>
      <c r="O128" s="17">
        <v>10</v>
      </c>
      <c r="P128" s="17">
        <f>SUMIFS(Tableau1[44],Tableau1[RC],"="&amp;Tableau1[[#This Row],[RC]],Tableau1[Jour OPE],"&lt;="&amp;Tableau1[[#This Row],[Jour OPE]])</f>
        <v>919</v>
      </c>
      <c r="Q128" s="17">
        <v>5</v>
      </c>
      <c r="R128" s="17">
        <f>SUMIFS(Tableau1[46],Tableau1[RC],"="&amp;Tableau1[[#This Row],[RC]],Tableau1[Jour OPE],"&lt;="&amp;Tableau1[[#This Row],[Jour OPE]])</f>
        <v>758</v>
      </c>
      <c r="S128" s="17">
        <v>4</v>
      </c>
      <c r="T128" s="17">
        <f>SUMIFS(Tableau1[48],Tableau1[RC],"="&amp;Tableau1[[#This Row],[RC]],Tableau1[Jour OPE],"&lt;="&amp;Tableau1[[#This Row],[Jour OPE]])</f>
        <v>747</v>
      </c>
      <c r="U128" s="17">
        <v>5704</v>
      </c>
      <c r="V128" s="12">
        <f>VLOOKUP(Tableau1[[#This Row],[RC]],$Z$4:$AB$5,3,FALSE)</f>
        <v>1590</v>
      </c>
      <c r="W12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8" s="20"/>
    </row>
    <row r="129" spans="1:25" s="3" customFormat="1" ht="19.149999999999999" customHeight="1" x14ac:dyDescent="0.3">
      <c r="A129" s="6" t="s">
        <v>110</v>
      </c>
      <c r="B129" s="7" t="s">
        <v>10</v>
      </c>
      <c r="C129" s="7" t="s">
        <v>206</v>
      </c>
      <c r="D129" s="7" t="s">
        <v>11</v>
      </c>
      <c r="E129" s="17">
        <v>2</v>
      </c>
      <c r="F129" s="17">
        <f>SUMIFS(Tableau1[34],Tableau1[RC],"="&amp;Tableau1[[#This Row],[RC]],Tableau1[Jour OPE],"&lt;="&amp;Tableau1[[#This Row],[Jour OPE]])</f>
        <v>29</v>
      </c>
      <c r="G129" s="17">
        <v>2</v>
      </c>
      <c r="H129" s="17">
        <f>SUMIFS(Tableau1[36],Tableau1[RC],"="&amp;Tableau1[[#This Row],[RC]],Tableau1[Jour OPE],"&lt;="&amp;Tableau1[[#This Row],[Jour OPE]])</f>
        <v>55</v>
      </c>
      <c r="I129" s="17">
        <v>4</v>
      </c>
      <c r="J129" s="17">
        <f>SUMIFS(Tableau1[38],Tableau1[RC],"="&amp;Tableau1[[#This Row],[RC]],Tableau1[Jour OPE],"&lt;="&amp;Tableau1[[#This Row],[Jour OPE]])</f>
        <v>103</v>
      </c>
      <c r="K129" s="17">
        <v>7</v>
      </c>
      <c r="L129" s="17">
        <f>SUMIFS(Tableau1[40],Tableau1[RC],"="&amp;Tableau1[[#This Row],[RC]],Tableau1[Jour OPE],"&lt;="&amp;Tableau1[[#This Row],[Jour OPE]])</f>
        <v>118</v>
      </c>
      <c r="M129" s="17">
        <v>1</v>
      </c>
      <c r="N129" s="17">
        <f>SUMIFS(Tableau1[42],Tableau1[RC],"="&amp;Tableau1[[#This Row],[RC]],Tableau1[Jour OPE],"&lt;="&amp;Tableau1[[#This Row],[Jour OPE]])</f>
        <v>119</v>
      </c>
      <c r="O129" s="17">
        <v>6</v>
      </c>
      <c r="P129" s="17">
        <f>SUMIFS(Tableau1[44],Tableau1[RC],"="&amp;Tableau1[[#This Row],[RC]],Tableau1[Jour OPE],"&lt;="&amp;Tableau1[[#This Row],[Jour OPE]])</f>
        <v>122</v>
      </c>
      <c r="Q129" s="17">
        <v>4</v>
      </c>
      <c r="R129" s="17">
        <f>SUMIFS(Tableau1[46],Tableau1[RC],"="&amp;Tableau1[[#This Row],[RC]],Tableau1[Jour OPE],"&lt;="&amp;Tableau1[[#This Row],[Jour OPE]])</f>
        <v>96</v>
      </c>
      <c r="S129" s="17">
        <v>7</v>
      </c>
      <c r="T129" s="17">
        <f>SUMIFS(Tableau1[48],Tableau1[RC],"="&amp;Tableau1[[#This Row],[RC]],Tableau1[Jour OPE],"&lt;="&amp;Tableau1[[#This Row],[Jour OPE]])</f>
        <v>94</v>
      </c>
      <c r="U129" s="17">
        <v>736</v>
      </c>
      <c r="V129" s="12">
        <f>VLOOKUP(Tableau1[[#This Row],[RC]],$Z$4:$AB$5,3,FALSE)</f>
        <v>750</v>
      </c>
      <c r="W12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29" s="20"/>
    </row>
    <row r="130" spans="1:25" s="3" customFormat="1" ht="19.149999999999999" customHeight="1" x14ac:dyDescent="0.3">
      <c r="A130" s="6" t="s">
        <v>111</v>
      </c>
      <c r="B130" s="7" t="s">
        <v>10</v>
      </c>
      <c r="C130" s="7" t="s">
        <v>205</v>
      </c>
      <c r="D130" s="7" t="s">
        <v>11</v>
      </c>
      <c r="E130" s="12">
        <v>1</v>
      </c>
      <c r="F130" s="12">
        <f>SUMIFS(Tableau1[34],Tableau1[RC],"="&amp;Tableau1[[#This Row],[RC]],Tableau1[Jour OPE],"&lt;="&amp;Tableau1[[#This Row],[Jour OPE]])</f>
        <v>192</v>
      </c>
      <c r="G130" s="12">
        <v>10</v>
      </c>
      <c r="H130" s="12">
        <f>SUMIFS(Tableau1[36],Tableau1[RC],"="&amp;Tableau1[[#This Row],[RC]],Tableau1[Jour OPE],"&lt;="&amp;Tableau1[[#This Row],[Jour OPE]])</f>
        <v>454</v>
      </c>
      <c r="I130" s="12">
        <v>2</v>
      </c>
      <c r="J130" s="12">
        <f>SUMIFS(Tableau1[38],Tableau1[RC],"="&amp;Tableau1[[#This Row],[RC]],Tableau1[Jour OPE],"&lt;="&amp;Tableau1[[#This Row],[Jour OPE]])</f>
        <v>802</v>
      </c>
      <c r="K130" s="12">
        <v>6</v>
      </c>
      <c r="L130" s="12">
        <f>SUMIFS(Tableau1[40],Tableau1[RC],"="&amp;Tableau1[[#This Row],[RC]],Tableau1[Jour OPE],"&lt;="&amp;Tableau1[[#This Row],[Jour OPE]])</f>
        <v>925</v>
      </c>
      <c r="M130" s="12">
        <v>6</v>
      </c>
      <c r="N130" s="12">
        <f>SUMIFS(Tableau1[42],Tableau1[RC],"="&amp;Tableau1[[#This Row],[RC]],Tableau1[Jour OPE],"&lt;="&amp;Tableau1[[#This Row],[Jour OPE]])</f>
        <v>932</v>
      </c>
      <c r="O130" s="12">
        <v>5</v>
      </c>
      <c r="P130" s="12">
        <f>SUMIFS(Tableau1[44],Tableau1[RC],"="&amp;Tableau1[[#This Row],[RC]],Tableau1[Jour OPE],"&lt;="&amp;Tableau1[[#This Row],[Jour OPE]])</f>
        <v>924</v>
      </c>
      <c r="Q130" s="12">
        <v>3</v>
      </c>
      <c r="R130" s="12">
        <f>SUMIFS(Tableau1[46],Tableau1[RC],"="&amp;Tableau1[[#This Row],[RC]],Tableau1[Jour OPE],"&lt;="&amp;Tableau1[[#This Row],[Jour OPE]])</f>
        <v>761</v>
      </c>
      <c r="S130" s="12">
        <v>3</v>
      </c>
      <c r="T130" s="12">
        <f>SUMIFS(Tableau1[48],Tableau1[RC],"="&amp;Tableau1[[#This Row],[RC]],Tableau1[Jour OPE],"&lt;="&amp;Tableau1[[#This Row],[Jour OPE]])</f>
        <v>750</v>
      </c>
      <c r="U130" s="12">
        <v>5740</v>
      </c>
      <c r="V130" s="12">
        <f>VLOOKUP(Tableau1[[#This Row],[RC]],$Z$4:$AB$5,3,FALSE)</f>
        <v>1590</v>
      </c>
      <c r="W13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0" s="20"/>
    </row>
    <row r="131" spans="1:25" s="3" customFormat="1" ht="19.149999999999999" customHeight="1" x14ac:dyDescent="0.3">
      <c r="A131" s="6" t="s">
        <v>111</v>
      </c>
      <c r="B131" s="7" t="s">
        <v>10</v>
      </c>
      <c r="C131" s="7" t="s">
        <v>206</v>
      </c>
      <c r="D131" s="7" t="s">
        <v>11</v>
      </c>
      <c r="E131" s="12">
        <v>1</v>
      </c>
      <c r="F131" s="12">
        <f>SUMIFS(Tableau1[34],Tableau1[RC],"="&amp;Tableau1[[#This Row],[RC]],Tableau1[Jour OPE],"&lt;="&amp;Tableau1[[#This Row],[Jour OPE]])</f>
        <v>30</v>
      </c>
      <c r="G131" s="12">
        <v>1</v>
      </c>
      <c r="H131" s="12">
        <f>SUMIFS(Tableau1[36],Tableau1[RC],"="&amp;Tableau1[[#This Row],[RC]],Tableau1[Jour OPE],"&lt;="&amp;Tableau1[[#This Row],[Jour OPE]])</f>
        <v>56</v>
      </c>
      <c r="I131" s="12">
        <v>1</v>
      </c>
      <c r="J131" s="12">
        <f>SUMIFS(Tableau1[38],Tableau1[RC],"="&amp;Tableau1[[#This Row],[RC]],Tableau1[Jour OPE],"&lt;="&amp;Tableau1[[#This Row],[Jour OPE]])</f>
        <v>104</v>
      </c>
      <c r="K131" s="12">
        <v>5</v>
      </c>
      <c r="L131" s="12">
        <f>SUMIFS(Tableau1[40],Tableau1[RC],"="&amp;Tableau1[[#This Row],[RC]],Tableau1[Jour OPE],"&lt;="&amp;Tableau1[[#This Row],[Jour OPE]])</f>
        <v>123</v>
      </c>
      <c r="M131" s="12">
        <v>8</v>
      </c>
      <c r="N131" s="12">
        <f>SUMIFS(Tableau1[42],Tableau1[RC],"="&amp;Tableau1[[#This Row],[RC]],Tableau1[Jour OPE],"&lt;="&amp;Tableau1[[#This Row],[Jour OPE]])</f>
        <v>127</v>
      </c>
      <c r="O131" s="12">
        <v>5</v>
      </c>
      <c r="P131" s="12">
        <f>SUMIFS(Tableau1[44],Tableau1[RC],"="&amp;Tableau1[[#This Row],[RC]],Tableau1[Jour OPE],"&lt;="&amp;Tableau1[[#This Row],[Jour OPE]])</f>
        <v>127</v>
      </c>
      <c r="Q131" s="12">
        <v>5</v>
      </c>
      <c r="R131" s="12">
        <f>SUMIFS(Tableau1[46],Tableau1[RC],"="&amp;Tableau1[[#This Row],[RC]],Tableau1[Jour OPE],"&lt;="&amp;Tableau1[[#This Row],[Jour OPE]])</f>
        <v>101</v>
      </c>
      <c r="S131" s="12">
        <v>3</v>
      </c>
      <c r="T131" s="12">
        <f>SUMIFS(Tableau1[48],Tableau1[RC],"="&amp;Tableau1[[#This Row],[RC]],Tableau1[Jour OPE],"&lt;="&amp;Tableau1[[#This Row],[Jour OPE]])</f>
        <v>97</v>
      </c>
      <c r="U131" s="12">
        <v>765</v>
      </c>
      <c r="V131" s="12">
        <f>VLOOKUP(Tableau1[[#This Row],[RC]],$Z$4:$AB$5,3,FALSE)</f>
        <v>750</v>
      </c>
      <c r="W13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1</v>
      </c>
      <c r="Y131" s="20"/>
    </row>
    <row r="132" spans="1:25" s="3" customFormat="1" ht="19.149999999999999" customHeight="1" x14ac:dyDescent="0.3">
      <c r="A132" s="6" t="s">
        <v>112</v>
      </c>
      <c r="B132" s="7" t="s">
        <v>10</v>
      </c>
      <c r="C132" s="7" t="s">
        <v>205</v>
      </c>
      <c r="D132" s="7" t="s">
        <v>11</v>
      </c>
      <c r="E132" s="17">
        <v>1</v>
      </c>
      <c r="F132" s="17">
        <f>SUMIFS(Tableau1[34],Tableau1[RC],"="&amp;Tableau1[[#This Row],[RC]],Tableau1[Jour OPE],"&lt;="&amp;Tableau1[[#This Row],[Jour OPE]])</f>
        <v>193</v>
      </c>
      <c r="G132" s="17">
        <v>5</v>
      </c>
      <c r="H132" s="17">
        <f>SUMIFS(Tableau1[36],Tableau1[RC],"="&amp;Tableau1[[#This Row],[RC]],Tableau1[Jour OPE],"&lt;="&amp;Tableau1[[#This Row],[Jour OPE]])</f>
        <v>459</v>
      </c>
      <c r="I132" s="17">
        <v>1</v>
      </c>
      <c r="J132" s="17">
        <f>SUMIFS(Tableau1[38],Tableau1[RC],"="&amp;Tableau1[[#This Row],[RC]],Tableau1[Jour OPE],"&lt;="&amp;Tableau1[[#This Row],[Jour OPE]])</f>
        <v>803</v>
      </c>
      <c r="K132" s="17">
        <v>4</v>
      </c>
      <c r="L132" s="17">
        <f>SUMIFS(Tableau1[40],Tableau1[RC],"="&amp;Tableau1[[#This Row],[RC]],Tableau1[Jour OPE],"&lt;="&amp;Tableau1[[#This Row],[Jour OPE]])</f>
        <v>929</v>
      </c>
      <c r="M132" s="17">
        <v>8</v>
      </c>
      <c r="N132" s="17">
        <f>SUMIFS(Tableau1[42],Tableau1[RC],"="&amp;Tableau1[[#This Row],[RC]],Tableau1[Jour OPE],"&lt;="&amp;Tableau1[[#This Row],[Jour OPE]])</f>
        <v>940</v>
      </c>
      <c r="O132" s="17">
        <v>10</v>
      </c>
      <c r="P132" s="17">
        <f>SUMIFS(Tableau1[44],Tableau1[RC],"="&amp;Tableau1[[#This Row],[RC]],Tableau1[Jour OPE],"&lt;="&amp;Tableau1[[#This Row],[Jour OPE]])</f>
        <v>934</v>
      </c>
      <c r="Q132" s="17">
        <v>4</v>
      </c>
      <c r="R132" s="17">
        <f>SUMIFS(Tableau1[46],Tableau1[RC],"="&amp;Tableau1[[#This Row],[RC]],Tableau1[Jour OPE],"&lt;="&amp;Tableau1[[#This Row],[Jour OPE]])</f>
        <v>765</v>
      </c>
      <c r="S132" s="17">
        <v>3</v>
      </c>
      <c r="T132" s="17">
        <f>SUMIFS(Tableau1[48],Tableau1[RC],"="&amp;Tableau1[[#This Row],[RC]],Tableau1[Jour OPE],"&lt;="&amp;Tableau1[[#This Row],[Jour OPE]])</f>
        <v>753</v>
      </c>
      <c r="U132" s="17">
        <v>5776</v>
      </c>
      <c r="V132" s="12">
        <f>VLOOKUP(Tableau1[[#This Row],[RC]],$Z$4:$AB$5,3,FALSE)</f>
        <v>1590</v>
      </c>
      <c r="W13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2" s="20"/>
    </row>
    <row r="133" spans="1:25" s="3" customFormat="1" ht="19.149999999999999" customHeight="1" x14ac:dyDescent="0.3">
      <c r="A133" s="6" t="s">
        <v>112</v>
      </c>
      <c r="B133" s="7" t="s">
        <v>10</v>
      </c>
      <c r="C133" s="7" t="s">
        <v>206</v>
      </c>
      <c r="D133" s="7" t="s">
        <v>11</v>
      </c>
      <c r="E133" s="17">
        <v>1</v>
      </c>
      <c r="F133" s="17">
        <f>SUMIFS(Tableau1[34],Tableau1[RC],"="&amp;Tableau1[[#This Row],[RC]],Tableau1[Jour OPE],"&lt;="&amp;Tableau1[[#This Row],[Jour OPE]])</f>
        <v>31</v>
      </c>
      <c r="G133" s="17">
        <v>3</v>
      </c>
      <c r="H133" s="17">
        <f>SUMIFS(Tableau1[36],Tableau1[RC],"="&amp;Tableau1[[#This Row],[RC]],Tableau1[Jour OPE],"&lt;="&amp;Tableau1[[#This Row],[Jour OPE]])</f>
        <v>59</v>
      </c>
      <c r="I133" s="17">
        <v>8</v>
      </c>
      <c r="J133" s="17">
        <f>SUMIFS(Tableau1[38],Tableau1[RC],"="&amp;Tableau1[[#This Row],[RC]],Tableau1[Jour OPE],"&lt;="&amp;Tableau1[[#This Row],[Jour OPE]])</f>
        <v>112</v>
      </c>
      <c r="K133" s="17">
        <v>7</v>
      </c>
      <c r="L133" s="17">
        <f>SUMIFS(Tableau1[40],Tableau1[RC],"="&amp;Tableau1[[#This Row],[RC]],Tableau1[Jour OPE],"&lt;="&amp;Tableau1[[#This Row],[Jour OPE]])</f>
        <v>130</v>
      </c>
      <c r="M133" s="17">
        <v>7</v>
      </c>
      <c r="N133" s="17">
        <f>SUMIFS(Tableau1[42],Tableau1[RC],"="&amp;Tableau1[[#This Row],[RC]],Tableau1[Jour OPE],"&lt;="&amp;Tableau1[[#This Row],[Jour OPE]])</f>
        <v>134</v>
      </c>
      <c r="O133" s="17">
        <v>4</v>
      </c>
      <c r="P133" s="17">
        <f>SUMIFS(Tableau1[44],Tableau1[RC],"="&amp;Tableau1[[#This Row],[RC]],Tableau1[Jour OPE],"&lt;="&amp;Tableau1[[#This Row],[Jour OPE]])</f>
        <v>131</v>
      </c>
      <c r="Q133" s="17">
        <v>2</v>
      </c>
      <c r="R133" s="17">
        <f>SUMIFS(Tableau1[46],Tableau1[RC],"="&amp;Tableau1[[#This Row],[RC]],Tableau1[Jour OPE],"&lt;="&amp;Tableau1[[#This Row],[Jour OPE]])</f>
        <v>103</v>
      </c>
      <c r="S133" s="17">
        <v>6</v>
      </c>
      <c r="T133" s="17">
        <f>SUMIFS(Tableau1[48],Tableau1[RC],"="&amp;Tableau1[[#This Row],[RC]],Tableau1[Jour OPE],"&lt;="&amp;Tableau1[[#This Row],[Jour OPE]])</f>
        <v>103</v>
      </c>
      <c r="U133" s="17">
        <v>803</v>
      </c>
      <c r="V133" s="12">
        <f>VLOOKUP(Tableau1[[#This Row],[RC]],$Z$4:$AB$5,3,FALSE)</f>
        <v>750</v>
      </c>
      <c r="W13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3" s="20"/>
    </row>
    <row r="134" spans="1:25" s="3" customFormat="1" ht="19.149999999999999" customHeight="1" x14ac:dyDescent="0.3">
      <c r="A134" s="6" t="s">
        <v>113</v>
      </c>
      <c r="B134" s="7" t="s">
        <v>10</v>
      </c>
      <c r="C134" s="7" t="s">
        <v>205</v>
      </c>
      <c r="D134" s="7" t="s">
        <v>11</v>
      </c>
      <c r="E134" s="12">
        <v>2</v>
      </c>
      <c r="F134" s="12">
        <f>SUMIFS(Tableau1[34],Tableau1[RC],"="&amp;Tableau1[[#This Row],[RC]],Tableau1[Jour OPE],"&lt;="&amp;Tableau1[[#This Row],[Jour OPE]])</f>
        <v>195</v>
      </c>
      <c r="G134" s="12">
        <v>6</v>
      </c>
      <c r="H134" s="12">
        <f>SUMIFS(Tableau1[36],Tableau1[RC],"="&amp;Tableau1[[#This Row],[RC]],Tableau1[Jour OPE],"&lt;="&amp;Tableau1[[#This Row],[Jour OPE]])</f>
        <v>465</v>
      </c>
      <c r="I134" s="12">
        <v>8</v>
      </c>
      <c r="J134" s="12">
        <f>SUMIFS(Tableau1[38],Tableau1[RC],"="&amp;Tableau1[[#This Row],[RC]],Tableau1[Jour OPE],"&lt;="&amp;Tableau1[[#This Row],[Jour OPE]])</f>
        <v>811</v>
      </c>
      <c r="K134" s="12">
        <v>9</v>
      </c>
      <c r="L134" s="12">
        <f>SUMIFS(Tableau1[40],Tableau1[RC],"="&amp;Tableau1[[#This Row],[RC]],Tableau1[Jour OPE],"&lt;="&amp;Tableau1[[#This Row],[Jour OPE]])</f>
        <v>938</v>
      </c>
      <c r="M134" s="12">
        <v>10</v>
      </c>
      <c r="N134" s="12">
        <f>SUMIFS(Tableau1[42],Tableau1[RC],"="&amp;Tableau1[[#This Row],[RC]],Tableau1[Jour OPE],"&lt;="&amp;Tableau1[[#This Row],[Jour OPE]])</f>
        <v>950</v>
      </c>
      <c r="O134" s="12">
        <v>13</v>
      </c>
      <c r="P134" s="12">
        <f>SUMIFS(Tableau1[44],Tableau1[RC],"="&amp;Tableau1[[#This Row],[RC]],Tableau1[Jour OPE],"&lt;="&amp;Tableau1[[#This Row],[Jour OPE]])</f>
        <v>947</v>
      </c>
      <c r="Q134" s="12">
        <v>2</v>
      </c>
      <c r="R134" s="12">
        <f>SUMIFS(Tableau1[46],Tableau1[RC],"="&amp;Tableau1[[#This Row],[RC]],Tableau1[Jour OPE],"&lt;="&amp;Tableau1[[#This Row],[Jour OPE]])</f>
        <v>767</v>
      </c>
      <c r="S134" s="12">
        <v>4</v>
      </c>
      <c r="T134" s="12">
        <f>SUMIFS(Tableau1[48],Tableau1[RC],"="&amp;Tableau1[[#This Row],[RC]],Tableau1[Jour OPE],"&lt;="&amp;Tableau1[[#This Row],[Jour OPE]])</f>
        <v>757</v>
      </c>
      <c r="U134" s="12">
        <v>5830</v>
      </c>
      <c r="V134" s="12">
        <f>VLOOKUP(Tableau1[[#This Row],[RC]],$Z$4:$AB$5,3,FALSE)</f>
        <v>1590</v>
      </c>
      <c r="W13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4" s="20"/>
    </row>
    <row r="135" spans="1:25" s="3" customFormat="1" ht="19.149999999999999" customHeight="1" x14ac:dyDescent="0.3">
      <c r="A135" s="6" t="s">
        <v>113</v>
      </c>
      <c r="B135" s="7" t="s">
        <v>10</v>
      </c>
      <c r="C135" s="7" t="s">
        <v>206</v>
      </c>
      <c r="D135" s="7" t="s">
        <v>11</v>
      </c>
      <c r="E135" s="12">
        <v>2</v>
      </c>
      <c r="F135" s="12">
        <f>SUMIFS(Tableau1[34],Tableau1[RC],"="&amp;Tableau1[[#This Row],[RC]],Tableau1[Jour OPE],"&lt;="&amp;Tableau1[[#This Row],[Jour OPE]])</f>
        <v>33</v>
      </c>
      <c r="G135" s="12">
        <v>5</v>
      </c>
      <c r="H135" s="12">
        <f>SUMIFS(Tableau1[36],Tableau1[RC],"="&amp;Tableau1[[#This Row],[RC]],Tableau1[Jour OPE],"&lt;="&amp;Tableau1[[#This Row],[Jour OPE]])</f>
        <v>64</v>
      </c>
      <c r="I135" s="12">
        <v>5</v>
      </c>
      <c r="J135" s="12">
        <f>SUMIFS(Tableau1[38],Tableau1[RC],"="&amp;Tableau1[[#This Row],[RC]],Tableau1[Jour OPE],"&lt;="&amp;Tableau1[[#This Row],[Jour OPE]])</f>
        <v>117</v>
      </c>
      <c r="K135" s="12">
        <v>6</v>
      </c>
      <c r="L135" s="12">
        <f>SUMIFS(Tableau1[40],Tableau1[RC],"="&amp;Tableau1[[#This Row],[RC]],Tableau1[Jour OPE],"&lt;="&amp;Tableau1[[#This Row],[Jour OPE]])</f>
        <v>136</v>
      </c>
      <c r="M135" s="12">
        <v>7</v>
      </c>
      <c r="N135" s="12">
        <f>SUMIFS(Tableau1[42],Tableau1[RC],"="&amp;Tableau1[[#This Row],[RC]],Tableau1[Jour OPE],"&lt;="&amp;Tableau1[[#This Row],[Jour OPE]])</f>
        <v>141</v>
      </c>
      <c r="O135" s="12">
        <v>9</v>
      </c>
      <c r="P135" s="12">
        <f>SUMIFS(Tableau1[44],Tableau1[RC],"="&amp;Tableau1[[#This Row],[RC]],Tableau1[Jour OPE],"&lt;="&amp;Tableau1[[#This Row],[Jour OPE]])</f>
        <v>140</v>
      </c>
      <c r="Q135" s="12">
        <v>9</v>
      </c>
      <c r="R135" s="12">
        <f>SUMIFS(Tableau1[46],Tableau1[RC],"="&amp;Tableau1[[#This Row],[RC]],Tableau1[Jour OPE],"&lt;="&amp;Tableau1[[#This Row],[Jour OPE]])</f>
        <v>112</v>
      </c>
      <c r="S135" s="12">
        <v>4</v>
      </c>
      <c r="T135" s="12">
        <f>SUMIFS(Tableau1[48],Tableau1[RC],"="&amp;Tableau1[[#This Row],[RC]],Tableau1[Jour OPE],"&lt;="&amp;Tableau1[[#This Row],[Jour OPE]])</f>
        <v>107</v>
      </c>
      <c r="U135" s="12">
        <v>850</v>
      </c>
      <c r="V135" s="12">
        <f>VLOOKUP(Tableau1[[#This Row],[RC]],$Z$4:$AB$5,3,FALSE)</f>
        <v>750</v>
      </c>
      <c r="W13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5" s="20"/>
    </row>
    <row r="136" spans="1:25" s="3" customFormat="1" ht="19.149999999999999" customHeight="1" x14ac:dyDescent="0.3">
      <c r="A136" s="6" t="s">
        <v>114</v>
      </c>
      <c r="B136" s="7" t="s">
        <v>10</v>
      </c>
      <c r="C136" s="7" t="s">
        <v>205</v>
      </c>
      <c r="D136" s="7" t="s">
        <v>11</v>
      </c>
      <c r="E136" s="17">
        <v>3</v>
      </c>
      <c r="F136" s="17">
        <f>SUMIFS(Tableau1[34],Tableau1[RC],"="&amp;Tableau1[[#This Row],[RC]],Tableau1[Jour OPE],"&lt;="&amp;Tableau1[[#This Row],[Jour OPE]])</f>
        <v>198</v>
      </c>
      <c r="G136" s="17">
        <v>14</v>
      </c>
      <c r="H136" s="17">
        <f>SUMIFS(Tableau1[36],Tableau1[RC],"="&amp;Tableau1[[#This Row],[RC]],Tableau1[Jour OPE],"&lt;="&amp;Tableau1[[#This Row],[Jour OPE]])</f>
        <v>479</v>
      </c>
      <c r="I136" s="17">
        <v>7</v>
      </c>
      <c r="J136" s="17">
        <f>SUMIFS(Tableau1[38],Tableau1[RC],"="&amp;Tableau1[[#This Row],[RC]],Tableau1[Jour OPE],"&lt;="&amp;Tableau1[[#This Row],[Jour OPE]])</f>
        <v>818</v>
      </c>
      <c r="K136" s="17">
        <v>10</v>
      </c>
      <c r="L136" s="17">
        <f>SUMIFS(Tableau1[40],Tableau1[RC],"="&amp;Tableau1[[#This Row],[RC]],Tableau1[Jour OPE],"&lt;="&amp;Tableau1[[#This Row],[Jour OPE]])</f>
        <v>948</v>
      </c>
      <c r="M136" s="17">
        <v>16</v>
      </c>
      <c r="N136" s="17">
        <f>SUMIFS(Tableau1[42],Tableau1[RC],"="&amp;Tableau1[[#This Row],[RC]],Tableau1[Jour OPE],"&lt;="&amp;Tableau1[[#This Row],[Jour OPE]])</f>
        <v>966</v>
      </c>
      <c r="O136" s="17">
        <v>15</v>
      </c>
      <c r="P136" s="17">
        <f>SUMIFS(Tableau1[44],Tableau1[RC],"="&amp;Tableau1[[#This Row],[RC]],Tableau1[Jour OPE],"&lt;="&amp;Tableau1[[#This Row],[Jour OPE]])</f>
        <v>962</v>
      </c>
      <c r="Q136" s="17">
        <v>2</v>
      </c>
      <c r="R136" s="17">
        <f>SUMIFS(Tableau1[46],Tableau1[RC],"="&amp;Tableau1[[#This Row],[RC]],Tableau1[Jour OPE],"&lt;="&amp;Tableau1[[#This Row],[Jour OPE]])</f>
        <v>769</v>
      </c>
      <c r="S136" s="17">
        <v>7</v>
      </c>
      <c r="T136" s="17">
        <f>SUMIFS(Tableau1[48],Tableau1[RC],"="&amp;Tableau1[[#This Row],[RC]],Tableau1[Jour OPE],"&lt;="&amp;Tableau1[[#This Row],[Jour OPE]])</f>
        <v>764</v>
      </c>
      <c r="U136" s="17">
        <v>5904</v>
      </c>
      <c r="V136" s="12">
        <f>VLOOKUP(Tableau1[[#This Row],[RC]],$Z$4:$AB$5,3,FALSE)</f>
        <v>1590</v>
      </c>
      <c r="W13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6" s="20"/>
    </row>
    <row r="137" spans="1:25" s="3" customFormat="1" ht="19.149999999999999" customHeight="1" x14ac:dyDescent="0.3">
      <c r="A137" s="6" t="s">
        <v>114</v>
      </c>
      <c r="B137" s="7" t="s">
        <v>10</v>
      </c>
      <c r="C137" s="7" t="s">
        <v>206</v>
      </c>
      <c r="D137" s="7" t="s">
        <v>11</v>
      </c>
      <c r="E137" s="17">
        <v>1</v>
      </c>
      <c r="F137" s="17">
        <f>SUMIFS(Tableau1[34],Tableau1[RC],"="&amp;Tableau1[[#This Row],[RC]],Tableau1[Jour OPE],"&lt;="&amp;Tableau1[[#This Row],[Jour OPE]])</f>
        <v>34</v>
      </c>
      <c r="G137" s="17">
        <v>8</v>
      </c>
      <c r="H137" s="17">
        <f>SUMIFS(Tableau1[36],Tableau1[RC],"="&amp;Tableau1[[#This Row],[RC]],Tableau1[Jour OPE],"&lt;="&amp;Tableau1[[#This Row],[Jour OPE]])</f>
        <v>72</v>
      </c>
      <c r="I137" s="17">
        <v>9</v>
      </c>
      <c r="J137" s="17">
        <f>SUMIFS(Tableau1[38],Tableau1[RC],"="&amp;Tableau1[[#This Row],[RC]],Tableau1[Jour OPE],"&lt;="&amp;Tableau1[[#This Row],[Jour OPE]])</f>
        <v>126</v>
      </c>
      <c r="K137" s="17">
        <v>11</v>
      </c>
      <c r="L137" s="17">
        <f>SUMIFS(Tableau1[40],Tableau1[RC],"="&amp;Tableau1[[#This Row],[RC]],Tableau1[Jour OPE],"&lt;="&amp;Tableau1[[#This Row],[Jour OPE]])</f>
        <v>147</v>
      </c>
      <c r="M137" s="17">
        <v>15</v>
      </c>
      <c r="N137" s="17">
        <f>SUMIFS(Tableau1[42],Tableau1[RC],"="&amp;Tableau1[[#This Row],[RC]],Tableau1[Jour OPE],"&lt;="&amp;Tableau1[[#This Row],[Jour OPE]])</f>
        <v>156</v>
      </c>
      <c r="O137" s="17">
        <v>16</v>
      </c>
      <c r="P137" s="17">
        <f>SUMIFS(Tableau1[44],Tableau1[RC],"="&amp;Tableau1[[#This Row],[RC]],Tableau1[Jour OPE],"&lt;="&amp;Tableau1[[#This Row],[Jour OPE]])</f>
        <v>156</v>
      </c>
      <c r="Q137" s="17">
        <v>9</v>
      </c>
      <c r="R137" s="17">
        <f>SUMIFS(Tableau1[46],Tableau1[RC],"="&amp;Tableau1[[#This Row],[RC]],Tableau1[Jour OPE],"&lt;="&amp;Tableau1[[#This Row],[Jour OPE]])</f>
        <v>121</v>
      </c>
      <c r="S137" s="17">
        <v>3</v>
      </c>
      <c r="T137" s="17">
        <f>SUMIFS(Tableau1[48],Tableau1[RC],"="&amp;Tableau1[[#This Row],[RC]],Tableau1[Jour OPE],"&lt;="&amp;Tableau1[[#This Row],[Jour OPE]])</f>
        <v>110</v>
      </c>
      <c r="U137" s="17">
        <v>922</v>
      </c>
      <c r="V137" s="12">
        <f>VLOOKUP(Tableau1[[#This Row],[RC]],$Z$4:$AB$5,3,FALSE)</f>
        <v>750</v>
      </c>
      <c r="W13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7" s="20"/>
    </row>
    <row r="138" spans="1:25" s="3" customFormat="1" ht="19.149999999999999" customHeight="1" x14ac:dyDescent="0.3">
      <c r="A138" s="6" t="s">
        <v>115</v>
      </c>
      <c r="B138" s="7" t="s">
        <v>10</v>
      </c>
      <c r="C138" s="7" t="s">
        <v>205</v>
      </c>
      <c r="D138" s="7" t="s">
        <v>11</v>
      </c>
      <c r="E138" s="12"/>
      <c r="F138" s="12">
        <f>SUMIFS(Tableau1[34],Tableau1[RC],"="&amp;Tableau1[[#This Row],[RC]],Tableau1[Jour OPE],"&lt;="&amp;Tableau1[[#This Row],[Jour OPE]])</f>
        <v>198</v>
      </c>
      <c r="G138" s="12"/>
      <c r="H138" s="12">
        <f>SUMIFS(Tableau1[36],Tableau1[RC],"="&amp;Tableau1[[#This Row],[RC]],Tableau1[Jour OPE],"&lt;="&amp;Tableau1[[#This Row],[Jour OPE]])</f>
        <v>479</v>
      </c>
      <c r="I138" s="12">
        <v>1</v>
      </c>
      <c r="J138" s="12">
        <f>SUMIFS(Tableau1[38],Tableau1[RC],"="&amp;Tableau1[[#This Row],[RC]],Tableau1[Jour OPE],"&lt;="&amp;Tableau1[[#This Row],[Jour OPE]])</f>
        <v>819</v>
      </c>
      <c r="K138" s="12"/>
      <c r="L138" s="12">
        <f>SUMIFS(Tableau1[40],Tableau1[RC],"="&amp;Tableau1[[#This Row],[RC]],Tableau1[Jour OPE],"&lt;="&amp;Tableau1[[#This Row],[Jour OPE]])</f>
        <v>948</v>
      </c>
      <c r="M138" s="12"/>
      <c r="N138" s="12">
        <f>SUMIFS(Tableau1[42],Tableau1[RC],"="&amp;Tableau1[[#This Row],[RC]],Tableau1[Jour OPE],"&lt;="&amp;Tableau1[[#This Row],[Jour OPE]])</f>
        <v>966</v>
      </c>
      <c r="O138" s="12"/>
      <c r="P138" s="12">
        <f>SUMIFS(Tableau1[44],Tableau1[RC],"="&amp;Tableau1[[#This Row],[RC]],Tableau1[Jour OPE],"&lt;="&amp;Tableau1[[#This Row],[Jour OPE]])</f>
        <v>962</v>
      </c>
      <c r="Q138" s="12"/>
      <c r="R138" s="12">
        <f>SUMIFS(Tableau1[46],Tableau1[RC],"="&amp;Tableau1[[#This Row],[RC]],Tableau1[Jour OPE],"&lt;="&amp;Tableau1[[#This Row],[Jour OPE]])</f>
        <v>769</v>
      </c>
      <c r="S138" s="12"/>
      <c r="T138" s="12">
        <f>SUMIFS(Tableau1[48],Tableau1[RC],"="&amp;Tableau1[[#This Row],[RC]],Tableau1[Jour OPE],"&lt;="&amp;Tableau1[[#This Row],[Jour OPE]])</f>
        <v>764</v>
      </c>
      <c r="U138" s="12">
        <v>5905</v>
      </c>
      <c r="V138" s="12">
        <f>VLOOKUP(Tableau1[[#This Row],[RC]],$Z$4:$AB$5,3,FALSE)</f>
        <v>1590</v>
      </c>
      <c r="W13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8" s="20"/>
    </row>
    <row r="139" spans="1:25" s="3" customFormat="1" ht="19.149999999999999" customHeight="1" x14ac:dyDescent="0.3">
      <c r="A139" s="6" t="s">
        <v>116</v>
      </c>
      <c r="B139" s="7" t="s">
        <v>10</v>
      </c>
      <c r="C139" s="7" t="s">
        <v>205</v>
      </c>
      <c r="D139" s="7" t="s">
        <v>11</v>
      </c>
      <c r="E139" s="17">
        <v>2</v>
      </c>
      <c r="F139" s="17">
        <f>SUMIFS(Tableau1[34],Tableau1[RC],"="&amp;Tableau1[[#This Row],[RC]],Tableau1[Jour OPE],"&lt;="&amp;Tableau1[[#This Row],[Jour OPE]])</f>
        <v>200</v>
      </c>
      <c r="G139" s="17">
        <v>4</v>
      </c>
      <c r="H139" s="17">
        <f>SUMIFS(Tableau1[36],Tableau1[RC],"="&amp;Tableau1[[#This Row],[RC]],Tableau1[Jour OPE],"&lt;="&amp;Tableau1[[#This Row],[Jour OPE]])</f>
        <v>483</v>
      </c>
      <c r="I139" s="17">
        <v>5</v>
      </c>
      <c r="J139" s="17">
        <f>SUMIFS(Tableau1[38],Tableau1[RC],"="&amp;Tableau1[[#This Row],[RC]],Tableau1[Jour OPE],"&lt;="&amp;Tableau1[[#This Row],[Jour OPE]])</f>
        <v>824</v>
      </c>
      <c r="K139" s="17">
        <v>4</v>
      </c>
      <c r="L139" s="17">
        <f>SUMIFS(Tableau1[40],Tableau1[RC],"="&amp;Tableau1[[#This Row],[RC]],Tableau1[Jour OPE],"&lt;="&amp;Tableau1[[#This Row],[Jour OPE]])</f>
        <v>952</v>
      </c>
      <c r="M139" s="17">
        <v>4</v>
      </c>
      <c r="N139" s="17">
        <f>SUMIFS(Tableau1[42],Tableau1[RC],"="&amp;Tableau1[[#This Row],[RC]],Tableau1[Jour OPE],"&lt;="&amp;Tableau1[[#This Row],[Jour OPE]])</f>
        <v>970</v>
      </c>
      <c r="O139" s="17">
        <v>9</v>
      </c>
      <c r="P139" s="17">
        <f>SUMIFS(Tableau1[44],Tableau1[RC],"="&amp;Tableau1[[#This Row],[RC]],Tableau1[Jour OPE],"&lt;="&amp;Tableau1[[#This Row],[Jour OPE]])</f>
        <v>971</v>
      </c>
      <c r="Q139" s="17">
        <v>3</v>
      </c>
      <c r="R139" s="17">
        <f>SUMIFS(Tableau1[46],Tableau1[RC],"="&amp;Tableau1[[#This Row],[RC]],Tableau1[Jour OPE],"&lt;="&amp;Tableau1[[#This Row],[Jour OPE]])</f>
        <v>772</v>
      </c>
      <c r="S139" s="17">
        <v>5</v>
      </c>
      <c r="T139" s="17">
        <f>SUMIFS(Tableau1[48],Tableau1[RC],"="&amp;Tableau1[[#This Row],[RC]],Tableau1[Jour OPE],"&lt;="&amp;Tableau1[[#This Row],[Jour OPE]])</f>
        <v>769</v>
      </c>
      <c r="U139" s="17">
        <v>5941</v>
      </c>
      <c r="V139" s="12">
        <f>VLOOKUP(Tableau1[[#This Row],[RC]],$Z$4:$AB$5,3,FALSE)</f>
        <v>1590</v>
      </c>
      <c r="W13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39" s="20"/>
    </row>
    <row r="140" spans="1:25" s="3" customFormat="1" ht="19.149999999999999" customHeight="1" x14ac:dyDescent="0.3">
      <c r="A140" s="6" t="s">
        <v>116</v>
      </c>
      <c r="B140" s="7" t="s">
        <v>10</v>
      </c>
      <c r="C140" s="7" t="s">
        <v>206</v>
      </c>
      <c r="D140" s="7" t="s">
        <v>11</v>
      </c>
      <c r="E140" s="12"/>
      <c r="F140" s="12">
        <f>SUMIFS(Tableau1[34],Tableau1[RC],"="&amp;Tableau1[[#This Row],[RC]],Tableau1[Jour OPE],"&lt;="&amp;Tableau1[[#This Row],[Jour OPE]])</f>
        <v>34</v>
      </c>
      <c r="G140" s="12">
        <v>3</v>
      </c>
      <c r="H140" s="12">
        <f>SUMIFS(Tableau1[36],Tableau1[RC],"="&amp;Tableau1[[#This Row],[RC]],Tableau1[Jour OPE],"&lt;="&amp;Tableau1[[#This Row],[Jour OPE]])</f>
        <v>75</v>
      </c>
      <c r="I140" s="12">
        <v>5</v>
      </c>
      <c r="J140" s="12">
        <f>SUMIFS(Tableau1[38],Tableau1[RC],"="&amp;Tableau1[[#This Row],[RC]],Tableau1[Jour OPE],"&lt;="&amp;Tableau1[[#This Row],[Jour OPE]])</f>
        <v>131</v>
      </c>
      <c r="K140" s="12">
        <v>6</v>
      </c>
      <c r="L140" s="12">
        <f>SUMIFS(Tableau1[40],Tableau1[RC],"="&amp;Tableau1[[#This Row],[RC]],Tableau1[Jour OPE],"&lt;="&amp;Tableau1[[#This Row],[Jour OPE]])</f>
        <v>153</v>
      </c>
      <c r="M140" s="12">
        <v>3</v>
      </c>
      <c r="N140" s="12">
        <f>SUMIFS(Tableau1[42],Tableau1[RC],"="&amp;Tableau1[[#This Row],[RC]],Tableau1[Jour OPE],"&lt;="&amp;Tableau1[[#This Row],[Jour OPE]])</f>
        <v>159</v>
      </c>
      <c r="O140" s="12">
        <v>1</v>
      </c>
      <c r="P140" s="12">
        <f>SUMIFS(Tableau1[44],Tableau1[RC],"="&amp;Tableau1[[#This Row],[RC]],Tableau1[Jour OPE],"&lt;="&amp;Tableau1[[#This Row],[Jour OPE]])</f>
        <v>157</v>
      </c>
      <c r="Q140" s="12">
        <v>2</v>
      </c>
      <c r="R140" s="12">
        <f>SUMIFS(Tableau1[46],Tableau1[RC],"="&amp;Tableau1[[#This Row],[RC]],Tableau1[Jour OPE],"&lt;="&amp;Tableau1[[#This Row],[Jour OPE]])</f>
        <v>123</v>
      </c>
      <c r="S140" s="12"/>
      <c r="T140" s="12">
        <f>SUMIFS(Tableau1[48],Tableau1[RC],"="&amp;Tableau1[[#This Row],[RC]],Tableau1[Jour OPE],"&lt;="&amp;Tableau1[[#This Row],[Jour OPE]])</f>
        <v>110</v>
      </c>
      <c r="U140" s="12">
        <v>942</v>
      </c>
      <c r="V140" s="12">
        <f>VLOOKUP(Tableau1[[#This Row],[RC]],$Z$4:$AB$5,3,FALSE)</f>
        <v>750</v>
      </c>
      <c r="W14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0" s="20"/>
    </row>
    <row r="141" spans="1:25" s="3" customFormat="1" ht="19.149999999999999" customHeight="1" x14ac:dyDescent="0.3">
      <c r="A141" s="6" t="s">
        <v>117</v>
      </c>
      <c r="B141" s="7" t="s">
        <v>10</v>
      </c>
      <c r="C141" s="7" t="s">
        <v>205</v>
      </c>
      <c r="D141" s="7" t="s">
        <v>11</v>
      </c>
      <c r="E141" s="12">
        <v>1</v>
      </c>
      <c r="F141" s="12">
        <f>SUMIFS(Tableau1[34],Tableau1[RC],"="&amp;Tableau1[[#This Row],[RC]],Tableau1[Jour OPE],"&lt;="&amp;Tableau1[[#This Row],[Jour OPE]])</f>
        <v>201</v>
      </c>
      <c r="G141" s="12">
        <v>2</v>
      </c>
      <c r="H141" s="12">
        <f>SUMIFS(Tableau1[36],Tableau1[RC],"="&amp;Tableau1[[#This Row],[RC]],Tableau1[Jour OPE],"&lt;="&amp;Tableau1[[#This Row],[Jour OPE]])</f>
        <v>485</v>
      </c>
      <c r="I141" s="12">
        <v>3</v>
      </c>
      <c r="J141" s="12">
        <f>SUMIFS(Tableau1[38],Tableau1[RC],"="&amp;Tableau1[[#This Row],[RC]],Tableau1[Jour OPE],"&lt;="&amp;Tableau1[[#This Row],[Jour OPE]])</f>
        <v>827</v>
      </c>
      <c r="K141" s="12">
        <v>3</v>
      </c>
      <c r="L141" s="12">
        <f>SUMIFS(Tableau1[40],Tableau1[RC],"="&amp;Tableau1[[#This Row],[RC]],Tableau1[Jour OPE],"&lt;="&amp;Tableau1[[#This Row],[Jour OPE]])</f>
        <v>955</v>
      </c>
      <c r="M141" s="12">
        <v>6</v>
      </c>
      <c r="N141" s="12">
        <f>SUMIFS(Tableau1[42],Tableau1[RC],"="&amp;Tableau1[[#This Row],[RC]],Tableau1[Jour OPE],"&lt;="&amp;Tableau1[[#This Row],[Jour OPE]])</f>
        <v>976</v>
      </c>
      <c r="O141" s="12">
        <v>11</v>
      </c>
      <c r="P141" s="12">
        <f>SUMIFS(Tableau1[44],Tableau1[RC],"="&amp;Tableau1[[#This Row],[RC]],Tableau1[Jour OPE],"&lt;="&amp;Tableau1[[#This Row],[Jour OPE]])</f>
        <v>982</v>
      </c>
      <c r="Q141" s="12"/>
      <c r="R141" s="12">
        <f>SUMIFS(Tableau1[46],Tableau1[RC],"="&amp;Tableau1[[#This Row],[RC]],Tableau1[Jour OPE],"&lt;="&amp;Tableau1[[#This Row],[Jour OPE]])</f>
        <v>772</v>
      </c>
      <c r="S141" s="12">
        <v>4</v>
      </c>
      <c r="T141" s="12">
        <f>SUMIFS(Tableau1[48],Tableau1[RC],"="&amp;Tableau1[[#This Row],[RC]],Tableau1[Jour OPE],"&lt;="&amp;Tableau1[[#This Row],[Jour OPE]])</f>
        <v>773</v>
      </c>
      <c r="U141" s="12">
        <v>5971</v>
      </c>
      <c r="V141" s="12">
        <f>VLOOKUP(Tableau1[[#This Row],[RC]],$Z$4:$AB$5,3,FALSE)</f>
        <v>1590</v>
      </c>
      <c r="W14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1" s="20"/>
    </row>
    <row r="142" spans="1:25" s="3" customFormat="1" ht="19.149999999999999" customHeight="1" x14ac:dyDescent="0.3">
      <c r="A142" s="6" t="s">
        <v>117</v>
      </c>
      <c r="B142" s="7" t="s">
        <v>10</v>
      </c>
      <c r="C142" s="7" t="s">
        <v>206</v>
      </c>
      <c r="D142" s="7" t="s">
        <v>11</v>
      </c>
      <c r="E142" s="17">
        <v>1</v>
      </c>
      <c r="F142" s="17">
        <f>SUMIFS(Tableau1[34],Tableau1[RC],"="&amp;Tableau1[[#This Row],[RC]],Tableau1[Jour OPE],"&lt;="&amp;Tableau1[[#This Row],[Jour OPE]])</f>
        <v>35</v>
      </c>
      <c r="G142" s="17">
        <v>1</v>
      </c>
      <c r="H142" s="17">
        <f>SUMIFS(Tableau1[36],Tableau1[RC],"="&amp;Tableau1[[#This Row],[RC]],Tableau1[Jour OPE],"&lt;="&amp;Tableau1[[#This Row],[Jour OPE]])</f>
        <v>76</v>
      </c>
      <c r="I142" s="17">
        <v>2</v>
      </c>
      <c r="J142" s="17">
        <f>SUMIFS(Tableau1[38],Tableau1[RC],"="&amp;Tableau1[[#This Row],[RC]],Tableau1[Jour OPE],"&lt;="&amp;Tableau1[[#This Row],[Jour OPE]])</f>
        <v>133</v>
      </c>
      <c r="K142" s="17">
        <v>3</v>
      </c>
      <c r="L142" s="17">
        <f>SUMIFS(Tableau1[40],Tableau1[RC],"="&amp;Tableau1[[#This Row],[RC]],Tableau1[Jour OPE],"&lt;="&amp;Tableau1[[#This Row],[Jour OPE]])</f>
        <v>156</v>
      </c>
      <c r="M142" s="17">
        <v>9</v>
      </c>
      <c r="N142" s="17">
        <f>SUMIFS(Tableau1[42],Tableau1[RC],"="&amp;Tableau1[[#This Row],[RC]],Tableau1[Jour OPE],"&lt;="&amp;Tableau1[[#This Row],[Jour OPE]])</f>
        <v>168</v>
      </c>
      <c r="O142" s="17">
        <v>7</v>
      </c>
      <c r="P142" s="17">
        <f>SUMIFS(Tableau1[44],Tableau1[RC],"="&amp;Tableau1[[#This Row],[RC]],Tableau1[Jour OPE],"&lt;="&amp;Tableau1[[#This Row],[Jour OPE]])</f>
        <v>164</v>
      </c>
      <c r="Q142" s="17">
        <v>3</v>
      </c>
      <c r="R142" s="17">
        <f>SUMIFS(Tableau1[46],Tableau1[RC],"="&amp;Tableau1[[#This Row],[RC]],Tableau1[Jour OPE],"&lt;="&amp;Tableau1[[#This Row],[Jour OPE]])</f>
        <v>126</v>
      </c>
      <c r="S142" s="17">
        <v>3</v>
      </c>
      <c r="T142" s="17">
        <f>SUMIFS(Tableau1[48],Tableau1[RC],"="&amp;Tableau1[[#This Row],[RC]],Tableau1[Jour OPE],"&lt;="&amp;Tableau1[[#This Row],[Jour OPE]])</f>
        <v>113</v>
      </c>
      <c r="U142" s="17">
        <v>971</v>
      </c>
      <c r="V142" s="12">
        <f>VLOOKUP(Tableau1[[#This Row],[RC]],$Z$4:$AB$5,3,FALSE)</f>
        <v>750</v>
      </c>
      <c r="W14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2" s="20"/>
    </row>
    <row r="143" spans="1:25" s="3" customFormat="1" ht="19.149999999999999" customHeight="1" x14ac:dyDescent="0.3">
      <c r="A143" s="6" t="s">
        <v>118</v>
      </c>
      <c r="B143" s="7" t="s">
        <v>10</v>
      </c>
      <c r="C143" s="7" t="s">
        <v>205</v>
      </c>
      <c r="D143" s="7" t="s">
        <v>11</v>
      </c>
      <c r="E143" s="17">
        <v>2</v>
      </c>
      <c r="F143" s="17">
        <f>SUMIFS(Tableau1[34],Tableau1[RC],"="&amp;Tableau1[[#This Row],[RC]],Tableau1[Jour OPE],"&lt;="&amp;Tableau1[[#This Row],[Jour OPE]])</f>
        <v>203</v>
      </c>
      <c r="G143" s="17">
        <v>5</v>
      </c>
      <c r="H143" s="17">
        <f>SUMIFS(Tableau1[36],Tableau1[RC],"="&amp;Tableau1[[#This Row],[RC]],Tableau1[Jour OPE],"&lt;="&amp;Tableau1[[#This Row],[Jour OPE]])</f>
        <v>490</v>
      </c>
      <c r="I143" s="17">
        <v>4</v>
      </c>
      <c r="J143" s="17">
        <f>SUMIFS(Tableau1[38],Tableau1[RC],"="&amp;Tableau1[[#This Row],[RC]],Tableau1[Jour OPE],"&lt;="&amp;Tableau1[[#This Row],[Jour OPE]])</f>
        <v>831</v>
      </c>
      <c r="K143" s="17">
        <v>2</v>
      </c>
      <c r="L143" s="17">
        <f>SUMIFS(Tableau1[40],Tableau1[RC],"="&amp;Tableau1[[#This Row],[RC]],Tableau1[Jour OPE],"&lt;="&amp;Tableau1[[#This Row],[Jour OPE]])</f>
        <v>957</v>
      </c>
      <c r="M143" s="17">
        <v>5</v>
      </c>
      <c r="N143" s="17">
        <f>SUMIFS(Tableau1[42],Tableau1[RC],"="&amp;Tableau1[[#This Row],[RC]],Tableau1[Jour OPE],"&lt;="&amp;Tableau1[[#This Row],[Jour OPE]])</f>
        <v>981</v>
      </c>
      <c r="O143" s="17">
        <v>4</v>
      </c>
      <c r="P143" s="17">
        <f>SUMIFS(Tableau1[44],Tableau1[RC],"="&amp;Tableau1[[#This Row],[RC]],Tableau1[Jour OPE],"&lt;="&amp;Tableau1[[#This Row],[Jour OPE]])</f>
        <v>986</v>
      </c>
      <c r="Q143" s="17">
        <v>3</v>
      </c>
      <c r="R143" s="17">
        <f>SUMIFS(Tableau1[46],Tableau1[RC],"="&amp;Tableau1[[#This Row],[RC]],Tableau1[Jour OPE],"&lt;="&amp;Tableau1[[#This Row],[Jour OPE]])</f>
        <v>775</v>
      </c>
      <c r="S143" s="17">
        <v>1</v>
      </c>
      <c r="T143" s="17">
        <f>SUMIFS(Tableau1[48],Tableau1[RC],"="&amp;Tableau1[[#This Row],[RC]],Tableau1[Jour OPE],"&lt;="&amp;Tableau1[[#This Row],[Jour OPE]])</f>
        <v>774</v>
      </c>
      <c r="U143" s="17">
        <v>5997</v>
      </c>
      <c r="V143" s="12">
        <f>VLOOKUP(Tableau1[[#This Row],[RC]],$Z$4:$AB$5,3,FALSE)</f>
        <v>1590</v>
      </c>
      <c r="W14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3" s="20"/>
    </row>
    <row r="144" spans="1:25" s="3" customFormat="1" ht="19.149999999999999" customHeight="1" x14ac:dyDescent="0.3">
      <c r="A144" s="6" t="s">
        <v>118</v>
      </c>
      <c r="B144" s="7" t="s">
        <v>10</v>
      </c>
      <c r="C144" s="7" t="s">
        <v>206</v>
      </c>
      <c r="D144" s="7" t="s">
        <v>11</v>
      </c>
      <c r="E144" s="12">
        <v>4</v>
      </c>
      <c r="F144" s="12">
        <f>SUMIFS(Tableau1[34],Tableau1[RC],"="&amp;Tableau1[[#This Row],[RC]],Tableau1[Jour OPE],"&lt;="&amp;Tableau1[[#This Row],[Jour OPE]])</f>
        <v>39</v>
      </c>
      <c r="G144" s="12">
        <v>3</v>
      </c>
      <c r="H144" s="12">
        <f>SUMIFS(Tableau1[36],Tableau1[RC],"="&amp;Tableau1[[#This Row],[RC]],Tableau1[Jour OPE],"&lt;="&amp;Tableau1[[#This Row],[Jour OPE]])</f>
        <v>79</v>
      </c>
      <c r="I144" s="12">
        <v>11</v>
      </c>
      <c r="J144" s="12">
        <f>SUMIFS(Tableau1[38],Tableau1[RC],"="&amp;Tableau1[[#This Row],[RC]],Tableau1[Jour OPE],"&lt;="&amp;Tableau1[[#This Row],[Jour OPE]])</f>
        <v>144</v>
      </c>
      <c r="K144" s="12">
        <v>7</v>
      </c>
      <c r="L144" s="12">
        <f>SUMIFS(Tableau1[40],Tableau1[RC],"="&amp;Tableau1[[#This Row],[RC]],Tableau1[Jour OPE],"&lt;="&amp;Tableau1[[#This Row],[Jour OPE]])</f>
        <v>163</v>
      </c>
      <c r="M144" s="12">
        <v>8</v>
      </c>
      <c r="N144" s="12">
        <f>SUMIFS(Tableau1[42],Tableau1[RC],"="&amp;Tableau1[[#This Row],[RC]],Tableau1[Jour OPE],"&lt;="&amp;Tableau1[[#This Row],[Jour OPE]])</f>
        <v>176</v>
      </c>
      <c r="O144" s="12">
        <v>4</v>
      </c>
      <c r="P144" s="12">
        <f>SUMIFS(Tableau1[44],Tableau1[RC],"="&amp;Tableau1[[#This Row],[RC]],Tableau1[Jour OPE],"&lt;="&amp;Tableau1[[#This Row],[Jour OPE]])</f>
        <v>168</v>
      </c>
      <c r="Q144" s="12">
        <v>7</v>
      </c>
      <c r="R144" s="12">
        <f>SUMIFS(Tableau1[46],Tableau1[RC],"="&amp;Tableau1[[#This Row],[RC]],Tableau1[Jour OPE],"&lt;="&amp;Tableau1[[#This Row],[Jour OPE]])</f>
        <v>133</v>
      </c>
      <c r="S144" s="12">
        <v>4</v>
      </c>
      <c r="T144" s="12">
        <f>SUMIFS(Tableau1[48],Tableau1[RC],"="&amp;Tableau1[[#This Row],[RC]],Tableau1[Jour OPE],"&lt;="&amp;Tableau1[[#This Row],[Jour OPE]])</f>
        <v>117</v>
      </c>
      <c r="U144" s="12">
        <v>1019</v>
      </c>
      <c r="V144" s="12">
        <f>VLOOKUP(Tableau1[[#This Row],[RC]],$Z$4:$AB$5,3,FALSE)</f>
        <v>750</v>
      </c>
      <c r="W14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4" s="20"/>
    </row>
    <row r="145" spans="1:25" s="3" customFormat="1" ht="19.149999999999999" customHeight="1" x14ac:dyDescent="0.3">
      <c r="A145" s="6" t="s">
        <v>119</v>
      </c>
      <c r="B145" s="7" t="s">
        <v>10</v>
      </c>
      <c r="C145" s="7" t="s">
        <v>205</v>
      </c>
      <c r="D145" s="7" t="s">
        <v>11</v>
      </c>
      <c r="E145" s="12">
        <v>4</v>
      </c>
      <c r="F145" s="12">
        <f>SUMIFS(Tableau1[34],Tableau1[RC],"="&amp;Tableau1[[#This Row],[RC]],Tableau1[Jour OPE],"&lt;="&amp;Tableau1[[#This Row],[Jour OPE]])</f>
        <v>207</v>
      </c>
      <c r="G145" s="12">
        <v>1</v>
      </c>
      <c r="H145" s="12">
        <f>SUMIFS(Tableau1[36],Tableau1[RC],"="&amp;Tableau1[[#This Row],[RC]],Tableau1[Jour OPE],"&lt;="&amp;Tableau1[[#This Row],[Jour OPE]])</f>
        <v>491</v>
      </c>
      <c r="I145" s="12">
        <v>2</v>
      </c>
      <c r="J145" s="12">
        <f>SUMIFS(Tableau1[38],Tableau1[RC],"="&amp;Tableau1[[#This Row],[RC]],Tableau1[Jour OPE],"&lt;="&amp;Tableau1[[#This Row],[Jour OPE]])</f>
        <v>833</v>
      </c>
      <c r="K145" s="12">
        <v>5</v>
      </c>
      <c r="L145" s="12">
        <f>SUMIFS(Tableau1[40],Tableau1[RC],"="&amp;Tableau1[[#This Row],[RC]],Tableau1[Jour OPE],"&lt;="&amp;Tableau1[[#This Row],[Jour OPE]])</f>
        <v>962</v>
      </c>
      <c r="M145" s="12">
        <v>6</v>
      </c>
      <c r="N145" s="12">
        <f>SUMIFS(Tableau1[42],Tableau1[RC],"="&amp;Tableau1[[#This Row],[RC]],Tableau1[Jour OPE],"&lt;="&amp;Tableau1[[#This Row],[Jour OPE]])</f>
        <v>987</v>
      </c>
      <c r="O145" s="12">
        <v>7</v>
      </c>
      <c r="P145" s="12">
        <f>SUMIFS(Tableau1[44],Tableau1[RC],"="&amp;Tableau1[[#This Row],[RC]],Tableau1[Jour OPE],"&lt;="&amp;Tableau1[[#This Row],[Jour OPE]])</f>
        <v>993</v>
      </c>
      <c r="Q145" s="12">
        <v>1</v>
      </c>
      <c r="R145" s="12">
        <f>SUMIFS(Tableau1[46],Tableau1[RC],"="&amp;Tableau1[[#This Row],[RC]],Tableau1[Jour OPE],"&lt;="&amp;Tableau1[[#This Row],[Jour OPE]])</f>
        <v>776</v>
      </c>
      <c r="S145" s="12">
        <v>3</v>
      </c>
      <c r="T145" s="12">
        <f>SUMIFS(Tableau1[48],Tableau1[RC],"="&amp;Tableau1[[#This Row],[RC]],Tableau1[Jour OPE],"&lt;="&amp;Tableau1[[#This Row],[Jour OPE]])</f>
        <v>777</v>
      </c>
      <c r="U145" s="12">
        <v>6026</v>
      </c>
      <c r="V145" s="12">
        <f>VLOOKUP(Tableau1[[#This Row],[RC]],$Z$4:$AB$5,3,FALSE)</f>
        <v>1590</v>
      </c>
      <c r="W14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5" s="20"/>
    </row>
    <row r="146" spans="1:25" s="3" customFormat="1" ht="19.149999999999999" customHeight="1" x14ac:dyDescent="0.3">
      <c r="A146" s="6" t="s">
        <v>119</v>
      </c>
      <c r="B146" s="7" t="s">
        <v>10</v>
      </c>
      <c r="C146" s="7" t="s">
        <v>206</v>
      </c>
      <c r="D146" s="7" t="s">
        <v>11</v>
      </c>
      <c r="E146" s="17"/>
      <c r="F146" s="17">
        <f>SUMIFS(Tableau1[34],Tableau1[RC],"="&amp;Tableau1[[#This Row],[RC]],Tableau1[Jour OPE],"&lt;="&amp;Tableau1[[#This Row],[Jour OPE]])</f>
        <v>39</v>
      </c>
      <c r="G146" s="17">
        <v>1</v>
      </c>
      <c r="H146" s="17">
        <f>SUMIFS(Tableau1[36],Tableau1[RC],"="&amp;Tableau1[[#This Row],[RC]],Tableau1[Jour OPE],"&lt;="&amp;Tableau1[[#This Row],[Jour OPE]])</f>
        <v>80</v>
      </c>
      <c r="I146" s="17">
        <v>3</v>
      </c>
      <c r="J146" s="17">
        <f>SUMIFS(Tableau1[38],Tableau1[RC],"="&amp;Tableau1[[#This Row],[RC]],Tableau1[Jour OPE],"&lt;="&amp;Tableau1[[#This Row],[Jour OPE]])</f>
        <v>147</v>
      </c>
      <c r="K146" s="17">
        <v>10</v>
      </c>
      <c r="L146" s="17">
        <f>SUMIFS(Tableau1[40],Tableau1[RC],"="&amp;Tableau1[[#This Row],[RC]],Tableau1[Jour OPE],"&lt;="&amp;Tableau1[[#This Row],[Jour OPE]])</f>
        <v>173</v>
      </c>
      <c r="M146" s="17">
        <v>10</v>
      </c>
      <c r="N146" s="17">
        <f>SUMIFS(Tableau1[42],Tableau1[RC],"="&amp;Tableau1[[#This Row],[RC]],Tableau1[Jour OPE],"&lt;="&amp;Tableau1[[#This Row],[Jour OPE]])</f>
        <v>186</v>
      </c>
      <c r="O146" s="17">
        <v>6</v>
      </c>
      <c r="P146" s="17">
        <f>SUMIFS(Tableau1[44],Tableau1[RC],"="&amp;Tableau1[[#This Row],[RC]],Tableau1[Jour OPE],"&lt;="&amp;Tableau1[[#This Row],[Jour OPE]])</f>
        <v>174</v>
      </c>
      <c r="Q146" s="17">
        <v>1</v>
      </c>
      <c r="R146" s="17">
        <f>SUMIFS(Tableau1[46],Tableau1[RC],"="&amp;Tableau1[[#This Row],[RC]],Tableau1[Jour OPE],"&lt;="&amp;Tableau1[[#This Row],[Jour OPE]])</f>
        <v>134</v>
      </c>
      <c r="S146" s="17">
        <v>5</v>
      </c>
      <c r="T146" s="17">
        <f>SUMIFS(Tableau1[48],Tableau1[RC],"="&amp;Tableau1[[#This Row],[RC]],Tableau1[Jour OPE],"&lt;="&amp;Tableau1[[#This Row],[Jour OPE]])</f>
        <v>122</v>
      </c>
      <c r="U146" s="17">
        <v>1055</v>
      </c>
      <c r="V146" s="12">
        <f>VLOOKUP(Tableau1[[#This Row],[RC]],$Z$4:$AB$5,3,FALSE)</f>
        <v>750</v>
      </c>
      <c r="W14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6" s="20"/>
    </row>
    <row r="147" spans="1:25" s="3" customFormat="1" ht="19.149999999999999" customHeight="1" x14ac:dyDescent="0.3">
      <c r="A147" s="6" t="s">
        <v>120</v>
      </c>
      <c r="B147" s="7" t="s">
        <v>10</v>
      </c>
      <c r="C147" s="7" t="s">
        <v>205</v>
      </c>
      <c r="D147" s="7" t="s">
        <v>11</v>
      </c>
      <c r="E147" s="17">
        <v>3</v>
      </c>
      <c r="F147" s="17">
        <f>SUMIFS(Tableau1[34],Tableau1[RC],"="&amp;Tableau1[[#This Row],[RC]],Tableau1[Jour OPE],"&lt;="&amp;Tableau1[[#This Row],[Jour OPE]])</f>
        <v>210</v>
      </c>
      <c r="G147" s="17">
        <v>4</v>
      </c>
      <c r="H147" s="17">
        <f>SUMIFS(Tableau1[36],Tableau1[RC],"="&amp;Tableau1[[#This Row],[RC]],Tableau1[Jour OPE],"&lt;="&amp;Tableau1[[#This Row],[Jour OPE]])</f>
        <v>495</v>
      </c>
      <c r="I147" s="17">
        <v>6</v>
      </c>
      <c r="J147" s="17">
        <f>SUMIFS(Tableau1[38],Tableau1[RC],"="&amp;Tableau1[[#This Row],[RC]],Tableau1[Jour OPE],"&lt;="&amp;Tableau1[[#This Row],[Jour OPE]])</f>
        <v>839</v>
      </c>
      <c r="K147" s="17">
        <v>5</v>
      </c>
      <c r="L147" s="17">
        <f>SUMIFS(Tableau1[40],Tableau1[RC],"="&amp;Tableau1[[#This Row],[RC]],Tableau1[Jour OPE],"&lt;="&amp;Tableau1[[#This Row],[Jour OPE]])</f>
        <v>967</v>
      </c>
      <c r="M147" s="17">
        <v>3</v>
      </c>
      <c r="N147" s="17">
        <f>SUMIFS(Tableau1[42],Tableau1[RC],"="&amp;Tableau1[[#This Row],[RC]],Tableau1[Jour OPE],"&lt;="&amp;Tableau1[[#This Row],[Jour OPE]])</f>
        <v>990</v>
      </c>
      <c r="O147" s="17">
        <v>4</v>
      </c>
      <c r="P147" s="17">
        <f>SUMIFS(Tableau1[44],Tableau1[RC],"="&amp;Tableau1[[#This Row],[RC]],Tableau1[Jour OPE],"&lt;="&amp;Tableau1[[#This Row],[Jour OPE]])</f>
        <v>997</v>
      </c>
      <c r="Q147" s="17">
        <v>2</v>
      </c>
      <c r="R147" s="17">
        <f>SUMIFS(Tableau1[46],Tableau1[RC],"="&amp;Tableau1[[#This Row],[RC]],Tableau1[Jour OPE],"&lt;="&amp;Tableau1[[#This Row],[Jour OPE]])</f>
        <v>778</v>
      </c>
      <c r="S147" s="17">
        <v>1</v>
      </c>
      <c r="T147" s="17">
        <f>SUMIFS(Tableau1[48],Tableau1[RC],"="&amp;Tableau1[[#This Row],[RC]],Tableau1[Jour OPE],"&lt;="&amp;Tableau1[[#This Row],[Jour OPE]])</f>
        <v>778</v>
      </c>
      <c r="U147" s="17">
        <v>6054</v>
      </c>
      <c r="V147" s="12">
        <f>VLOOKUP(Tableau1[[#This Row],[RC]],$Z$4:$AB$5,3,FALSE)</f>
        <v>1590</v>
      </c>
      <c r="W14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7" s="20"/>
    </row>
    <row r="148" spans="1:25" s="3" customFormat="1" ht="19.149999999999999" customHeight="1" x14ac:dyDescent="0.3">
      <c r="A148" s="6" t="s">
        <v>120</v>
      </c>
      <c r="B148" s="7" t="s">
        <v>10</v>
      </c>
      <c r="C148" s="7" t="s">
        <v>206</v>
      </c>
      <c r="D148" s="7" t="s">
        <v>11</v>
      </c>
      <c r="E148" s="12"/>
      <c r="F148" s="12">
        <f>SUMIFS(Tableau1[34],Tableau1[RC],"="&amp;Tableau1[[#This Row],[RC]],Tableau1[Jour OPE],"&lt;="&amp;Tableau1[[#This Row],[Jour OPE]])</f>
        <v>39</v>
      </c>
      <c r="G148" s="12">
        <v>2</v>
      </c>
      <c r="H148" s="12">
        <f>SUMIFS(Tableau1[36],Tableau1[RC],"="&amp;Tableau1[[#This Row],[RC]],Tableau1[Jour OPE],"&lt;="&amp;Tableau1[[#This Row],[Jour OPE]])</f>
        <v>82</v>
      </c>
      <c r="I148" s="12">
        <v>5</v>
      </c>
      <c r="J148" s="12">
        <f>SUMIFS(Tableau1[38],Tableau1[RC],"="&amp;Tableau1[[#This Row],[RC]],Tableau1[Jour OPE],"&lt;="&amp;Tableau1[[#This Row],[Jour OPE]])</f>
        <v>152</v>
      </c>
      <c r="K148" s="12">
        <v>5</v>
      </c>
      <c r="L148" s="12">
        <f>SUMIFS(Tableau1[40],Tableau1[RC],"="&amp;Tableau1[[#This Row],[RC]],Tableau1[Jour OPE],"&lt;="&amp;Tableau1[[#This Row],[Jour OPE]])</f>
        <v>178</v>
      </c>
      <c r="M148" s="12">
        <v>6</v>
      </c>
      <c r="N148" s="12">
        <f>SUMIFS(Tableau1[42],Tableau1[RC],"="&amp;Tableau1[[#This Row],[RC]],Tableau1[Jour OPE],"&lt;="&amp;Tableau1[[#This Row],[Jour OPE]])</f>
        <v>192</v>
      </c>
      <c r="O148" s="12">
        <v>9</v>
      </c>
      <c r="P148" s="12">
        <f>SUMIFS(Tableau1[44],Tableau1[RC],"="&amp;Tableau1[[#This Row],[RC]],Tableau1[Jour OPE],"&lt;="&amp;Tableau1[[#This Row],[Jour OPE]])</f>
        <v>183</v>
      </c>
      <c r="Q148" s="12">
        <v>1</v>
      </c>
      <c r="R148" s="12">
        <f>SUMIFS(Tableau1[46],Tableau1[RC],"="&amp;Tableau1[[#This Row],[RC]],Tableau1[Jour OPE],"&lt;="&amp;Tableau1[[#This Row],[Jour OPE]])</f>
        <v>135</v>
      </c>
      <c r="S148" s="12">
        <v>2</v>
      </c>
      <c r="T148" s="12">
        <f>SUMIFS(Tableau1[48],Tableau1[RC],"="&amp;Tableau1[[#This Row],[RC]],Tableau1[Jour OPE],"&lt;="&amp;Tableau1[[#This Row],[Jour OPE]])</f>
        <v>124</v>
      </c>
      <c r="U148" s="12">
        <v>1085</v>
      </c>
      <c r="V148" s="12">
        <f>VLOOKUP(Tableau1[[#This Row],[RC]],$Z$4:$AB$5,3,FALSE)</f>
        <v>750</v>
      </c>
      <c r="W14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8" s="20"/>
    </row>
    <row r="149" spans="1:25" s="3" customFormat="1" ht="19.149999999999999" customHeight="1" x14ac:dyDescent="0.3">
      <c r="A149" s="6" t="s">
        <v>121</v>
      </c>
      <c r="B149" s="7" t="s">
        <v>10</v>
      </c>
      <c r="C149" s="7" t="s">
        <v>205</v>
      </c>
      <c r="D149" s="7" t="s">
        <v>11</v>
      </c>
      <c r="E149" s="12">
        <v>6</v>
      </c>
      <c r="F149" s="12">
        <f>SUMIFS(Tableau1[34],Tableau1[RC],"="&amp;Tableau1[[#This Row],[RC]],Tableau1[Jour OPE],"&lt;="&amp;Tableau1[[#This Row],[Jour OPE]])</f>
        <v>216</v>
      </c>
      <c r="G149" s="12">
        <v>5</v>
      </c>
      <c r="H149" s="12">
        <f>SUMIFS(Tableau1[36],Tableau1[RC],"="&amp;Tableau1[[#This Row],[RC]],Tableau1[Jour OPE],"&lt;="&amp;Tableau1[[#This Row],[Jour OPE]])</f>
        <v>500</v>
      </c>
      <c r="I149" s="12">
        <v>5</v>
      </c>
      <c r="J149" s="12">
        <f>SUMIFS(Tableau1[38],Tableau1[RC],"="&amp;Tableau1[[#This Row],[RC]],Tableau1[Jour OPE],"&lt;="&amp;Tableau1[[#This Row],[Jour OPE]])</f>
        <v>844</v>
      </c>
      <c r="K149" s="12">
        <v>10</v>
      </c>
      <c r="L149" s="12">
        <f>SUMIFS(Tableau1[40],Tableau1[RC],"="&amp;Tableau1[[#This Row],[RC]],Tableau1[Jour OPE],"&lt;="&amp;Tableau1[[#This Row],[Jour OPE]])</f>
        <v>977</v>
      </c>
      <c r="M149" s="12">
        <v>6</v>
      </c>
      <c r="N149" s="12">
        <f>SUMIFS(Tableau1[42],Tableau1[RC],"="&amp;Tableau1[[#This Row],[RC]],Tableau1[Jour OPE],"&lt;="&amp;Tableau1[[#This Row],[Jour OPE]])</f>
        <v>996</v>
      </c>
      <c r="O149" s="12">
        <v>12</v>
      </c>
      <c r="P149" s="12">
        <f>SUMIFS(Tableau1[44],Tableau1[RC],"="&amp;Tableau1[[#This Row],[RC]],Tableau1[Jour OPE],"&lt;="&amp;Tableau1[[#This Row],[Jour OPE]])</f>
        <v>1009</v>
      </c>
      <c r="Q149" s="12">
        <v>7</v>
      </c>
      <c r="R149" s="12">
        <f>SUMIFS(Tableau1[46],Tableau1[RC],"="&amp;Tableau1[[#This Row],[RC]],Tableau1[Jour OPE],"&lt;="&amp;Tableau1[[#This Row],[Jour OPE]])</f>
        <v>785</v>
      </c>
      <c r="S149" s="12">
        <v>4</v>
      </c>
      <c r="T149" s="12">
        <f>SUMIFS(Tableau1[48],Tableau1[RC],"="&amp;Tableau1[[#This Row],[RC]],Tableau1[Jour OPE],"&lt;="&amp;Tableau1[[#This Row],[Jour OPE]])</f>
        <v>782</v>
      </c>
      <c r="U149" s="12">
        <v>6109</v>
      </c>
      <c r="V149" s="12">
        <f>VLOOKUP(Tableau1[[#This Row],[RC]],$Z$4:$AB$5,3,FALSE)</f>
        <v>1590</v>
      </c>
      <c r="W14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49" s="20"/>
    </row>
    <row r="150" spans="1:25" s="3" customFormat="1" ht="19.149999999999999" customHeight="1" x14ac:dyDescent="0.3">
      <c r="A150" s="6" t="s">
        <v>121</v>
      </c>
      <c r="B150" s="7" t="s">
        <v>10</v>
      </c>
      <c r="C150" s="7" t="s">
        <v>206</v>
      </c>
      <c r="D150" s="7" t="s">
        <v>11</v>
      </c>
      <c r="E150" s="17">
        <v>3</v>
      </c>
      <c r="F150" s="17">
        <f>SUMIFS(Tableau1[34],Tableau1[RC],"="&amp;Tableau1[[#This Row],[RC]],Tableau1[Jour OPE],"&lt;="&amp;Tableau1[[#This Row],[Jour OPE]])</f>
        <v>42</v>
      </c>
      <c r="G150" s="17">
        <v>2</v>
      </c>
      <c r="H150" s="17">
        <f>SUMIFS(Tableau1[36],Tableau1[RC],"="&amp;Tableau1[[#This Row],[RC]],Tableau1[Jour OPE],"&lt;="&amp;Tableau1[[#This Row],[Jour OPE]])</f>
        <v>84</v>
      </c>
      <c r="I150" s="17">
        <v>8</v>
      </c>
      <c r="J150" s="17">
        <f>SUMIFS(Tableau1[38],Tableau1[RC],"="&amp;Tableau1[[#This Row],[RC]],Tableau1[Jour OPE],"&lt;="&amp;Tableau1[[#This Row],[Jour OPE]])</f>
        <v>160</v>
      </c>
      <c r="K150" s="17">
        <v>14</v>
      </c>
      <c r="L150" s="17">
        <f>SUMIFS(Tableau1[40],Tableau1[RC],"="&amp;Tableau1[[#This Row],[RC]],Tableau1[Jour OPE],"&lt;="&amp;Tableau1[[#This Row],[Jour OPE]])</f>
        <v>192</v>
      </c>
      <c r="M150" s="17">
        <v>10</v>
      </c>
      <c r="N150" s="17">
        <f>SUMIFS(Tableau1[42],Tableau1[RC],"="&amp;Tableau1[[#This Row],[RC]],Tableau1[Jour OPE],"&lt;="&amp;Tableau1[[#This Row],[Jour OPE]])</f>
        <v>202</v>
      </c>
      <c r="O150" s="17">
        <v>12</v>
      </c>
      <c r="P150" s="17">
        <f>SUMIFS(Tableau1[44],Tableau1[RC],"="&amp;Tableau1[[#This Row],[RC]],Tableau1[Jour OPE],"&lt;="&amp;Tableau1[[#This Row],[Jour OPE]])</f>
        <v>195</v>
      </c>
      <c r="Q150" s="17">
        <v>9</v>
      </c>
      <c r="R150" s="17">
        <f>SUMIFS(Tableau1[46],Tableau1[RC],"="&amp;Tableau1[[#This Row],[RC]],Tableau1[Jour OPE],"&lt;="&amp;Tableau1[[#This Row],[Jour OPE]])</f>
        <v>144</v>
      </c>
      <c r="S150" s="17">
        <v>2</v>
      </c>
      <c r="T150" s="17">
        <f>SUMIFS(Tableau1[48],Tableau1[RC],"="&amp;Tableau1[[#This Row],[RC]],Tableau1[Jour OPE],"&lt;="&amp;Tableau1[[#This Row],[Jour OPE]])</f>
        <v>126</v>
      </c>
      <c r="U150" s="17">
        <v>1145</v>
      </c>
      <c r="V150" s="12">
        <f>VLOOKUP(Tableau1[[#This Row],[RC]],$Z$4:$AB$5,3,FALSE)</f>
        <v>750</v>
      </c>
      <c r="W15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0" s="20"/>
    </row>
    <row r="151" spans="1:25" s="3" customFormat="1" ht="19.149999999999999" customHeight="1" x14ac:dyDescent="0.3">
      <c r="A151" s="6" t="s">
        <v>122</v>
      </c>
      <c r="B151" s="7" t="s">
        <v>10</v>
      </c>
      <c r="C151" s="7" t="s">
        <v>205</v>
      </c>
      <c r="D151" s="7" t="s">
        <v>11</v>
      </c>
      <c r="E151" s="17">
        <v>1</v>
      </c>
      <c r="F151" s="17">
        <f>SUMIFS(Tableau1[34],Tableau1[RC],"="&amp;Tableau1[[#This Row],[RC]],Tableau1[Jour OPE],"&lt;="&amp;Tableau1[[#This Row],[Jour OPE]])</f>
        <v>217</v>
      </c>
      <c r="G151" s="17">
        <v>1</v>
      </c>
      <c r="H151" s="17">
        <f>SUMIFS(Tableau1[36],Tableau1[RC],"="&amp;Tableau1[[#This Row],[RC]],Tableau1[Jour OPE],"&lt;="&amp;Tableau1[[#This Row],[Jour OPE]])</f>
        <v>501</v>
      </c>
      <c r="I151" s="17"/>
      <c r="J151" s="17">
        <f>SUMIFS(Tableau1[38],Tableau1[RC],"="&amp;Tableau1[[#This Row],[RC]],Tableau1[Jour OPE],"&lt;="&amp;Tableau1[[#This Row],[Jour OPE]])</f>
        <v>844</v>
      </c>
      <c r="K151" s="17"/>
      <c r="L151" s="17">
        <f>SUMIFS(Tableau1[40],Tableau1[RC],"="&amp;Tableau1[[#This Row],[RC]],Tableau1[Jour OPE],"&lt;="&amp;Tableau1[[#This Row],[Jour OPE]])</f>
        <v>977</v>
      </c>
      <c r="M151" s="17"/>
      <c r="N151" s="17">
        <f>SUMIFS(Tableau1[42],Tableau1[RC],"="&amp;Tableau1[[#This Row],[RC]],Tableau1[Jour OPE],"&lt;="&amp;Tableau1[[#This Row],[Jour OPE]])</f>
        <v>996</v>
      </c>
      <c r="O151" s="17"/>
      <c r="P151" s="17">
        <f>SUMIFS(Tableau1[44],Tableau1[RC],"="&amp;Tableau1[[#This Row],[RC]],Tableau1[Jour OPE],"&lt;="&amp;Tableau1[[#This Row],[Jour OPE]])</f>
        <v>1009</v>
      </c>
      <c r="Q151" s="17"/>
      <c r="R151" s="17">
        <f>SUMIFS(Tableau1[46],Tableau1[RC],"="&amp;Tableau1[[#This Row],[RC]],Tableau1[Jour OPE],"&lt;="&amp;Tableau1[[#This Row],[Jour OPE]])</f>
        <v>785</v>
      </c>
      <c r="S151" s="17"/>
      <c r="T151" s="17">
        <f>SUMIFS(Tableau1[48],Tableau1[RC],"="&amp;Tableau1[[#This Row],[RC]],Tableau1[Jour OPE],"&lt;="&amp;Tableau1[[#This Row],[Jour OPE]])</f>
        <v>782</v>
      </c>
      <c r="U151" s="17">
        <v>6111</v>
      </c>
      <c r="V151" s="12">
        <f>VLOOKUP(Tableau1[[#This Row],[RC]],$Z$4:$AB$5,3,FALSE)</f>
        <v>1590</v>
      </c>
      <c r="W15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1" s="20"/>
    </row>
    <row r="152" spans="1:25" s="3" customFormat="1" ht="19.149999999999999" customHeight="1" x14ac:dyDescent="0.3">
      <c r="A152" s="6" t="s">
        <v>122</v>
      </c>
      <c r="B152" s="7" t="s">
        <v>10</v>
      </c>
      <c r="C152" s="7" t="s">
        <v>206</v>
      </c>
      <c r="D152" s="7" t="s">
        <v>11</v>
      </c>
      <c r="E152" s="12"/>
      <c r="F152" s="12">
        <f>SUMIFS(Tableau1[34],Tableau1[RC],"="&amp;Tableau1[[#This Row],[RC]],Tableau1[Jour OPE],"&lt;="&amp;Tableau1[[#This Row],[Jour OPE]])</f>
        <v>42</v>
      </c>
      <c r="G152" s="12"/>
      <c r="H152" s="12">
        <f>SUMIFS(Tableau1[36],Tableau1[RC],"="&amp;Tableau1[[#This Row],[RC]],Tableau1[Jour OPE],"&lt;="&amp;Tableau1[[#This Row],[Jour OPE]])</f>
        <v>84</v>
      </c>
      <c r="I152" s="12"/>
      <c r="J152" s="12">
        <f>SUMIFS(Tableau1[38],Tableau1[RC],"="&amp;Tableau1[[#This Row],[RC]],Tableau1[Jour OPE],"&lt;="&amp;Tableau1[[#This Row],[Jour OPE]])</f>
        <v>160</v>
      </c>
      <c r="K152" s="12"/>
      <c r="L152" s="12">
        <f>SUMIFS(Tableau1[40],Tableau1[RC],"="&amp;Tableau1[[#This Row],[RC]],Tableau1[Jour OPE],"&lt;="&amp;Tableau1[[#This Row],[Jour OPE]])</f>
        <v>192</v>
      </c>
      <c r="M152" s="12"/>
      <c r="N152" s="12">
        <f>SUMIFS(Tableau1[42],Tableau1[RC],"="&amp;Tableau1[[#This Row],[RC]],Tableau1[Jour OPE],"&lt;="&amp;Tableau1[[#This Row],[Jour OPE]])</f>
        <v>202</v>
      </c>
      <c r="O152" s="12">
        <v>1</v>
      </c>
      <c r="P152" s="12">
        <f>SUMIFS(Tableau1[44],Tableau1[RC],"="&amp;Tableau1[[#This Row],[RC]],Tableau1[Jour OPE],"&lt;="&amp;Tableau1[[#This Row],[Jour OPE]])</f>
        <v>196</v>
      </c>
      <c r="Q152" s="12"/>
      <c r="R152" s="12">
        <f>SUMIFS(Tableau1[46],Tableau1[RC],"="&amp;Tableau1[[#This Row],[RC]],Tableau1[Jour OPE],"&lt;="&amp;Tableau1[[#This Row],[Jour OPE]])</f>
        <v>144</v>
      </c>
      <c r="S152" s="12"/>
      <c r="T152" s="12">
        <f>SUMIFS(Tableau1[48],Tableau1[RC],"="&amp;Tableau1[[#This Row],[RC]],Tableau1[Jour OPE],"&lt;="&amp;Tableau1[[#This Row],[Jour OPE]])</f>
        <v>126</v>
      </c>
      <c r="U152" s="12">
        <v>1146</v>
      </c>
      <c r="V152" s="12">
        <f>VLOOKUP(Tableau1[[#This Row],[RC]],$Z$4:$AB$5,3,FALSE)</f>
        <v>750</v>
      </c>
      <c r="W15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2" s="20"/>
    </row>
    <row r="153" spans="1:25" s="3" customFormat="1" ht="19.149999999999999" customHeight="1" x14ac:dyDescent="0.3">
      <c r="A153" s="6" t="s">
        <v>123</v>
      </c>
      <c r="B153" s="7" t="s">
        <v>10</v>
      </c>
      <c r="C153" s="7" t="s">
        <v>205</v>
      </c>
      <c r="D153" s="7" t="s">
        <v>11</v>
      </c>
      <c r="E153" s="12">
        <v>1</v>
      </c>
      <c r="F153" s="12">
        <f>SUMIFS(Tableau1[34],Tableau1[RC],"="&amp;Tableau1[[#This Row],[RC]],Tableau1[Jour OPE],"&lt;="&amp;Tableau1[[#This Row],[Jour OPE]])</f>
        <v>218</v>
      </c>
      <c r="G153" s="12">
        <v>1</v>
      </c>
      <c r="H153" s="12">
        <f>SUMIFS(Tableau1[36],Tableau1[RC],"="&amp;Tableau1[[#This Row],[RC]],Tableau1[Jour OPE],"&lt;="&amp;Tableau1[[#This Row],[Jour OPE]])</f>
        <v>502</v>
      </c>
      <c r="I153" s="12"/>
      <c r="J153" s="12">
        <f>SUMIFS(Tableau1[38],Tableau1[RC],"="&amp;Tableau1[[#This Row],[RC]],Tableau1[Jour OPE],"&lt;="&amp;Tableau1[[#This Row],[Jour OPE]])</f>
        <v>844</v>
      </c>
      <c r="K153" s="12">
        <v>2</v>
      </c>
      <c r="L153" s="12">
        <f>SUMIFS(Tableau1[40],Tableau1[RC],"="&amp;Tableau1[[#This Row],[RC]],Tableau1[Jour OPE],"&lt;="&amp;Tableau1[[#This Row],[Jour OPE]])</f>
        <v>979</v>
      </c>
      <c r="M153" s="12">
        <v>3</v>
      </c>
      <c r="N153" s="12">
        <f>SUMIFS(Tableau1[42],Tableau1[RC],"="&amp;Tableau1[[#This Row],[RC]],Tableau1[Jour OPE],"&lt;="&amp;Tableau1[[#This Row],[Jour OPE]])</f>
        <v>999</v>
      </c>
      <c r="O153" s="12">
        <v>3</v>
      </c>
      <c r="P153" s="12">
        <f>SUMIFS(Tableau1[44],Tableau1[RC],"="&amp;Tableau1[[#This Row],[RC]],Tableau1[Jour OPE],"&lt;="&amp;Tableau1[[#This Row],[Jour OPE]])</f>
        <v>1012</v>
      </c>
      <c r="Q153" s="12">
        <v>4</v>
      </c>
      <c r="R153" s="12">
        <f>SUMIFS(Tableau1[46],Tableau1[RC],"="&amp;Tableau1[[#This Row],[RC]],Tableau1[Jour OPE],"&lt;="&amp;Tableau1[[#This Row],[Jour OPE]])</f>
        <v>789</v>
      </c>
      <c r="S153" s="12">
        <v>1</v>
      </c>
      <c r="T153" s="12">
        <f>SUMIFS(Tableau1[48],Tableau1[RC],"="&amp;Tableau1[[#This Row],[RC]],Tableau1[Jour OPE],"&lt;="&amp;Tableau1[[#This Row],[Jour OPE]])</f>
        <v>783</v>
      </c>
      <c r="U153" s="12">
        <v>6126</v>
      </c>
      <c r="V153" s="12">
        <f>VLOOKUP(Tableau1[[#This Row],[RC]],$Z$4:$AB$5,3,FALSE)</f>
        <v>1590</v>
      </c>
      <c r="W15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3" s="20"/>
    </row>
    <row r="154" spans="1:25" s="3" customFormat="1" ht="19.149999999999999" customHeight="1" x14ac:dyDescent="0.3">
      <c r="A154" s="6" t="s">
        <v>123</v>
      </c>
      <c r="B154" s="7" t="s">
        <v>10</v>
      </c>
      <c r="C154" s="7" t="s">
        <v>206</v>
      </c>
      <c r="D154" s="7" t="s">
        <v>11</v>
      </c>
      <c r="E154" s="17">
        <v>1</v>
      </c>
      <c r="F154" s="17">
        <f>SUMIFS(Tableau1[34],Tableau1[RC],"="&amp;Tableau1[[#This Row],[RC]],Tableau1[Jour OPE],"&lt;="&amp;Tableau1[[#This Row],[Jour OPE]])</f>
        <v>43</v>
      </c>
      <c r="G154" s="17">
        <v>3</v>
      </c>
      <c r="H154" s="17">
        <f>SUMIFS(Tableau1[36],Tableau1[RC],"="&amp;Tableau1[[#This Row],[RC]],Tableau1[Jour OPE],"&lt;="&amp;Tableau1[[#This Row],[Jour OPE]])</f>
        <v>87</v>
      </c>
      <c r="I154" s="17">
        <v>1</v>
      </c>
      <c r="J154" s="17">
        <f>SUMIFS(Tableau1[38],Tableau1[RC],"="&amp;Tableau1[[#This Row],[RC]],Tableau1[Jour OPE],"&lt;="&amp;Tableau1[[#This Row],[Jour OPE]])</f>
        <v>161</v>
      </c>
      <c r="K154" s="17">
        <v>3</v>
      </c>
      <c r="L154" s="17">
        <f>SUMIFS(Tableau1[40],Tableau1[RC],"="&amp;Tableau1[[#This Row],[RC]],Tableau1[Jour OPE],"&lt;="&amp;Tableau1[[#This Row],[Jour OPE]])</f>
        <v>195</v>
      </c>
      <c r="M154" s="17">
        <v>3</v>
      </c>
      <c r="N154" s="17">
        <f>SUMIFS(Tableau1[42],Tableau1[RC],"="&amp;Tableau1[[#This Row],[RC]],Tableau1[Jour OPE],"&lt;="&amp;Tableau1[[#This Row],[Jour OPE]])</f>
        <v>205</v>
      </c>
      <c r="O154" s="17">
        <v>5</v>
      </c>
      <c r="P154" s="17">
        <f>SUMIFS(Tableau1[44],Tableau1[RC],"="&amp;Tableau1[[#This Row],[RC]],Tableau1[Jour OPE],"&lt;="&amp;Tableau1[[#This Row],[Jour OPE]])</f>
        <v>201</v>
      </c>
      <c r="Q154" s="17">
        <v>5</v>
      </c>
      <c r="R154" s="17">
        <f>SUMIFS(Tableau1[46],Tableau1[RC],"="&amp;Tableau1[[#This Row],[RC]],Tableau1[Jour OPE],"&lt;="&amp;Tableau1[[#This Row],[Jour OPE]])</f>
        <v>149</v>
      </c>
      <c r="S154" s="17">
        <v>5</v>
      </c>
      <c r="T154" s="17">
        <f>SUMIFS(Tableau1[48],Tableau1[RC],"="&amp;Tableau1[[#This Row],[RC]],Tableau1[Jour OPE],"&lt;="&amp;Tableau1[[#This Row],[Jour OPE]])</f>
        <v>131</v>
      </c>
      <c r="U154" s="17">
        <v>1172</v>
      </c>
      <c r="V154" s="12">
        <f>VLOOKUP(Tableau1[[#This Row],[RC]],$Z$4:$AB$5,3,FALSE)</f>
        <v>750</v>
      </c>
      <c r="W15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4" s="20"/>
    </row>
    <row r="155" spans="1:25" s="3" customFormat="1" ht="19.149999999999999" customHeight="1" x14ac:dyDescent="0.3">
      <c r="A155" s="6" t="s">
        <v>124</v>
      </c>
      <c r="B155" s="7" t="s">
        <v>10</v>
      </c>
      <c r="C155" s="7" t="s">
        <v>205</v>
      </c>
      <c r="D155" s="7" t="s">
        <v>11</v>
      </c>
      <c r="E155" s="17">
        <v>5</v>
      </c>
      <c r="F155" s="17">
        <f>SUMIFS(Tableau1[34],Tableau1[RC],"="&amp;Tableau1[[#This Row],[RC]],Tableau1[Jour OPE],"&lt;="&amp;Tableau1[[#This Row],[Jour OPE]])</f>
        <v>223</v>
      </c>
      <c r="G155" s="17">
        <v>5</v>
      </c>
      <c r="H155" s="17">
        <f>SUMIFS(Tableau1[36],Tableau1[RC],"="&amp;Tableau1[[#This Row],[RC]],Tableau1[Jour OPE],"&lt;="&amp;Tableau1[[#This Row],[Jour OPE]])</f>
        <v>507</v>
      </c>
      <c r="I155" s="17">
        <v>2</v>
      </c>
      <c r="J155" s="17">
        <f>SUMIFS(Tableau1[38],Tableau1[RC],"="&amp;Tableau1[[#This Row],[RC]],Tableau1[Jour OPE],"&lt;="&amp;Tableau1[[#This Row],[Jour OPE]])</f>
        <v>846</v>
      </c>
      <c r="K155" s="17">
        <v>4</v>
      </c>
      <c r="L155" s="17">
        <f>SUMIFS(Tableau1[40],Tableau1[RC],"="&amp;Tableau1[[#This Row],[RC]],Tableau1[Jour OPE],"&lt;="&amp;Tableau1[[#This Row],[Jour OPE]])</f>
        <v>983</v>
      </c>
      <c r="M155" s="17">
        <v>5</v>
      </c>
      <c r="N155" s="17">
        <f>SUMIFS(Tableau1[42],Tableau1[RC],"="&amp;Tableau1[[#This Row],[RC]],Tableau1[Jour OPE],"&lt;="&amp;Tableau1[[#This Row],[Jour OPE]])</f>
        <v>1004</v>
      </c>
      <c r="O155" s="17">
        <v>2</v>
      </c>
      <c r="P155" s="17">
        <f>SUMIFS(Tableau1[44],Tableau1[RC],"="&amp;Tableau1[[#This Row],[RC]],Tableau1[Jour OPE],"&lt;="&amp;Tableau1[[#This Row],[Jour OPE]])</f>
        <v>1014</v>
      </c>
      <c r="Q155" s="17"/>
      <c r="R155" s="17">
        <f>SUMIFS(Tableau1[46],Tableau1[RC],"="&amp;Tableau1[[#This Row],[RC]],Tableau1[Jour OPE],"&lt;="&amp;Tableau1[[#This Row],[Jour OPE]])</f>
        <v>789</v>
      </c>
      <c r="S155" s="17">
        <v>1</v>
      </c>
      <c r="T155" s="17">
        <f>SUMIFS(Tableau1[48],Tableau1[RC],"="&amp;Tableau1[[#This Row],[RC]],Tableau1[Jour OPE],"&lt;="&amp;Tableau1[[#This Row],[Jour OPE]])</f>
        <v>784</v>
      </c>
      <c r="U155" s="17">
        <v>6150</v>
      </c>
      <c r="V155" s="12">
        <f>VLOOKUP(Tableau1[[#This Row],[RC]],$Z$4:$AB$5,3,FALSE)</f>
        <v>1590</v>
      </c>
      <c r="W15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5" s="20"/>
    </row>
    <row r="156" spans="1:25" s="3" customFormat="1" ht="19.149999999999999" customHeight="1" x14ac:dyDescent="0.3">
      <c r="A156" s="6" t="s">
        <v>124</v>
      </c>
      <c r="B156" s="7" t="s">
        <v>10</v>
      </c>
      <c r="C156" s="7" t="s">
        <v>206</v>
      </c>
      <c r="D156" s="7" t="s">
        <v>11</v>
      </c>
      <c r="E156" s="12">
        <v>-1</v>
      </c>
      <c r="F156" s="12">
        <f>SUMIFS(Tableau1[34],Tableau1[RC],"="&amp;Tableau1[[#This Row],[RC]],Tableau1[Jour OPE],"&lt;="&amp;Tableau1[[#This Row],[Jour OPE]])</f>
        <v>42</v>
      </c>
      <c r="G156" s="12"/>
      <c r="H156" s="12">
        <f>SUMIFS(Tableau1[36],Tableau1[RC],"="&amp;Tableau1[[#This Row],[RC]],Tableau1[Jour OPE],"&lt;="&amp;Tableau1[[#This Row],[Jour OPE]])</f>
        <v>87</v>
      </c>
      <c r="I156" s="12">
        <v>3</v>
      </c>
      <c r="J156" s="12">
        <f>SUMIFS(Tableau1[38],Tableau1[RC],"="&amp;Tableau1[[#This Row],[RC]],Tableau1[Jour OPE],"&lt;="&amp;Tableau1[[#This Row],[Jour OPE]])</f>
        <v>164</v>
      </c>
      <c r="K156" s="12">
        <v>1</v>
      </c>
      <c r="L156" s="12">
        <f>SUMIFS(Tableau1[40],Tableau1[RC],"="&amp;Tableau1[[#This Row],[RC]],Tableau1[Jour OPE],"&lt;="&amp;Tableau1[[#This Row],[Jour OPE]])</f>
        <v>196</v>
      </c>
      <c r="M156" s="12">
        <v>3</v>
      </c>
      <c r="N156" s="12">
        <f>SUMIFS(Tableau1[42],Tableau1[RC],"="&amp;Tableau1[[#This Row],[RC]],Tableau1[Jour OPE],"&lt;="&amp;Tableau1[[#This Row],[Jour OPE]])</f>
        <v>208</v>
      </c>
      <c r="O156" s="12">
        <v>2</v>
      </c>
      <c r="P156" s="12">
        <f>SUMIFS(Tableau1[44],Tableau1[RC],"="&amp;Tableau1[[#This Row],[RC]],Tableau1[Jour OPE],"&lt;="&amp;Tableau1[[#This Row],[Jour OPE]])</f>
        <v>203</v>
      </c>
      <c r="Q156" s="12">
        <v>2</v>
      </c>
      <c r="R156" s="12">
        <f>SUMIFS(Tableau1[46],Tableau1[RC],"="&amp;Tableau1[[#This Row],[RC]],Tableau1[Jour OPE],"&lt;="&amp;Tableau1[[#This Row],[Jour OPE]])</f>
        <v>151</v>
      </c>
      <c r="S156" s="12">
        <v>1</v>
      </c>
      <c r="T156" s="12">
        <f>SUMIFS(Tableau1[48],Tableau1[RC],"="&amp;Tableau1[[#This Row],[RC]],Tableau1[Jour OPE],"&lt;="&amp;Tableau1[[#This Row],[Jour OPE]])</f>
        <v>132</v>
      </c>
      <c r="U156" s="12">
        <v>1183</v>
      </c>
      <c r="V156" s="12">
        <f>VLOOKUP(Tableau1[[#This Row],[RC]],$Z$4:$AB$5,3,FALSE)</f>
        <v>750</v>
      </c>
      <c r="W15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6" s="20"/>
    </row>
    <row r="157" spans="1:25" s="3" customFormat="1" ht="19.149999999999999" customHeight="1" x14ac:dyDescent="0.3">
      <c r="A157" s="6" t="s">
        <v>125</v>
      </c>
      <c r="B157" s="7" t="s">
        <v>10</v>
      </c>
      <c r="C157" s="7" t="s">
        <v>205</v>
      </c>
      <c r="D157" s="7" t="s">
        <v>11</v>
      </c>
      <c r="E157" s="12">
        <v>2</v>
      </c>
      <c r="F157" s="12">
        <f>SUMIFS(Tableau1[34],Tableau1[RC],"="&amp;Tableau1[[#This Row],[RC]],Tableau1[Jour OPE],"&lt;="&amp;Tableau1[[#This Row],[Jour OPE]])</f>
        <v>225</v>
      </c>
      <c r="G157" s="12">
        <v>0</v>
      </c>
      <c r="H157" s="12">
        <f>SUMIFS(Tableau1[36],Tableau1[RC],"="&amp;Tableau1[[#This Row],[RC]],Tableau1[Jour OPE],"&lt;="&amp;Tableau1[[#This Row],[Jour OPE]])</f>
        <v>507</v>
      </c>
      <c r="I157" s="12">
        <v>3</v>
      </c>
      <c r="J157" s="12">
        <f>SUMIFS(Tableau1[38],Tableau1[RC],"="&amp;Tableau1[[#This Row],[RC]],Tableau1[Jour OPE],"&lt;="&amp;Tableau1[[#This Row],[Jour OPE]])</f>
        <v>849</v>
      </c>
      <c r="K157" s="12">
        <v>8</v>
      </c>
      <c r="L157" s="12">
        <f>SUMIFS(Tableau1[40],Tableau1[RC],"="&amp;Tableau1[[#This Row],[RC]],Tableau1[Jour OPE],"&lt;="&amp;Tableau1[[#This Row],[Jour OPE]])</f>
        <v>991</v>
      </c>
      <c r="M157" s="12">
        <v>7</v>
      </c>
      <c r="N157" s="12">
        <f>SUMIFS(Tableau1[42],Tableau1[RC],"="&amp;Tableau1[[#This Row],[RC]],Tableau1[Jour OPE],"&lt;="&amp;Tableau1[[#This Row],[Jour OPE]])</f>
        <v>1011</v>
      </c>
      <c r="O157" s="12">
        <v>8</v>
      </c>
      <c r="P157" s="12">
        <f>SUMIFS(Tableau1[44],Tableau1[RC],"="&amp;Tableau1[[#This Row],[RC]],Tableau1[Jour OPE],"&lt;="&amp;Tableau1[[#This Row],[Jour OPE]])</f>
        <v>1022</v>
      </c>
      <c r="Q157" s="12">
        <v>1</v>
      </c>
      <c r="R157" s="12">
        <f>SUMIFS(Tableau1[46],Tableau1[RC],"="&amp;Tableau1[[#This Row],[RC]],Tableau1[Jour OPE],"&lt;="&amp;Tableau1[[#This Row],[Jour OPE]])</f>
        <v>790</v>
      </c>
      <c r="S157" s="12">
        <v>3</v>
      </c>
      <c r="T157" s="12">
        <f>SUMIFS(Tableau1[48],Tableau1[RC],"="&amp;Tableau1[[#This Row],[RC]],Tableau1[Jour OPE],"&lt;="&amp;Tableau1[[#This Row],[Jour OPE]])</f>
        <v>787</v>
      </c>
      <c r="U157" s="12">
        <v>6182</v>
      </c>
      <c r="V157" s="12">
        <f>VLOOKUP(Tableau1[[#This Row],[RC]],$Z$4:$AB$5,3,FALSE)</f>
        <v>1590</v>
      </c>
      <c r="W15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7" s="20"/>
    </row>
    <row r="158" spans="1:25" s="3" customFormat="1" ht="19.149999999999999" customHeight="1" x14ac:dyDescent="0.3">
      <c r="A158" s="6" t="s">
        <v>125</v>
      </c>
      <c r="B158" s="7" t="s">
        <v>10</v>
      </c>
      <c r="C158" s="7" t="s">
        <v>206</v>
      </c>
      <c r="D158" s="7" t="s">
        <v>11</v>
      </c>
      <c r="E158" s="17">
        <v>1</v>
      </c>
      <c r="F158" s="17">
        <f>SUMIFS(Tableau1[34],Tableau1[RC],"="&amp;Tableau1[[#This Row],[RC]],Tableau1[Jour OPE],"&lt;="&amp;Tableau1[[#This Row],[Jour OPE]])</f>
        <v>43</v>
      </c>
      <c r="G158" s="17">
        <v>3</v>
      </c>
      <c r="H158" s="17">
        <f>SUMIFS(Tableau1[36],Tableau1[RC],"="&amp;Tableau1[[#This Row],[RC]],Tableau1[Jour OPE],"&lt;="&amp;Tableau1[[#This Row],[Jour OPE]])</f>
        <v>90</v>
      </c>
      <c r="I158" s="17">
        <v>2</v>
      </c>
      <c r="J158" s="17">
        <f>SUMIFS(Tableau1[38],Tableau1[RC],"="&amp;Tableau1[[#This Row],[RC]],Tableau1[Jour OPE],"&lt;="&amp;Tableau1[[#This Row],[Jour OPE]])</f>
        <v>166</v>
      </c>
      <c r="K158" s="17">
        <v>4</v>
      </c>
      <c r="L158" s="17">
        <f>SUMIFS(Tableau1[40],Tableau1[RC],"="&amp;Tableau1[[#This Row],[RC]],Tableau1[Jour OPE],"&lt;="&amp;Tableau1[[#This Row],[Jour OPE]])</f>
        <v>200</v>
      </c>
      <c r="M158" s="17">
        <v>6</v>
      </c>
      <c r="N158" s="17">
        <f>SUMIFS(Tableau1[42],Tableau1[RC],"="&amp;Tableau1[[#This Row],[RC]],Tableau1[Jour OPE],"&lt;="&amp;Tableau1[[#This Row],[Jour OPE]])</f>
        <v>214</v>
      </c>
      <c r="O158" s="17">
        <v>7</v>
      </c>
      <c r="P158" s="17">
        <f>SUMIFS(Tableau1[44],Tableau1[RC],"="&amp;Tableau1[[#This Row],[RC]],Tableau1[Jour OPE],"&lt;="&amp;Tableau1[[#This Row],[Jour OPE]])</f>
        <v>210</v>
      </c>
      <c r="Q158" s="17">
        <v>6</v>
      </c>
      <c r="R158" s="17">
        <f>SUMIFS(Tableau1[46],Tableau1[RC],"="&amp;Tableau1[[#This Row],[RC]],Tableau1[Jour OPE],"&lt;="&amp;Tableau1[[#This Row],[Jour OPE]])</f>
        <v>157</v>
      </c>
      <c r="S158" s="17">
        <v>10</v>
      </c>
      <c r="T158" s="17">
        <f>SUMIFS(Tableau1[48],Tableau1[RC],"="&amp;Tableau1[[#This Row],[RC]],Tableau1[Jour OPE],"&lt;="&amp;Tableau1[[#This Row],[Jour OPE]])</f>
        <v>142</v>
      </c>
      <c r="U158" s="17">
        <v>1222</v>
      </c>
      <c r="V158" s="12">
        <f>VLOOKUP(Tableau1[[#This Row],[RC]],$Z$4:$AB$5,3,FALSE)</f>
        <v>750</v>
      </c>
      <c r="W15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8" s="20"/>
    </row>
    <row r="159" spans="1:25" s="3" customFormat="1" ht="19.149999999999999" customHeight="1" x14ac:dyDescent="0.3">
      <c r="A159" s="6" t="s">
        <v>126</v>
      </c>
      <c r="B159" s="7" t="s">
        <v>10</v>
      </c>
      <c r="C159" s="7" t="s">
        <v>205</v>
      </c>
      <c r="D159" s="7" t="s">
        <v>11</v>
      </c>
      <c r="E159" s="17">
        <v>2</v>
      </c>
      <c r="F159" s="17">
        <f>SUMIFS(Tableau1[34],Tableau1[RC],"="&amp;Tableau1[[#This Row],[RC]],Tableau1[Jour OPE],"&lt;="&amp;Tableau1[[#This Row],[Jour OPE]])</f>
        <v>227</v>
      </c>
      <c r="G159" s="17">
        <v>4</v>
      </c>
      <c r="H159" s="17">
        <f>SUMIFS(Tableau1[36],Tableau1[RC],"="&amp;Tableau1[[#This Row],[RC]],Tableau1[Jour OPE],"&lt;="&amp;Tableau1[[#This Row],[Jour OPE]])</f>
        <v>511</v>
      </c>
      <c r="I159" s="17">
        <v>1</v>
      </c>
      <c r="J159" s="17">
        <f>SUMIFS(Tableau1[38],Tableau1[RC],"="&amp;Tableau1[[#This Row],[RC]],Tableau1[Jour OPE],"&lt;="&amp;Tableau1[[#This Row],[Jour OPE]])</f>
        <v>850</v>
      </c>
      <c r="K159" s="17">
        <v>3</v>
      </c>
      <c r="L159" s="17">
        <f>SUMIFS(Tableau1[40],Tableau1[RC],"="&amp;Tableau1[[#This Row],[RC]],Tableau1[Jour OPE],"&lt;="&amp;Tableau1[[#This Row],[Jour OPE]])</f>
        <v>994</v>
      </c>
      <c r="M159" s="17">
        <v>3</v>
      </c>
      <c r="N159" s="17">
        <f>SUMIFS(Tableau1[42],Tableau1[RC],"="&amp;Tableau1[[#This Row],[RC]],Tableau1[Jour OPE],"&lt;="&amp;Tableau1[[#This Row],[Jour OPE]])</f>
        <v>1014</v>
      </c>
      <c r="O159" s="17">
        <v>4</v>
      </c>
      <c r="P159" s="17">
        <f>SUMIFS(Tableau1[44],Tableau1[RC],"="&amp;Tableau1[[#This Row],[RC]],Tableau1[Jour OPE],"&lt;="&amp;Tableau1[[#This Row],[Jour OPE]])</f>
        <v>1026</v>
      </c>
      <c r="Q159" s="17"/>
      <c r="R159" s="17">
        <f>SUMIFS(Tableau1[46],Tableau1[RC],"="&amp;Tableau1[[#This Row],[RC]],Tableau1[Jour OPE],"&lt;="&amp;Tableau1[[#This Row],[Jour OPE]])</f>
        <v>790</v>
      </c>
      <c r="S159" s="17">
        <v>2</v>
      </c>
      <c r="T159" s="17">
        <f>SUMIFS(Tableau1[48],Tableau1[RC],"="&amp;Tableau1[[#This Row],[RC]],Tableau1[Jour OPE],"&lt;="&amp;Tableau1[[#This Row],[Jour OPE]])</f>
        <v>789</v>
      </c>
      <c r="U159" s="17">
        <v>6201</v>
      </c>
      <c r="V159" s="12">
        <f>VLOOKUP(Tableau1[[#This Row],[RC]],$Z$4:$AB$5,3,FALSE)</f>
        <v>1590</v>
      </c>
      <c r="W15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59" s="20"/>
    </row>
    <row r="160" spans="1:25" s="3" customFormat="1" ht="19.149999999999999" customHeight="1" x14ac:dyDescent="0.3">
      <c r="A160" s="6" t="s">
        <v>126</v>
      </c>
      <c r="B160" s="7" t="s">
        <v>10</v>
      </c>
      <c r="C160" s="7" t="s">
        <v>206</v>
      </c>
      <c r="D160" s="7" t="s">
        <v>11</v>
      </c>
      <c r="E160" s="12"/>
      <c r="F160" s="12">
        <f>SUMIFS(Tableau1[34],Tableau1[RC],"="&amp;Tableau1[[#This Row],[RC]],Tableau1[Jour OPE],"&lt;="&amp;Tableau1[[#This Row],[Jour OPE]])</f>
        <v>43</v>
      </c>
      <c r="G160" s="12">
        <v>1</v>
      </c>
      <c r="H160" s="12">
        <f>SUMIFS(Tableau1[36],Tableau1[RC],"="&amp;Tableau1[[#This Row],[RC]],Tableau1[Jour OPE],"&lt;="&amp;Tableau1[[#This Row],[Jour OPE]])</f>
        <v>91</v>
      </c>
      <c r="I160" s="12">
        <v>3</v>
      </c>
      <c r="J160" s="12">
        <f>SUMIFS(Tableau1[38],Tableau1[RC],"="&amp;Tableau1[[#This Row],[RC]],Tableau1[Jour OPE],"&lt;="&amp;Tableau1[[#This Row],[Jour OPE]])</f>
        <v>169</v>
      </c>
      <c r="K160" s="12">
        <v>8</v>
      </c>
      <c r="L160" s="12">
        <f>SUMIFS(Tableau1[40],Tableau1[RC],"="&amp;Tableau1[[#This Row],[RC]],Tableau1[Jour OPE],"&lt;="&amp;Tableau1[[#This Row],[Jour OPE]])</f>
        <v>208</v>
      </c>
      <c r="M160" s="12">
        <v>3</v>
      </c>
      <c r="N160" s="12">
        <f>SUMIFS(Tableau1[42],Tableau1[RC],"="&amp;Tableau1[[#This Row],[RC]],Tableau1[Jour OPE],"&lt;="&amp;Tableau1[[#This Row],[Jour OPE]])</f>
        <v>217</v>
      </c>
      <c r="O160" s="12">
        <v>6</v>
      </c>
      <c r="P160" s="12">
        <f>SUMIFS(Tableau1[44],Tableau1[RC],"="&amp;Tableau1[[#This Row],[RC]],Tableau1[Jour OPE],"&lt;="&amp;Tableau1[[#This Row],[Jour OPE]])</f>
        <v>216</v>
      </c>
      <c r="Q160" s="12">
        <v>4</v>
      </c>
      <c r="R160" s="12">
        <f>SUMIFS(Tableau1[46],Tableau1[RC],"="&amp;Tableau1[[#This Row],[RC]],Tableau1[Jour OPE],"&lt;="&amp;Tableau1[[#This Row],[Jour OPE]])</f>
        <v>161</v>
      </c>
      <c r="S160" s="12">
        <v>1</v>
      </c>
      <c r="T160" s="12">
        <f>SUMIFS(Tableau1[48],Tableau1[RC],"="&amp;Tableau1[[#This Row],[RC]],Tableau1[Jour OPE],"&lt;="&amp;Tableau1[[#This Row],[Jour OPE]])</f>
        <v>143</v>
      </c>
      <c r="U160" s="12">
        <v>1248</v>
      </c>
      <c r="V160" s="12">
        <f>VLOOKUP(Tableau1[[#This Row],[RC]],$Z$4:$AB$5,3,FALSE)</f>
        <v>750</v>
      </c>
      <c r="W16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0" s="20"/>
    </row>
    <row r="161" spans="1:25" s="3" customFormat="1" ht="19.149999999999999" customHeight="1" x14ac:dyDescent="0.3">
      <c r="A161" s="6" t="s">
        <v>127</v>
      </c>
      <c r="B161" s="7" t="s">
        <v>10</v>
      </c>
      <c r="C161" s="7" t="s">
        <v>205</v>
      </c>
      <c r="D161" s="7" t="s">
        <v>11</v>
      </c>
      <c r="E161" s="12">
        <v>2</v>
      </c>
      <c r="F161" s="12">
        <f>SUMIFS(Tableau1[34],Tableau1[RC],"="&amp;Tableau1[[#This Row],[RC]],Tableau1[Jour OPE],"&lt;="&amp;Tableau1[[#This Row],[Jour OPE]])</f>
        <v>229</v>
      </c>
      <c r="G161" s="12">
        <v>6</v>
      </c>
      <c r="H161" s="12">
        <f>SUMIFS(Tableau1[36],Tableau1[RC],"="&amp;Tableau1[[#This Row],[RC]],Tableau1[Jour OPE],"&lt;="&amp;Tableau1[[#This Row],[Jour OPE]])</f>
        <v>517</v>
      </c>
      <c r="I161" s="12">
        <v>2</v>
      </c>
      <c r="J161" s="12">
        <f>SUMIFS(Tableau1[38],Tableau1[RC],"="&amp;Tableau1[[#This Row],[RC]],Tableau1[Jour OPE],"&lt;="&amp;Tableau1[[#This Row],[Jour OPE]])</f>
        <v>852</v>
      </c>
      <c r="K161" s="12">
        <v>5</v>
      </c>
      <c r="L161" s="12">
        <f>SUMIFS(Tableau1[40],Tableau1[RC],"="&amp;Tableau1[[#This Row],[RC]],Tableau1[Jour OPE],"&lt;="&amp;Tableau1[[#This Row],[Jour OPE]])</f>
        <v>999</v>
      </c>
      <c r="M161" s="12">
        <v>7</v>
      </c>
      <c r="N161" s="12">
        <f>SUMIFS(Tableau1[42],Tableau1[RC],"="&amp;Tableau1[[#This Row],[RC]],Tableau1[Jour OPE],"&lt;="&amp;Tableau1[[#This Row],[Jour OPE]])</f>
        <v>1021</v>
      </c>
      <c r="O161" s="12">
        <v>4</v>
      </c>
      <c r="P161" s="12">
        <f>SUMIFS(Tableau1[44],Tableau1[RC],"="&amp;Tableau1[[#This Row],[RC]],Tableau1[Jour OPE],"&lt;="&amp;Tableau1[[#This Row],[Jour OPE]])</f>
        <v>1030</v>
      </c>
      <c r="Q161" s="12">
        <v>2</v>
      </c>
      <c r="R161" s="12">
        <f>SUMIFS(Tableau1[46],Tableau1[RC],"="&amp;Tableau1[[#This Row],[RC]],Tableau1[Jour OPE],"&lt;="&amp;Tableau1[[#This Row],[Jour OPE]])</f>
        <v>792</v>
      </c>
      <c r="S161" s="12">
        <v>1</v>
      </c>
      <c r="T161" s="12">
        <f>SUMIFS(Tableau1[48],Tableau1[RC],"="&amp;Tableau1[[#This Row],[RC]],Tableau1[Jour OPE],"&lt;="&amp;Tableau1[[#This Row],[Jour OPE]])</f>
        <v>790</v>
      </c>
      <c r="U161" s="12">
        <v>6230</v>
      </c>
      <c r="V161" s="12">
        <f>VLOOKUP(Tableau1[[#This Row],[RC]],$Z$4:$AB$5,3,FALSE)</f>
        <v>1590</v>
      </c>
      <c r="W16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1" s="20"/>
    </row>
    <row r="162" spans="1:25" s="3" customFormat="1" ht="19.149999999999999" customHeight="1" x14ac:dyDescent="0.3">
      <c r="A162" s="6" t="s">
        <v>127</v>
      </c>
      <c r="B162" s="7" t="s">
        <v>10</v>
      </c>
      <c r="C162" s="7" t="s">
        <v>206</v>
      </c>
      <c r="D162" s="7" t="s">
        <v>11</v>
      </c>
      <c r="E162" s="17">
        <v>2</v>
      </c>
      <c r="F162" s="17">
        <f>SUMIFS(Tableau1[34],Tableau1[RC],"="&amp;Tableau1[[#This Row],[RC]],Tableau1[Jour OPE],"&lt;="&amp;Tableau1[[#This Row],[Jour OPE]])</f>
        <v>45</v>
      </c>
      <c r="G162" s="17">
        <v>2</v>
      </c>
      <c r="H162" s="17">
        <f>SUMIFS(Tableau1[36],Tableau1[RC],"="&amp;Tableau1[[#This Row],[RC]],Tableau1[Jour OPE],"&lt;="&amp;Tableau1[[#This Row],[Jour OPE]])</f>
        <v>93</v>
      </c>
      <c r="I162" s="17">
        <v>4</v>
      </c>
      <c r="J162" s="17">
        <f>SUMIFS(Tableau1[38],Tableau1[RC],"="&amp;Tableau1[[#This Row],[RC]],Tableau1[Jour OPE],"&lt;="&amp;Tableau1[[#This Row],[Jour OPE]])</f>
        <v>173</v>
      </c>
      <c r="K162" s="17">
        <v>4</v>
      </c>
      <c r="L162" s="17">
        <f>SUMIFS(Tableau1[40],Tableau1[RC],"="&amp;Tableau1[[#This Row],[RC]],Tableau1[Jour OPE],"&lt;="&amp;Tableau1[[#This Row],[Jour OPE]])</f>
        <v>212</v>
      </c>
      <c r="M162" s="17">
        <v>7</v>
      </c>
      <c r="N162" s="17">
        <f>SUMIFS(Tableau1[42],Tableau1[RC],"="&amp;Tableau1[[#This Row],[RC]],Tableau1[Jour OPE],"&lt;="&amp;Tableau1[[#This Row],[Jour OPE]])</f>
        <v>224</v>
      </c>
      <c r="O162" s="17">
        <v>7</v>
      </c>
      <c r="P162" s="17">
        <f>SUMIFS(Tableau1[44],Tableau1[RC],"="&amp;Tableau1[[#This Row],[RC]],Tableau1[Jour OPE],"&lt;="&amp;Tableau1[[#This Row],[Jour OPE]])</f>
        <v>223</v>
      </c>
      <c r="Q162" s="17">
        <v>2</v>
      </c>
      <c r="R162" s="17">
        <f>SUMIFS(Tableau1[46],Tableau1[RC],"="&amp;Tableau1[[#This Row],[RC]],Tableau1[Jour OPE],"&lt;="&amp;Tableau1[[#This Row],[Jour OPE]])</f>
        <v>163</v>
      </c>
      <c r="S162" s="17">
        <v>3</v>
      </c>
      <c r="T162" s="17">
        <f>SUMIFS(Tableau1[48],Tableau1[RC],"="&amp;Tableau1[[#This Row],[RC]],Tableau1[Jour OPE],"&lt;="&amp;Tableau1[[#This Row],[Jour OPE]])</f>
        <v>146</v>
      </c>
      <c r="U162" s="17">
        <v>1279</v>
      </c>
      <c r="V162" s="12">
        <f>VLOOKUP(Tableau1[[#This Row],[RC]],$Z$4:$AB$5,3,FALSE)</f>
        <v>750</v>
      </c>
      <c r="W16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2" s="20"/>
    </row>
    <row r="163" spans="1:25" s="3" customFormat="1" ht="19.149999999999999" customHeight="1" x14ac:dyDescent="0.3">
      <c r="A163" s="6" t="s">
        <v>128</v>
      </c>
      <c r="B163" s="7" t="s">
        <v>10</v>
      </c>
      <c r="C163" s="7" t="s">
        <v>205</v>
      </c>
      <c r="D163" s="7" t="s">
        <v>11</v>
      </c>
      <c r="E163" s="17">
        <v>2</v>
      </c>
      <c r="F163" s="17">
        <f>SUMIFS(Tableau1[34],Tableau1[RC],"="&amp;Tableau1[[#This Row],[RC]],Tableau1[Jour OPE],"&lt;="&amp;Tableau1[[#This Row],[Jour OPE]])</f>
        <v>231</v>
      </c>
      <c r="G163" s="17">
        <v>5</v>
      </c>
      <c r="H163" s="17">
        <f>SUMIFS(Tableau1[36],Tableau1[RC],"="&amp;Tableau1[[#This Row],[RC]],Tableau1[Jour OPE],"&lt;="&amp;Tableau1[[#This Row],[Jour OPE]])</f>
        <v>522</v>
      </c>
      <c r="I163" s="17">
        <v>2</v>
      </c>
      <c r="J163" s="17">
        <f>SUMIFS(Tableau1[38],Tableau1[RC],"="&amp;Tableau1[[#This Row],[RC]],Tableau1[Jour OPE],"&lt;="&amp;Tableau1[[#This Row],[Jour OPE]])</f>
        <v>854</v>
      </c>
      <c r="K163" s="17">
        <v>5</v>
      </c>
      <c r="L163" s="17">
        <f>SUMIFS(Tableau1[40],Tableau1[RC],"="&amp;Tableau1[[#This Row],[RC]],Tableau1[Jour OPE],"&lt;="&amp;Tableau1[[#This Row],[Jour OPE]])</f>
        <v>1004</v>
      </c>
      <c r="M163" s="17">
        <v>4</v>
      </c>
      <c r="N163" s="17">
        <f>SUMIFS(Tableau1[42],Tableau1[RC],"="&amp;Tableau1[[#This Row],[RC]],Tableau1[Jour OPE],"&lt;="&amp;Tableau1[[#This Row],[Jour OPE]])</f>
        <v>1025</v>
      </c>
      <c r="O163" s="17">
        <v>6</v>
      </c>
      <c r="P163" s="17">
        <f>SUMIFS(Tableau1[44],Tableau1[RC],"="&amp;Tableau1[[#This Row],[RC]],Tableau1[Jour OPE],"&lt;="&amp;Tableau1[[#This Row],[Jour OPE]])</f>
        <v>1036</v>
      </c>
      <c r="Q163" s="17">
        <v>1</v>
      </c>
      <c r="R163" s="17">
        <f>SUMIFS(Tableau1[46],Tableau1[RC],"="&amp;Tableau1[[#This Row],[RC]],Tableau1[Jour OPE],"&lt;="&amp;Tableau1[[#This Row],[Jour OPE]])</f>
        <v>793</v>
      </c>
      <c r="S163" s="17">
        <v>2</v>
      </c>
      <c r="T163" s="17">
        <f>SUMIFS(Tableau1[48],Tableau1[RC],"="&amp;Tableau1[[#This Row],[RC]],Tableau1[Jour OPE],"&lt;="&amp;Tableau1[[#This Row],[Jour OPE]])</f>
        <v>792</v>
      </c>
      <c r="U163" s="17">
        <v>6257</v>
      </c>
      <c r="V163" s="12">
        <f>VLOOKUP(Tableau1[[#This Row],[RC]],$Z$4:$AB$5,3,FALSE)</f>
        <v>1590</v>
      </c>
      <c r="W16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3" s="20"/>
    </row>
    <row r="164" spans="1:25" s="3" customFormat="1" ht="19.149999999999999" customHeight="1" x14ac:dyDescent="0.3">
      <c r="A164" s="6" t="s">
        <v>128</v>
      </c>
      <c r="B164" s="7" t="s">
        <v>10</v>
      </c>
      <c r="C164" s="7" t="s">
        <v>206</v>
      </c>
      <c r="D164" s="7" t="s">
        <v>11</v>
      </c>
      <c r="E164" s="12">
        <v>3</v>
      </c>
      <c r="F164" s="12">
        <f>SUMIFS(Tableau1[34],Tableau1[RC],"="&amp;Tableau1[[#This Row],[RC]],Tableau1[Jour OPE],"&lt;="&amp;Tableau1[[#This Row],[Jour OPE]])</f>
        <v>48</v>
      </c>
      <c r="G164" s="12">
        <v>3</v>
      </c>
      <c r="H164" s="12">
        <f>SUMIFS(Tableau1[36],Tableau1[RC],"="&amp;Tableau1[[#This Row],[RC]],Tableau1[Jour OPE],"&lt;="&amp;Tableau1[[#This Row],[Jour OPE]])</f>
        <v>96</v>
      </c>
      <c r="I164" s="12">
        <v>4</v>
      </c>
      <c r="J164" s="12">
        <f>SUMIFS(Tableau1[38],Tableau1[RC],"="&amp;Tableau1[[#This Row],[RC]],Tableau1[Jour OPE],"&lt;="&amp;Tableau1[[#This Row],[Jour OPE]])</f>
        <v>177</v>
      </c>
      <c r="K164" s="12">
        <v>8</v>
      </c>
      <c r="L164" s="12">
        <f>SUMIFS(Tableau1[40],Tableau1[RC],"="&amp;Tableau1[[#This Row],[RC]],Tableau1[Jour OPE],"&lt;="&amp;Tableau1[[#This Row],[Jour OPE]])</f>
        <v>220</v>
      </c>
      <c r="M164" s="12">
        <v>12</v>
      </c>
      <c r="N164" s="12">
        <f>SUMIFS(Tableau1[42],Tableau1[RC],"="&amp;Tableau1[[#This Row],[RC]],Tableau1[Jour OPE],"&lt;="&amp;Tableau1[[#This Row],[Jour OPE]])</f>
        <v>236</v>
      </c>
      <c r="O164" s="12">
        <v>4</v>
      </c>
      <c r="P164" s="12">
        <f>SUMIFS(Tableau1[44],Tableau1[RC],"="&amp;Tableau1[[#This Row],[RC]],Tableau1[Jour OPE],"&lt;="&amp;Tableau1[[#This Row],[Jour OPE]])</f>
        <v>227</v>
      </c>
      <c r="Q164" s="12">
        <v>5</v>
      </c>
      <c r="R164" s="12">
        <f>SUMIFS(Tableau1[46],Tableau1[RC],"="&amp;Tableau1[[#This Row],[RC]],Tableau1[Jour OPE],"&lt;="&amp;Tableau1[[#This Row],[Jour OPE]])</f>
        <v>168</v>
      </c>
      <c r="S164" s="12">
        <v>7</v>
      </c>
      <c r="T164" s="12">
        <f>SUMIFS(Tableau1[48],Tableau1[RC],"="&amp;Tableau1[[#This Row],[RC]],Tableau1[Jour OPE],"&lt;="&amp;Tableau1[[#This Row],[Jour OPE]])</f>
        <v>153</v>
      </c>
      <c r="U164" s="12">
        <v>1325</v>
      </c>
      <c r="V164" s="12">
        <f>VLOOKUP(Tableau1[[#This Row],[RC]],$Z$4:$AB$5,3,FALSE)</f>
        <v>750</v>
      </c>
      <c r="W16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4" s="20"/>
    </row>
    <row r="165" spans="1:25" s="3" customFormat="1" ht="19.149999999999999" customHeight="1" x14ac:dyDescent="0.3">
      <c r="A165" s="6" t="s">
        <v>129</v>
      </c>
      <c r="B165" s="7" t="s">
        <v>10</v>
      </c>
      <c r="C165" s="7" t="s">
        <v>205</v>
      </c>
      <c r="D165" s="7" t="s">
        <v>11</v>
      </c>
      <c r="E165" s="12"/>
      <c r="F165" s="12">
        <f>SUMIFS(Tableau1[34],Tableau1[RC],"="&amp;Tableau1[[#This Row],[RC]],Tableau1[Jour OPE],"&lt;="&amp;Tableau1[[#This Row],[Jour OPE]])</f>
        <v>231</v>
      </c>
      <c r="G165" s="12"/>
      <c r="H165" s="12">
        <f>SUMIFS(Tableau1[36],Tableau1[RC],"="&amp;Tableau1[[#This Row],[RC]],Tableau1[Jour OPE],"&lt;="&amp;Tableau1[[#This Row],[Jour OPE]])</f>
        <v>522</v>
      </c>
      <c r="I165" s="12"/>
      <c r="J165" s="12">
        <f>SUMIFS(Tableau1[38],Tableau1[RC],"="&amp;Tableau1[[#This Row],[RC]],Tableau1[Jour OPE],"&lt;="&amp;Tableau1[[#This Row],[Jour OPE]])</f>
        <v>854</v>
      </c>
      <c r="K165" s="12">
        <v>1</v>
      </c>
      <c r="L165" s="12">
        <f>SUMIFS(Tableau1[40],Tableau1[RC],"="&amp;Tableau1[[#This Row],[RC]],Tableau1[Jour OPE],"&lt;="&amp;Tableau1[[#This Row],[Jour OPE]])</f>
        <v>1005</v>
      </c>
      <c r="M165" s="12"/>
      <c r="N165" s="12">
        <f>SUMIFS(Tableau1[42],Tableau1[RC],"="&amp;Tableau1[[#This Row],[RC]],Tableau1[Jour OPE],"&lt;="&amp;Tableau1[[#This Row],[Jour OPE]])</f>
        <v>1025</v>
      </c>
      <c r="O165" s="12"/>
      <c r="P165" s="12">
        <f>SUMIFS(Tableau1[44],Tableau1[RC],"="&amp;Tableau1[[#This Row],[RC]],Tableau1[Jour OPE],"&lt;="&amp;Tableau1[[#This Row],[Jour OPE]])</f>
        <v>1036</v>
      </c>
      <c r="Q165" s="12"/>
      <c r="R165" s="12">
        <f>SUMIFS(Tableau1[46],Tableau1[RC],"="&amp;Tableau1[[#This Row],[RC]],Tableau1[Jour OPE],"&lt;="&amp;Tableau1[[#This Row],[Jour OPE]])</f>
        <v>793</v>
      </c>
      <c r="S165" s="12"/>
      <c r="T165" s="12">
        <f>SUMIFS(Tableau1[48],Tableau1[RC],"="&amp;Tableau1[[#This Row],[RC]],Tableau1[Jour OPE],"&lt;="&amp;Tableau1[[#This Row],[Jour OPE]])</f>
        <v>792</v>
      </c>
      <c r="U165" s="12">
        <v>6258</v>
      </c>
      <c r="V165" s="12">
        <f>VLOOKUP(Tableau1[[#This Row],[RC]],$Z$4:$AB$5,3,FALSE)</f>
        <v>1590</v>
      </c>
      <c r="W16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5" s="20"/>
    </row>
    <row r="166" spans="1:25" s="3" customFormat="1" ht="19.149999999999999" customHeight="1" x14ac:dyDescent="0.3">
      <c r="A166" s="6" t="s">
        <v>129</v>
      </c>
      <c r="B166" s="7" t="s">
        <v>10</v>
      </c>
      <c r="C166" s="7" t="s">
        <v>206</v>
      </c>
      <c r="D166" s="7" t="s">
        <v>11</v>
      </c>
      <c r="E166" s="17"/>
      <c r="F166" s="17">
        <f>SUMIFS(Tableau1[34],Tableau1[RC],"="&amp;Tableau1[[#This Row],[RC]],Tableau1[Jour OPE],"&lt;="&amp;Tableau1[[#This Row],[Jour OPE]])</f>
        <v>48</v>
      </c>
      <c r="G166" s="17"/>
      <c r="H166" s="17">
        <f>SUMIFS(Tableau1[36],Tableau1[RC],"="&amp;Tableau1[[#This Row],[RC]],Tableau1[Jour OPE],"&lt;="&amp;Tableau1[[#This Row],[Jour OPE]])</f>
        <v>96</v>
      </c>
      <c r="I166" s="17">
        <v>1</v>
      </c>
      <c r="J166" s="17">
        <f>SUMIFS(Tableau1[38],Tableau1[RC],"="&amp;Tableau1[[#This Row],[RC]],Tableau1[Jour OPE],"&lt;="&amp;Tableau1[[#This Row],[Jour OPE]])</f>
        <v>178</v>
      </c>
      <c r="K166" s="17"/>
      <c r="L166" s="17">
        <f>SUMIFS(Tableau1[40],Tableau1[RC],"="&amp;Tableau1[[#This Row],[RC]],Tableau1[Jour OPE],"&lt;="&amp;Tableau1[[#This Row],[Jour OPE]])</f>
        <v>220</v>
      </c>
      <c r="M166" s="17"/>
      <c r="N166" s="17">
        <f>SUMIFS(Tableau1[42],Tableau1[RC],"="&amp;Tableau1[[#This Row],[RC]],Tableau1[Jour OPE],"&lt;="&amp;Tableau1[[#This Row],[Jour OPE]])</f>
        <v>236</v>
      </c>
      <c r="O166" s="17">
        <v>1</v>
      </c>
      <c r="P166" s="17">
        <f>SUMIFS(Tableau1[44],Tableau1[RC],"="&amp;Tableau1[[#This Row],[RC]],Tableau1[Jour OPE],"&lt;="&amp;Tableau1[[#This Row],[Jour OPE]])</f>
        <v>228</v>
      </c>
      <c r="Q166" s="17"/>
      <c r="R166" s="17">
        <f>SUMIFS(Tableau1[46],Tableau1[RC],"="&amp;Tableau1[[#This Row],[RC]],Tableau1[Jour OPE],"&lt;="&amp;Tableau1[[#This Row],[Jour OPE]])</f>
        <v>168</v>
      </c>
      <c r="S166" s="17"/>
      <c r="T166" s="17">
        <f>SUMIFS(Tableau1[48],Tableau1[RC],"="&amp;Tableau1[[#This Row],[RC]],Tableau1[Jour OPE],"&lt;="&amp;Tableau1[[#This Row],[Jour OPE]])</f>
        <v>153</v>
      </c>
      <c r="U166" s="17">
        <v>1327</v>
      </c>
      <c r="V166" s="12">
        <f>VLOOKUP(Tableau1[[#This Row],[RC]],$Z$4:$AB$5,3,FALSE)</f>
        <v>750</v>
      </c>
      <c r="W16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6" s="20"/>
    </row>
    <row r="167" spans="1:25" s="3" customFormat="1" ht="19.149999999999999" customHeight="1" x14ac:dyDescent="0.3">
      <c r="A167" s="6" t="s">
        <v>130</v>
      </c>
      <c r="B167" s="7" t="s">
        <v>10</v>
      </c>
      <c r="C167" s="7" t="s">
        <v>205</v>
      </c>
      <c r="D167" s="7" t="s">
        <v>11</v>
      </c>
      <c r="E167" s="17"/>
      <c r="F167" s="17">
        <f>SUMIFS(Tableau1[34],Tableau1[RC],"="&amp;Tableau1[[#This Row],[RC]],Tableau1[Jour OPE],"&lt;="&amp;Tableau1[[#This Row],[Jour OPE]])</f>
        <v>231</v>
      </c>
      <c r="G167" s="17">
        <v>2</v>
      </c>
      <c r="H167" s="17">
        <f>SUMIFS(Tableau1[36],Tableau1[RC],"="&amp;Tableau1[[#This Row],[RC]],Tableau1[Jour OPE],"&lt;="&amp;Tableau1[[#This Row],[Jour OPE]])</f>
        <v>524</v>
      </c>
      <c r="I167" s="17">
        <v>4</v>
      </c>
      <c r="J167" s="17">
        <f>SUMIFS(Tableau1[38],Tableau1[RC],"="&amp;Tableau1[[#This Row],[RC]],Tableau1[Jour OPE],"&lt;="&amp;Tableau1[[#This Row],[Jour OPE]])</f>
        <v>858</v>
      </c>
      <c r="K167" s="17">
        <v>4</v>
      </c>
      <c r="L167" s="17">
        <f>SUMIFS(Tableau1[40],Tableau1[RC],"="&amp;Tableau1[[#This Row],[RC]],Tableau1[Jour OPE],"&lt;="&amp;Tableau1[[#This Row],[Jour OPE]])</f>
        <v>1009</v>
      </c>
      <c r="M167" s="17">
        <v>1</v>
      </c>
      <c r="N167" s="17">
        <f>SUMIFS(Tableau1[42],Tableau1[RC],"="&amp;Tableau1[[#This Row],[RC]],Tableau1[Jour OPE],"&lt;="&amp;Tableau1[[#This Row],[Jour OPE]])</f>
        <v>1026</v>
      </c>
      <c r="O167" s="17">
        <v>3</v>
      </c>
      <c r="P167" s="17">
        <f>SUMIFS(Tableau1[44],Tableau1[RC],"="&amp;Tableau1[[#This Row],[RC]],Tableau1[Jour OPE],"&lt;="&amp;Tableau1[[#This Row],[Jour OPE]])</f>
        <v>1039</v>
      </c>
      <c r="Q167" s="17"/>
      <c r="R167" s="17">
        <f>SUMIFS(Tableau1[46],Tableau1[RC],"="&amp;Tableau1[[#This Row],[RC]],Tableau1[Jour OPE],"&lt;="&amp;Tableau1[[#This Row],[Jour OPE]])</f>
        <v>793</v>
      </c>
      <c r="S167" s="17">
        <v>1</v>
      </c>
      <c r="T167" s="17">
        <f>SUMIFS(Tableau1[48],Tableau1[RC],"="&amp;Tableau1[[#This Row],[RC]],Tableau1[Jour OPE],"&lt;="&amp;Tableau1[[#This Row],[Jour OPE]])</f>
        <v>793</v>
      </c>
      <c r="U167" s="17">
        <v>6273</v>
      </c>
      <c r="V167" s="12">
        <f>VLOOKUP(Tableau1[[#This Row],[RC]],$Z$4:$AB$5,3,FALSE)</f>
        <v>1590</v>
      </c>
      <c r="W16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7" s="20"/>
    </row>
    <row r="168" spans="1:25" s="3" customFormat="1" ht="19.149999999999999" customHeight="1" x14ac:dyDescent="0.3">
      <c r="A168" s="6" t="s">
        <v>130</v>
      </c>
      <c r="B168" s="7" t="s">
        <v>10</v>
      </c>
      <c r="C168" s="7" t="s">
        <v>206</v>
      </c>
      <c r="D168" s="7" t="s">
        <v>11</v>
      </c>
      <c r="E168" s="12"/>
      <c r="F168" s="12">
        <f>SUMIFS(Tableau1[34],Tableau1[RC],"="&amp;Tableau1[[#This Row],[RC]],Tableau1[Jour OPE],"&lt;="&amp;Tableau1[[#This Row],[Jour OPE]])</f>
        <v>48</v>
      </c>
      <c r="G168" s="12">
        <v>1</v>
      </c>
      <c r="H168" s="12">
        <f>SUMIFS(Tableau1[36],Tableau1[RC],"="&amp;Tableau1[[#This Row],[RC]],Tableau1[Jour OPE],"&lt;="&amp;Tableau1[[#This Row],[Jour OPE]])</f>
        <v>97</v>
      </c>
      <c r="I168" s="12">
        <v>2</v>
      </c>
      <c r="J168" s="12">
        <f>SUMIFS(Tableau1[38],Tableau1[RC],"="&amp;Tableau1[[#This Row],[RC]],Tableau1[Jour OPE],"&lt;="&amp;Tableau1[[#This Row],[Jour OPE]])</f>
        <v>180</v>
      </c>
      <c r="K168" s="12">
        <v>3</v>
      </c>
      <c r="L168" s="12">
        <f>SUMIFS(Tableau1[40],Tableau1[RC],"="&amp;Tableau1[[#This Row],[RC]],Tableau1[Jour OPE],"&lt;="&amp;Tableau1[[#This Row],[Jour OPE]])</f>
        <v>223</v>
      </c>
      <c r="M168" s="12">
        <v>1</v>
      </c>
      <c r="N168" s="12">
        <f>SUMIFS(Tableau1[42],Tableau1[RC],"="&amp;Tableau1[[#This Row],[RC]],Tableau1[Jour OPE],"&lt;="&amp;Tableau1[[#This Row],[Jour OPE]])</f>
        <v>237</v>
      </c>
      <c r="O168" s="12">
        <v>2</v>
      </c>
      <c r="P168" s="12">
        <f>SUMIFS(Tableau1[44],Tableau1[RC],"="&amp;Tableau1[[#This Row],[RC]],Tableau1[Jour OPE],"&lt;="&amp;Tableau1[[#This Row],[Jour OPE]])</f>
        <v>230</v>
      </c>
      <c r="Q168" s="12">
        <v>1</v>
      </c>
      <c r="R168" s="12">
        <f>SUMIFS(Tableau1[46],Tableau1[RC],"="&amp;Tableau1[[#This Row],[RC]],Tableau1[Jour OPE],"&lt;="&amp;Tableau1[[#This Row],[Jour OPE]])</f>
        <v>169</v>
      </c>
      <c r="S168" s="12">
        <v>2</v>
      </c>
      <c r="T168" s="12">
        <f>SUMIFS(Tableau1[48],Tableau1[RC],"="&amp;Tableau1[[#This Row],[RC]],Tableau1[Jour OPE],"&lt;="&amp;Tableau1[[#This Row],[Jour OPE]])</f>
        <v>155</v>
      </c>
      <c r="U168" s="12">
        <v>1339</v>
      </c>
      <c r="V168" s="12">
        <f>VLOOKUP(Tableau1[[#This Row],[RC]],$Z$4:$AB$5,3,FALSE)</f>
        <v>750</v>
      </c>
      <c r="W16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8" s="20"/>
    </row>
    <row r="169" spans="1:25" s="3" customFormat="1" ht="19.149999999999999" customHeight="1" x14ac:dyDescent="0.3">
      <c r="A169" s="6" t="s">
        <v>131</v>
      </c>
      <c r="B169" s="7" t="s">
        <v>10</v>
      </c>
      <c r="C169" s="7" t="s">
        <v>205</v>
      </c>
      <c r="D169" s="7" t="s">
        <v>11</v>
      </c>
      <c r="E169" s="12">
        <v>1</v>
      </c>
      <c r="F169" s="12">
        <f>SUMIFS(Tableau1[34],Tableau1[RC],"="&amp;Tableau1[[#This Row],[RC]],Tableau1[Jour OPE],"&lt;="&amp;Tableau1[[#This Row],[Jour OPE]])</f>
        <v>232</v>
      </c>
      <c r="G169" s="12">
        <v>2</v>
      </c>
      <c r="H169" s="12">
        <f>SUMIFS(Tableau1[36],Tableau1[RC],"="&amp;Tableau1[[#This Row],[RC]],Tableau1[Jour OPE],"&lt;="&amp;Tableau1[[#This Row],[Jour OPE]])</f>
        <v>526</v>
      </c>
      <c r="I169" s="12">
        <v>2</v>
      </c>
      <c r="J169" s="12">
        <f>SUMIFS(Tableau1[38],Tableau1[RC],"="&amp;Tableau1[[#This Row],[RC]],Tableau1[Jour OPE],"&lt;="&amp;Tableau1[[#This Row],[Jour OPE]])</f>
        <v>860</v>
      </c>
      <c r="K169" s="12">
        <v>1</v>
      </c>
      <c r="L169" s="12">
        <f>SUMIFS(Tableau1[40],Tableau1[RC],"="&amp;Tableau1[[#This Row],[RC]],Tableau1[Jour OPE],"&lt;="&amp;Tableau1[[#This Row],[Jour OPE]])</f>
        <v>1010</v>
      </c>
      <c r="M169" s="12">
        <v>1</v>
      </c>
      <c r="N169" s="12">
        <f>SUMIFS(Tableau1[42],Tableau1[RC],"="&amp;Tableau1[[#This Row],[RC]],Tableau1[Jour OPE],"&lt;="&amp;Tableau1[[#This Row],[Jour OPE]])</f>
        <v>1027</v>
      </c>
      <c r="O169" s="12"/>
      <c r="P169" s="12">
        <f>SUMIFS(Tableau1[44],Tableau1[RC],"="&amp;Tableau1[[#This Row],[RC]],Tableau1[Jour OPE],"&lt;="&amp;Tableau1[[#This Row],[Jour OPE]])</f>
        <v>1039</v>
      </c>
      <c r="Q169" s="12">
        <v>1</v>
      </c>
      <c r="R169" s="12">
        <f>SUMIFS(Tableau1[46],Tableau1[RC],"="&amp;Tableau1[[#This Row],[RC]],Tableau1[Jour OPE],"&lt;="&amp;Tableau1[[#This Row],[Jour OPE]])</f>
        <v>794</v>
      </c>
      <c r="S169" s="12">
        <v>1</v>
      </c>
      <c r="T169" s="12">
        <f>SUMIFS(Tableau1[48],Tableau1[RC],"="&amp;Tableau1[[#This Row],[RC]],Tableau1[Jour OPE],"&lt;="&amp;Tableau1[[#This Row],[Jour OPE]])</f>
        <v>794</v>
      </c>
      <c r="U169" s="12">
        <v>6282</v>
      </c>
      <c r="V169" s="12">
        <f>VLOOKUP(Tableau1[[#This Row],[RC]],$Z$4:$AB$5,3,FALSE)</f>
        <v>1590</v>
      </c>
      <c r="W16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69" s="20"/>
    </row>
    <row r="170" spans="1:25" s="3" customFormat="1" ht="19.149999999999999" customHeight="1" x14ac:dyDescent="0.3">
      <c r="A170" s="6" t="s">
        <v>131</v>
      </c>
      <c r="B170" s="7" t="s">
        <v>10</v>
      </c>
      <c r="C170" s="7" t="s">
        <v>206</v>
      </c>
      <c r="D170" s="7" t="s">
        <v>11</v>
      </c>
      <c r="E170" s="17">
        <v>4</v>
      </c>
      <c r="F170" s="17">
        <f>SUMIFS(Tableau1[34],Tableau1[RC],"="&amp;Tableau1[[#This Row],[RC]],Tableau1[Jour OPE],"&lt;="&amp;Tableau1[[#This Row],[Jour OPE]])</f>
        <v>52</v>
      </c>
      <c r="G170" s="17"/>
      <c r="H170" s="17">
        <f>SUMIFS(Tableau1[36],Tableau1[RC],"="&amp;Tableau1[[#This Row],[RC]],Tableau1[Jour OPE],"&lt;="&amp;Tableau1[[#This Row],[Jour OPE]])</f>
        <v>97</v>
      </c>
      <c r="I170" s="17">
        <v>1</v>
      </c>
      <c r="J170" s="17">
        <f>SUMIFS(Tableau1[38],Tableau1[RC],"="&amp;Tableau1[[#This Row],[RC]],Tableau1[Jour OPE],"&lt;="&amp;Tableau1[[#This Row],[Jour OPE]])</f>
        <v>181</v>
      </c>
      <c r="K170" s="17">
        <v>3</v>
      </c>
      <c r="L170" s="17">
        <f>SUMIFS(Tableau1[40],Tableau1[RC],"="&amp;Tableau1[[#This Row],[RC]],Tableau1[Jour OPE],"&lt;="&amp;Tableau1[[#This Row],[Jour OPE]])</f>
        <v>226</v>
      </c>
      <c r="M170" s="17">
        <v>5</v>
      </c>
      <c r="N170" s="17">
        <f>SUMIFS(Tableau1[42],Tableau1[RC],"="&amp;Tableau1[[#This Row],[RC]],Tableau1[Jour OPE],"&lt;="&amp;Tableau1[[#This Row],[Jour OPE]])</f>
        <v>242</v>
      </c>
      <c r="O170" s="17">
        <v>4</v>
      </c>
      <c r="P170" s="17">
        <f>SUMIFS(Tableau1[44],Tableau1[RC],"="&amp;Tableau1[[#This Row],[RC]],Tableau1[Jour OPE],"&lt;="&amp;Tableau1[[#This Row],[Jour OPE]])</f>
        <v>234</v>
      </c>
      <c r="Q170" s="17">
        <v>0</v>
      </c>
      <c r="R170" s="17">
        <f>SUMIFS(Tableau1[46],Tableau1[RC],"="&amp;Tableau1[[#This Row],[RC]],Tableau1[Jour OPE],"&lt;="&amp;Tableau1[[#This Row],[Jour OPE]])</f>
        <v>169</v>
      </c>
      <c r="S170" s="17">
        <v>4</v>
      </c>
      <c r="T170" s="17">
        <f>SUMIFS(Tableau1[48],Tableau1[RC],"="&amp;Tableau1[[#This Row],[RC]],Tableau1[Jour OPE],"&lt;="&amp;Tableau1[[#This Row],[Jour OPE]])</f>
        <v>159</v>
      </c>
      <c r="U170" s="17">
        <v>1360</v>
      </c>
      <c r="V170" s="12">
        <f>VLOOKUP(Tableau1[[#This Row],[RC]],$Z$4:$AB$5,3,FALSE)</f>
        <v>750</v>
      </c>
      <c r="W17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0" s="20"/>
    </row>
    <row r="171" spans="1:25" s="3" customFormat="1" ht="19.149999999999999" customHeight="1" x14ac:dyDescent="0.3">
      <c r="A171" s="6" t="s">
        <v>132</v>
      </c>
      <c r="B171" s="7" t="s">
        <v>10</v>
      </c>
      <c r="C171" s="7" t="s">
        <v>205</v>
      </c>
      <c r="D171" s="7" t="s">
        <v>11</v>
      </c>
      <c r="E171" s="17">
        <v>2</v>
      </c>
      <c r="F171" s="17">
        <f>SUMIFS(Tableau1[34],Tableau1[RC],"="&amp;Tableau1[[#This Row],[RC]],Tableau1[Jour OPE],"&lt;="&amp;Tableau1[[#This Row],[Jour OPE]])</f>
        <v>234</v>
      </c>
      <c r="G171" s="17">
        <v>1</v>
      </c>
      <c r="H171" s="17">
        <f>SUMIFS(Tableau1[36],Tableau1[RC],"="&amp;Tableau1[[#This Row],[RC]],Tableau1[Jour OPE],"&lt;="&amp;Tableau1[[#This Row],[Jour OPE]])</f>
        <v>527</v>
      </c>
      <c r="I171" s="17">
        <v>1</v>
      </c>
      <c r="J171" s="17">
        <f>SUMIFS(Tableau1[38],Tableau1[RC],"="&amp;Tableau1[[#This Row],[RC]],Tableau1[Jour OPE],"&lt;="&amp;Tableau1[[#This Row],[Jour OPE]])</f>
        <v>861</v>
      </c>
      <c r="K171" s="17">
        <v>3</v>
      </c>
      <c r="L171" s="17">
        <f>SUMIFS(Tableau1[40],Tableau1[RC],"="&amp;Tableau1[[#This Row],[RC]],Tableau1[Jour OPE],"&lt;="&amp;Tableau1[[#This Row],[Jour OPE]])</f>
        <v>1013</v>
      </c>
      <c r="M171" s="17">
        <v>1</v>
      </c>
      <c r="N171" s="17">
        <f>SUMIFS(Tableau1[42],Tableau1[RC],"="&amp;Tableau1[[#This Row],[RC]],Tableau1[Jour OPE],"&lt;="&amp;Tableau1[[#This Row],[Jour OPE]])</f>
        <v>1028</v>
      </c>
      <c r="O171" s="17"/>
      <c r="P171" s="17">
        <f>SUMIFS(Tableau1[44],Tableau1[RC],"="&amp;Tableau1[[#This Row],[RC]],Tableau1[Jour OPE],"&lt;="&amp;Tableau1[[#This Row],[Jour OPE]])</f>
        <v>1039</v>
      </c>
      <c r="Q171" s="17">
        <v>1</v>
      </c>
      <c r="R171" s="17">
        <f>SUMIFS(Tableau1[46],Tableau1[RC],"="&amp;Tableau1[[#This Row],[RC]],Tableau1[Jour OPE],"&lt;="&amp;Tableau1[[#This Row],[Jour OPE]])</f>
        <v>795</v>
      </c>
      <c r="S171" s="17">
        <v>1</v>
      </c>
      <c r="T171" s="17">
        <f>SUMIFS(Tableau1[48],Tableau1[RC],"="&amp;Tableau1[[#This Row],[RC]],Tableau1[Jour OPE],"&lt;="&amp;Tableau1[[#This Row],[Jour OPE]])</f>
        <v>795</v>
      </c>
      <c r="U171" s="17">
        <v>6292</v>
      </c>
      <c r="V171" s="12">
        <f>VLOOKUP(Tableau1[[#This Row],[RC]],$Z$4:$AB$5,3,FALSE)</f>
        <v>1590</v>
      </c>
      <c r="W17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1" s="20"/>
    </row>
    <row r="172" spans="1:25" s="3" customFormat="1" ht="19.149999999999999" customHeight="1" x14ac:dyDescent="0.3">
      <c r="A172" s="6" t="s">
        <v>132</v>
      </c>
      <c r="B172" s="7" t="s">
        <v>10</v>
      </c>
      <c r="C172" s="7" t="s">
        <v>206</v>
      </c>
      <c r="D172" s="7" t="s">
        <v>11</v>
      </c>
      <c r="E172" s="12">
        <v>5</v>
      </c>
      <c r="F172" s="12">
        <f>SUMIFS(Tableau1[34],Tableau1[RC],"="&amp;Tableau1[[#This Row],[RC]],Tableau1[Jour OPE],"&lt;="&amp;Tableau1[[#This Row],[Jour OPE]])</f>
        <v>57</v>
      </c>
      <c r="G172" s="12">
        <v>4</v>
      </c>
      <c r="H172" s="12">
        <f>SUMIFS(Tableau1[36],Tableau1[RC],"="&amp;Tableau1[[#This Row],[RC]],Tableau1[Jour OPE],"&lt;="&amp;Tableau1[[#This Row],[Jour OPE]])</f>
        <v>101</v>
      </c>
      <c r="I172" s="12">
        <v>4</v>
      </c>
      <c r="J172" s="12">
        <f>SUMIFS(Tableau1[38],Tableau1[RC],"="&amp;Tableau1[[#This Row],[RC]],Tableau1[Jour OPE],"&lt;="&amp;Tableau1[[#This Row],[Jour OPE]])</f>
        <v>185</v>
      </c>
      <c r="K172" s="12">
        <v>1</v>
      </c>
      <c r="L172" s="12">
        <f>SUMIFS(Tableau1[40],Tableau1[RC],"="&amp;Tableau1[[#This Row],[RC]],Tableau1[Jour OPE],"&lt;="&amp;Tableau1[[#This Row],[Jour OPE]])</f>
        <v>227</v>
      </c>
      <c r="M172" s="12">
        <v>4</v>
      </c>
      <c r="N172" s="12">
        <f>SUMIFS(Tableau1[42],Tableau1[RC],"="&amp;Tableau1[[#This Row],[RC]],Tableau1[Jour OPE],"&lt;="&amp;Tableau1[[#This Row],[Jour OPE]])</f>
        <v>246</v>
      </c>
      <c r="O172" s="12">
        <v>3</v>
      </c>
      <c r="P172" s="12">
        <f>SUMIFS(Tableau1[44],Tableau1[RC],"="&amp;Tableau1[[#This Row],[RC]],Tableau1[Jour OPE],"&lt;="&amp;Tableau1[[#This Row],[Jour OPE]])</f>
        <v>237</v>
      </c>
      <c r="Q172" s="12">
        <v>7</v>
      </c>
      <c r="R172" s="12">
        <f>SUMIFS(Tableau1[46],Tableau1[RC],"="&amp;Tableau1[[#This Row],[RC]],Tableau1[Jour OPE],"&lt;="&amp;Tableau1[[#This Row],[Jour OPE]])</f>
        <v>176</v>
      </c>
      <c r="S172" s="12">
        <v>2</v>
      </c>
      <c r="T172" s="12">
        <f>SUMIFS(Tableau1[48],Tableau1[RC],"="&amp;Tableau1[[#This Row],[RC]],Tableau1[Jour OPE],"&lt;="&amp;Tableau1[[#This Row],[Jour OPE]])</f>
        <v>161</v>
      </c>
      <c r="U172" s="12">
        <v>1390</v>
      </c>
      <c r="V172" s="12">
        <f>VLOOKUP(Tableau1[[#This Row],[RC]],$Z$4:$AB$5,3,FALSE)</f>
        <v>750</v>
      </c>
      <c r="W17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2" s="20"/>
    </row>
    <row r="173" spans="1:25" s="3" customFormat="1" ht="19.149999999999999" customHeight="1" x14ac:dyDescent="0.3">
      <c r="A173" s="6" t="s">
        <v>133</v>
      </c>
      <c r="B173" s="7" t="s">
        <v>10</v>
      </c>
      <c r="C173" s="7" t="s">
        <v>205</v>
      </c>
      <c r="D173" s="7" t="s">
        <v>11</v>
      </c>
      <c r="E173" s="12">
        <v>2</v>
      </c>
      <c r="F173" s="12">
        <f>SUMIFS(Tableau1[34],Tableau1[RC],"="&amp;Tableau1[[#This Row],[RC]],Tableau1[Jour OPE],"&lt;="&amp;Tableau1[[#This Row],[Jour OPE]])</f>
        <v>236</v>
      </c>
      <c r="G173" s="12">
        <v>2</v>
      </c>
      <c r="H173" s="12">
        <f>SUMIFS(Tableau1[36],Tableau1[RC],"="&amp;Tableau1[[#This Row],[RC]],Tableau1[Jour OPE],"&lt;="&amp;Tableau1[[#This Row],[Jour OPE]])</f>
        <v>529</v>
      </c>
      <c r="I173" s="12">
        <v>3</v>
      </c>
      <c r="J173" s="12">
        <f>SUMIFS(Tableau1[38],Tableau1[RC],"="&amp;Tableau1[[#This Row],[RC]],Tableau1[Jour OPE],"&lt;="&amp;Tableau1[[#This Row],[Jour OPE]])</f>
        <v>864</v>
      </c>
      <c r="K173" s="12"/>
      <c r="L173" s="12">
        <f>SUMIFS(Tableau1[40],Tableau1[RC],"="&amp;Tableau1[[#This Row],[RC]],Tableau1[Jour OPE],"&lt;="&amp;Tableau1[[#This Row],[Jour OPE]])</f>
        <v>1013</v>
      </c>
      <c r="M173" s="12"/>
      <c r="N173" s="12">
        <f>SUMIFS(Tableau1[42],Tableau1[RC],"="&amp;Tableau1[[#This Row],[RC]],Tableau1[Jour OPE],"&lt;="&amp;Tableau1[[#This Row],[Jour OPE]])</f>
        <v>1028</v>
      </c>
      <c r="O173" s="12">
        <v>1</v>
      </c>
      <c r="P173" s="12">
        <f>SUMIFS(Tableau1[44],Tableau1[RC],"="&amp;Tableau1[[#This Row],[RC]],Tableau1[Jour OPE],"&lt;="&amp;Tableau1[[#This Row],[Jour OPE]])</f>
        <v>1040</v>
      </c>
      <c r="Q173" s="12">
        <v>3</v>
      </c>
      <c r="R173" s="12">
        <f>SUMIFS(Tableau1[46],Tableau1[RC],"="&amp;Tableau1[[#This Row],[RC]],Tableau1[Jour OPE],"&lt;="&amp;Tableau1[[#This Row],[Jour OPE]])</f>
        <v>798</v>
      </c>
      <c r="S173" s="12">
        <v>1</v>
      </c>
      <c r="T173" s="12">
        <f>SUMIFS(Tableau1[48],Tableau1[RC],"="&amp;Tableau1[[#This Row],[RC]],Tableau1[Jour OPE],"&lt;="&amp;Tableau1[[#This Row],[Jour OPE]])</f>
        <v>796</v>
      </c>
      <c r="U173" s="12">
        <v>6304</v>
      </c>
      <c r="V173" s="12">
        <f>VLOOKUP(Tableau1[[#This Row],[RC]],$Z$4:$AB$5,3,FALSE)</f>
        <v>1590</v>
      </c>
      <c r="W17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3" s="20"/>
    </row>
    <row r="174" spans="1:25" s="3" customFormat="1" ht="19.149999999999999" customHeight="1" x14ac:dyDescent="0.3">
      <c r="A174" s="6" t="s">
        <v>133</v>
      </c>
      <c r="B174" s="7" t="s">
        <v>10</v>
      </c>
      <c r="C174" s="7" t="s">
        <v>206</v>
      </c>
      <c r="D174" s="7" t="s">
        <v>11</v>
      </c>
      <c r="E174" s="17">
        <v>-1</v>
      </c>
      <c r="F174" s="17">
        <f>SUMIFS(Tableau1[34],Tableau1[RC],"="&amp;Tableau1[[#This Row],[RC]],Tableau1[Jour OPE],"&lt;="&amp;Tableau1[[#This Row],[Jour OPE]])</f>
        <v>56</v>
      </c>
      <c r="G174" s="17">
        <v>2</v>
      </c>
      <c r="H174" s="17">
        <f>SUMIFS(Tableau1[36],Tableau1[RC],"="&amp;Tableau1[[#This Row],[RC]],Tableau1[Jour OPE],"&lt;="&amp;Tableau1[[#This Row],[Jour OPE]])</f>
        <v>103</v>
      </c>
      <c r="I174" s="17">
        <v>4</v>
      </c>
      <c r="J174" s="17">
        <f>SUMIFS(Tableau1[38],Tableau1[RC],"="&amp;Tableau1[[#This Row],[RC]],Tableau1[Jour OPE],"&lt;="&amp;Tableau1[[#This Row],[Jour OPE]])</f>
        <v>189</v>
      </c>
      <c r="K174" s="17">
        <v>5</v>
      </c>
      <c r="L174" s="17">
        <f>SUMIFS(Tableau1[40],Tableau1[RC],"="&amp;Tableau1[[#This Row],[RC]],Tableau1[Jour OPE],"&lt;="&amp;Tableau1[[#This Row],[Jour OPE]])</f>
        <v>232</v>
      </c>
      <c r="M174" s="17">
        <v>7</v>
      </c>
      <c r="N174" s="17">
        <f>SUMIFS(Tableau1[42],Tableau1[RC],"="&amp;Tableau1[[#This Row],[RC]],Tableau1[Jour OPE],"&lt;="&amp;Tableau1[[#This Row],[Jour OPE]])</f>
        <v>253</v>
      </c>
      <c r="O174" s="17">
        <v>6</v>
      </c>
      <c r="P174" s="17">
        <f>SUMIFS(Tableau1[44],Tableau1[RC],"="&amp;Tableau1[[#This Row],[RC]],Tableau1[Jour OPE],"&lt;="&amp;Tableau1[[#This Row],[Jour OPE]])</f>
        <v>243</v>
      </c>
      <c r="Q174" s="17">
        <v>6</v>
      </c>
      <c r="R174" s="17">
        <f>SUMIFS(Tableau1[46],Tableau1[RC],"="&amp;Tableau1[[#This Row],[RC]],Tableau1[Jour OPE],"&lt;="&amp;Tableau1[[#This Row],[Jour OPE]])</f>
        <v>182</v>
      </c>
      <c r="S174" s="17">
        <v>3</v>
      </c>
      <c r="T174" s="17">
        <f>SUMIFS(Tableau1[48],Tableau1[RC],"="&amp;Tableau1[[#This Row],[RC]],Tableau1[Jour OPE],"&lt;="&amp;Tableau1[[#This Row],[Jour OPE]])</f>
        <v>164</v>
      </c>
      <c r="U174" s="17">
        <v>1422</v>
      </c>
      <c r="V174" s="12">
        <f>VLOOKUP(Tableau1[[#This Row],[RC]],$Z$4:$AB$5,3,FALSE)</f>
        <v>750</v>
      </c>
      <c r="W17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4" s="20"/>
    </row>
    <row r="175" spans="1:25" s="3" customFormat="1" ht="19.149999999999999" customHeight="1" x14ac:dyDescent="0.3">
      <c r="A175" s="6" t="s">
        <v>134</v>
      </c>
      <c r="B175" s="7" t="s">
        <v>10</v>
      </c>
      <c r="C175" s="7" t="s">
        <v>205</v>
      </c>
      <c r="D175" s="7" t="s">
        <v>11</v>
      </c>
      <c r="E175" s="17">
        <v>1</v>
      </c>
      <c r="F175" s="17">
        <f>SUMIFS(Tableau1[34],Tableau1[RC],"="&amp;Tableau1[[#This Row],[RC]],Tableau1[Jour OPE],"&lt;="&amp;Tableau1[[#This Row],[Jour OPE]])</f>
        <v>237</v>
      </c>
      <c r="G175" s="17">
        <v>3</v>
      </c>
      <c r="H175" s="17">
        <f>SUMIFS(Tableau1[36],Tableau1[RC],"="&amp;Tableau1[[#This Row],[RC]],Tableau1[Jour OPE],"&lt;="&amp;Tableau1[[#This Row],[Jour OPE]])</f>
        <v>532</v>
      </c>
      <c r="I175" s="17">
        <v>2</v>
      </c>
      <c r="J175" s="17">
        <f>SUMIFS(Tableau1[38],Tableau1[RC],"="&amp;Tableau1[[#This Row],[RC]],Tableau1[Jour OPE],"&lt;="&amp;Tableau1[[#This Row],[Jour OPE]])</f>
        <v>866</v>
      </c>
      <c r="K175" s="17">
        <v>1</v>
      </c>
      <c r="L175" s="17">
        <f>SUMIFS(Tableau1[40],Tableau1[RC],"="&amp;Tableau1[[#This Row],[RC]],Tableau1[Jour OPE],"&lt;="&amp;Tableau1[[#This Row],[Jour OPE]])</f>
        <v>1014</v>
      </c>
      <c r="M175" s="17">
        <v>7</v>
      </c>
      <c r="N175" s="17">
        <f>SUMIFS(Tableau1[42],Tableau1[RC],"="&amp;Tableau1[[#This Row],[RC]],Tableau1[Jour OPE],"&lt;="&amp;Tableau1[[#This Row],[Jour OPE]])</f>
        <v>1035</v>
      </c>
      <c r="O175" s="17">
        <v>1</v>
      </c>
      <c r="P175" s="17">
        <f>SUMIFS(Tableau1[44],Tableau1[RC],"="&amp;Tableau1[[#This Row],[RC]],Tableau1[Jour OPE],"&lt;="&amp;Tableau1[[#This Row],[Jour OPE]])</f>
        <v>1041</v>
      </c>
      <c r="Q175" s="17">
        <v>3</v>
      </c>
      <c r="R175" s="17">
        <f>SUMIFS(Tableau1[46],Tableau1[RC],"="&amp;Tableau1[[#This Row],[RC]],Tableau1[Jour OPE],"&lt;="&amp;Tableau1[[#This Row],[Jour OPE]])</f>
        <v>801</v>
      </c>
      <c r="S175" s="17">
        <v>1</v>
      </c>
      <c r="T175" s="17">
        <f>SUMIFS(Tableau1[48],Tableau1[RC],"="&amp;Tableau1[[#This Row],[RC]],Tableau1[Jour OPE],"&lt;="&amp;Tableau1[[#This Row],[Jour OPE]])</f>
        <v>797</v>
      </c>
      <c r="U175" s="17">
        <v>6323</v>
      </c>
      <c r="V175" s="12">
        <f>VLOOKUP(Tableau1[[#This Row],[RC]],$Z$4:$AB$5,3,FALSE)</f>
        <v>1590</v>
      </c>
      <c r="W17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5" s="20"/>
    </row>
    <row r="176" spans="1:25" s="3" customFormat="1" ht="19.149999999999999" customHeight="1" x14ac:dyDescent="0.3">
      <c r="A176" s="6" t="s">
        <v>134</v>
      </c>
      <c r="B176" s="7" t="s">
        <v>10</v>
      </c>
      <c r="C176" s="7" t="s">
        <v>206</v>
      </c>
      <c r="D176" s="7" t="s">
        <v>11</v>
      </c>
      <c r="E176" s="12">
        <v>1</v>
      </c>
      <c r="F176" s="12">
        <f>SUMIFS(Tableau1[34],Tableau1[RC],"="&amp;Tableau1[[#This Row],[RC]],Tableau1[Jour OPE],"&lt;="&amp;Tableau1[[#This Row],[Jour OPE]])</f>
        <v>57</v>
      </c>
      <c r="G176" s="12">
        <v>2</v>
      </c>
      <c r="H176" s="12">
        <f>SUMIFS(Tableau1[36],Tableau1[RC],"="&amp;Tableau1[[#This Row],[RC]],Tableau1[Jour OPE],"&lt;="&amp;Tableau1[[#This Row],[Jour OPE]])</f>
        <v>105</v>
      </c>
      <c r="I176" s="12">
        <v>3</v>
      </c>
      <c r="J176" s="12">
        <f>SUMIFS(Tableau1[38],Tableau1[RC],"="&amp;Tableau1[[#This Row],[RC]],Tableau1[Jour OPE],"&lt;="&amp;Tableau1[[#This Row],[Jour OPE]])</f>
        <v>192</v>
      </c>
      <c r="K176" s="12">
        <v>7</v>
      </c>
      <c r="L176" s="12">
        <f>SUMIFS(Tableau1[40],Tableau1[RC],"="&amp;Tableau1[[#This Row],[RC]],Tableau1[Jour OPE],"&lt;="&amp;Tableau1[[#This Row],[Jour OPE]])</f>
        <v>239</v>
      </c>
      <c r="M176" s="12">
        <v>9</v>
      </c>
      <c r="N176" s="12">
        <f>SUMIFS(Tableau1[42],Tableau1[RC],"="&amp;Tableau1[[#This Row],[RC]],Tableau1[Jour OPE],"&lt;="&amp;Tableau1[[#This Row],[Jour OPE]])</f>
        <v>262</v>
      </c>
      <c r="O176" s="12">
        <v>8</v>
      </c>
      <c r="P176" s="12">
        <f>SUMIFS(Tableau1[44],Tableau1[RC],"="&amp;Tableau1[[#This Row],[RC]],Tableau1[Jour OPE],"&lt;="&amp;Tableau1[[#This Row],[Jour OPE]])</f>
        <v>251</v>
      </c>
      <c r="Q176" s="12">
        <v>5</v>
      </c>
      <c r="R176" s="12">
        <f>SUMIFS(Tableau1[46],Tableau1[RC],"="&amp;Tableau1[[#This Row],[RC]],Tableau1[Jour OPE],"&lt;="&amp;Tableau1[[#This Row],[Jour OPE]])</f>
        <v>187</v>
      </c>
      <c r="S176" s="12">
        <v>4</v>
      </c>
      <c r="T176" s="12">
        <f>SUMIFS(Tableau1[48],Tableau1[RC],"="&amp;Tableau1[[#This Row],[RC]],Tableau1[Jour OPE],"&lt;="&amp;Tableau1[[#This Row],[Jour OPE]])</f>
        <v>168</v>
      </c>
      <c r="U176" s="12">
        <v>1461</v>
      </c>
      <c r="V176" s="12">
        <f>VLOOKUP(Tableau1[[#This Row],[RC]],$Z$4:$AB$5,3,FALSE)</f>
        <v>750</v>
      </c>
      <c r="W17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6" s="20"/>
    </row>
    <row r="177" spans="1:25" s="3" customFormat="1" ht="19.149999999999999" customHeight="1" x14ac:dyDescent="0.3">
      <c r="A177" s="6" t="s">
        <v>135</v>
      </c>
      <c r="B177" s="7" t="s">
        <v>10</v>
      </c>
      <c r="C177" s="7" t="s">
        <v>205</v>
      </c>
      <c r="D177" s="7" t="s">
        <v>11</v>
      </c>
      <c r="E177" s="12">
        <v>2</v>
      </c>
      <c r="F177" s="12">
        <f>SUMIFS(Tableau1[34],Tableau1[RC],"="&amp;Tableau1[[#This Row],[RC]],Tableau1[Jour OPE],"&lt;="&amp;Tableau1[[#This Row],[Jour OPE]])</f>
        <v>239</v>
      </c>
      <c r="G177" s="12">
        <v>1</v>
      </c>
      <c r="H177" s="12">
        <f>SUMIFS(Tableau1[36],Tableau1[RC],"="&amp;Tableau1[[#This Row],[RC]],Tableau1[Jour OPE],"&lt;="&amp;Tableau1[[#This Row],[Jour OPE]])</f>
        <v>533</v>
      </c>
      <c r="I177" s="12">
        <v>1</v>
      </c>
      <c r="J177" s="12">
        <f>SUMIFS(Tableau1[38],Tableau1[RC],"="&amp;Tableau1[[#This Row],[RC]],Tableau1[Jour OPE],"&lt;="&amp;Tableau1[[#This Row],[Jour OPE]])</f>
        <v>867</v>
      </c>
      <c r="K177" s="12">
        <v>4</v>
      </c>
      <c r="L177" s="12">
        <f>SUMIFS(Tableau1[40],Tableau1[RC],"="&amp;Tableau1[[#This Row],[RC]],Tableau1[Jour OPE],"&lt;="&amp;Tableau1[[#This Row],[Jour OPE]])</f>
        <v>1018</v>
      </c>
      <c r="M177" s="12">
        <v>2</v>
      </c>
      <c r="N177" s="12">
        <f>SUMIFS(Tableau1[42],Tableau1[RC],"="&amp;Tableau1[[#This Row],[RC]],Tableau1[Jour OPE],"&lt;="&amp;Tableau1[[#This Row],[Jour OPE]])</f>
        <v>1037</v>
      </c>
      <c r="O177" s="12">
        <v>7</v>
      </c>
      <c r="P177" s="12">
        <f>SUMIFS(Tableau1[44],Tableau1[RC],"="&amp;Tableau1[[#This Row],[RC]],Tableau1[Jour OPE],"&lt;="&amp;Tableau1[[#This Row],[Jour OPE]])</f>
        <v>1048</v>
      </c>
      <c r="Q177" s="12">
        <v>1</v>
      </c>
      <c r="R177" s="12">
        <f>SUMIFS(Tableau1[46],Tableau1[RC],"="&amp;Tableau1[[#This Row],[RC]],Tableau1[Jour OPE],"&lt;="&amp;Tableau1[[#This Row],[Jour OPE]])</f>
        <v>802</v>
      </c>
      <c r="S177" s="12">
        <v>3</v>
      </c>
      <c r="T177" s="12">
        <f>SUMIFS(Tableau1[48],Tableau1[RC],"="&amp;Tableau1[[#This Row],[RC]],Tableau1[Jour OPE],"&lt;="&amp;Tableau1[[#This Row],[Jour OPE]])</f>
        <v>800</v>
      </c>
      <c r="U177" s="12">
        <v>6344</v>
      </c>
      <c r="V177" s="12">
        <f>VLOOKUP(Tableau1[[#This Row],[RC]],$Z$4:$AB$5,3,FALSE)</f>
        <v>1590</v>
      </c>
      <c r="W17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7" s="20"/>
    </row>
    <row r="178" spans="1:25" s="3" customFormat="1" ht="19.149999999999999" customHeight="1" x14ac:dyDescent="0.3">
      <c r="A178" s="6" t="s">
        <v>135</v>
      </c>
      <c r="B178" s="7" t="s">
        <v>10</v>
      </c>
      <c r="C178" s="7" t="s">
        <v>206</v>
      </c>
      <c r="D178" s="7" t="s">
        <v>11</v>
      </c>
      <c r="E178" s="17">
        <v>3</v>
      </c>
      <c r="F178" s="17">
        <f>SUMIFS(Tableau1[34],Tableau1[RC],"="&amp;Tableau1[[#This Row],[RC]],Tableau1[Jour OPE],"&lt;="&amp;Tableau1[[#This Row],[Jour OPE]])</f>
        <v>60</v>
      </c>
      <c r="G178" s="17">
        <v>4</v>
      </c>
      <c r="H178" s="17">
        <f>SUMIFS(Tableau1[36],Tableau1[RC],"="&amp;Tableau1[[#This Row],[RC]],Tableau1[Jour OPE],"&lt;="&amp;Tableau1[[#This Row],[Jour OPE]])</f>
        <v>109</v>
      </c>
      <c r="I178" s="17">
        <v>5</v>
      </c>
      <c r="J178" s="17">
        <f>SUMIFS(Tableau1[38],Tableau1[RC],"="&amp;Tableau1[[#This Row],[RC]],Tableau1[Jour OPE],"&lt;="&amp;Tableau1[[#This Row],[Jour OPE]])</f>
        <v>197</v>
      </c>
      <c r="K178" s="17">
        <v>9</v>
      </c>
      <c r="L178" s="17">
        <f>SUMIFS(Tableau1[40],Tableau1[RC],"="&amp;Tableau1[[#This Row],[RC]],Tableau1[Jour OPE],"&lt;="&amp;Tableau1[[#This Row],[Jour OPE]])</f>
        <v>248</v>
      </c>
      <c r="M178" s="17">
        <v>5</v>
      </c>
      <c r="N178" s="17">
        <f>SUMIFS(Tableau1[42],Tableau1[RC],"="&amp;Tableau1[[#This Row],[RC]],Tableau1[Jour OPE],"&lt;="&amp;Tableau1[[#This Row],[Jour OPE]])</f>
        <v>267</v>
      </c>
      <c r="O178" s="17">
        <v>10</v>
      </c>
      <c r="P178" s="17">
        <f>SUMIFS(Tableau1[44],Tableau1[RC],"="&amp;Tableau1[[#This Row],[RC]],Tableau1[Jour OPE],"&lt;="&amp;Tableau1[[#This Row],[Jour OPE]])</f>
        <v>261</v>
      </c>
      <c r="Q178" s="17">
        <v>10</v>
      </c>
      <c r="R178" s="17">
        <f>SUMIFS(Tableau1[46],Tableau1[RC],"="&amp;Tableau1[[#This Row],[RC]],Tableau1[Jour OPE],"&lt;="&amp;Tableau1[[#This Row],[Jour OPE]])</f>
        <v>197</v>
      </c>
      <c r="S178" s="17">
        <v>5</v>
      </c>
      <c r="T178" s="17">
        <f>SUMIFS(Tableau1[48],Tableau1[RC],"="&amp;Tableau1[[#This Row],[RC]],Tableau1[Jour OPE],"&lt;="&amp;Tableau1[[#This Row],[Jour OPE]])</f>
        <v>173</v>
      </c>
      <c r="U178" s="17">
        <v>1512</v>
      </c>
      <c r="V178" s="12">
        <f>VLOOKUP(Tableau1[[#This Row],[RC]],$Z$4:$AB$5,3,FALSE)</f>
        <v>750</v>
      </c>
      <c r="W17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8" s="20"/>
    </row>
    <row r="179" spans="1:25" s="3" customFormat="1" ht="19.149999999999999" customHeight="1" x14ac:dyDescent="0.3">
      <c r="A179" s="6" t="s">
        <v>172</v>
      </c>
      <c r="B179" s="7" t="s">
        <v>10</v>
      </c>
      <c r="C179" s="7" t="s">
        <v>206</v>
      </c>
      <c r="D179" s="7" t="s">
        <v>11</v>
      </c>
      <c r="E179" s="12"/>
      <c r="F179" s="12">
        <f>SUMIFS(Tableau1[34],Tableau1[RC],"="&amp;Tableau1[[#This Row],[RC]],Tableau1[Jour OPE],"&lt;="&amp;Tableau1[[#This Row],[Jour OPE]])</f>
        <v>60</v>
      </c>
      <c r="G179" s="12"/>
      <c r="H179" s="12">
        <f>SUMIFS(Tableau1[36],Tableau1[RC],"="&amp;Tableau1[[#This Row],[RC]],Tableau1[Jour OPE],"&lt;="&amp;Tableau1[[#This Row],[Jour OPE]])</f>
        <v>109</v>
      </c>
      <c r="I179" s="12"/>
      <c r="J179" s="12">
        <f>SUMIFS(Tableau1[38],Tableau1[RC],"="&amp;Tableau1[[#This Row],[RC]],Tableau1[Jour OPE],"&lt;="&amp;Tableau1[[#This Row],[Jour OPE]])</f>
        <v>197</v>
      </c>
      <c r="K179" s="12"/>
      <c r="L179" s="12">
        <f>SUMIFS(Tableau1[40],Tableau1[RC],"="&amp;Tableau1[[#This Row],[RC]],Tableau1[Jour OPE],"&lt;="&amp;Tableau1[[#This Row],[Jour OPE]])</f>
        <v>248</v>
      </c>
      <c r="M179" s="12"/>
      <c r="N179" s="12">
        <f>SUMIFS(Tableau1[42],Tableau1[RC],"="&amp;Tableau1[[#This Row],[RC]],Tableau1[Jour OPE],"&lt;="&amp;Tableau1[[#This Row],[Jour OPE]])</f>
        <v>267</v>
      </c>
      <c r="O179" s="12"/>
      <c r="P179" s="12">
        <f>SUMIFS(Tableau1[44],Tableau1[RC],"="&amp;Tableau1[[#This Row],[RC]],Tableau1[Jour OPE],"&lt;="&amp;Tableau1[[#This Row],[Jour OPE]])</f>
        <v>261</v>
      </c>
      <c r="Q179" s="12"/>
      <c r="R179" s="12">
        <f>SUMIFS(Tableau1[46],Tableau1[RC],"="&amp;Tableau1[[#This Row],[RC]],Tableau1[Jour OPE],"&lt;="&amp;Tableau1[[#This Row],[Jour OPE]])</f>
        <v>197</v>
      </c>
      <c r="S179" s="12">
        <v>2</v>
      </c>
      <c r="T179" s="12">
        <f>SUMIFS(Tableau1[48],Tableau1[RC],"="&amp;Tableau1[[#This Row],[RC]],Tableau1[Jour OPE],"&lt;="&amp;Tableau1[[#This Row],[Jour OPE]])</f>
        <v>175</v>
      </c>
      <c r="U179" s="12">
        <v>1514</v>
      </c>
      <c r="V179" s="12">
        <f>VLOOKUP(Tableau1[[#This Row],[RC]],$Z$4:$AB$5,3,FALSE)</f>
        <v>750</v>
      </c>
      <c r="W17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79" s="20"/>
    </row>
    <row r="180" spans="1:25" s="3" customFormat="1" ht="19.149999999999999" customHeight="1" x14ac:dyDescent="0.3">
      <c r="A180" s="6" t="s">
        <v>136</v>
      </c>
      <c r="B180" s="7" t="s">
        <v>10</v>
      </c>
      <c r="C180" s="7" t="s">
        <v>205</v>
      </c>
      <c r="D180" s="7" t="s">
        <v>11</v>
      </c>
      <c r="E180" s="17"/>
      <c r="F180" s="17">
        <f>SUMIFS(Tableau1[34],Tableau1[RC],"="&amp;Tableau1[[#This Row],[RC]],Tableau1[Jour OPE],"&lt;="&amp;Tableau1[[#This Row],[Jour OPE]])</f>
        <v>239</v>
      </c>
      <c r="G180" s="17"/>
      <c r="H180" s="17">
        <f>SUMIFS(Tableau1[36],Tableau1[RC],"="&amp;Tableau1[[#This Row],[RC]],Tableau1[Jour OPE],"&lt;="&amp;Tableau1[[#This Row],[Jour OPE]])</f>
        <v>533</v>
      </c>
      <c r="I180" s="17"/>
      <c r="J180" s="17">
        <f>SUMIFS(Tableau1[38],Tableau1[RC],"="&amp;Tableau1[[#This Row],[RC]],Tableau1[Jour OPE],"&lt;="&amp;Tableau1[[#This Row],[Jour OPE]])</f>
        <v>867</v>
      </c>
      <c r="K180" s="17"/>
      <c r="L180" s="17">
        <f>SUMIFS(Tableau1[40],Tableau1[RC],"="&amp;Tableau1[[#This Row],[RC]],Tableau1[Jour OPE],"&lt;="&amp;Tableau1[[#This Row],[Jour OPE]])</f>
        <v>1018</v>
      </c>
      <c r="M180" s="17">
        <v>1</v>
      </c>
      <c r="N180" s="17">
        <f>SUMIFS(Tableau1[42],Tableau1[RC],"="&amp;Tableau1[[#This Row],[RC]],Tableau1[Jour OPE],"&lt;="&amp;Tableau1[[#This Row],[Jour OPE]])</f>
        <v>1038</v>
      </c>
      <c r="O180" s="17">
        <v>3</v>
      </c>
      <c r="P180" s="17">
        <f>SUMIFS(Tableau1[44],Tableau1[RC],"="&amp;Tableau1[[#This Row],[RC]],Tableau1[Jour OPE],"&lt;="&amp;Tableau1[[#This Row],[Jour OPE]])</f>
        <v>1051</v>
      </c>
      <c r="Q180" s="17">
        <v>1</v>
      </c>
      <c r="R180" s="17">
        <f>SUMIFS(Tableau1[46],Tableau1[RC],"="&amp;Tableau1[[#This Row],[RC]],Tableau1[Jour OPE],"&lt;="&amp;Tableau1[[#This Row],[Jour OPE]])</f>
        <v>803</v>
      </c>
      <c r="S180" s="17">
        <v>1</v>
      </c>
      <c r="T180" s="17">
        <f>SUMIFS(Tableau1[48],Tableau1[RC],"="&amp;Tableau1[[#This Row],[RC]],Tableau1[Jour OPE],"&lt;="&amp;Tableau1[[#This Row],[Jour OPE]])</f>
        <v>801</v>
      </c>
      <c r="U180" s="17">
        <v>6350</v>
      </c>
      <c r="V180" s="12">
        <f>VLOOKUP(Tableau1[[#This Row],[RC]],$Z$4:$AB$5,3,FALSE)</f>
        <v>1590</v>
      </c>
      <c r="W18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0" s="20"/>
    </row>
    <row r="181" spans="1:25" s="3" customFormat="1" ht="19.149999999999999" customHeight="1" x14ac:dyDescent="0.3">
      <c r="A181" s="6" t="s">
        <v>136</v>
      </c>
      <c r="B181" s="7" t="s">
        <v>10</v>
      </c>
      <c r="C181" s="7" t="s">
        <v>206</v>
      </c>
      <c r="D181" s="7" t="s">
        <v>11</v>
      </c>
      <c r="E181" s="17"/>
      <c r="F181" s="17">
        <f>SUMIFS(Tableau1[34],Tableau1[RC],"="&amp;Tableau1[[#This Row],[RC]],Tableau1[Jour OPE],"&lt;="&amp;Tableau1[[#This Row],[Jour OPE]])</f>
        <v>60</v>
      </c>
      <c r="G181" s="17">
        <v>1</v>
      </c>
      <c r="H181" s="17">
        <f>SUMIFS(Tableau1[36],Tableau1[RC],"="&amp;Tableau1[[#This Row],[RC]],Tableau1[Jour OPE],"&lt;="&amp;Tableau1[[#This Row],[Jour OPE]])</f>
        <v>110</v>
      </c>
      <c r="I181" s="17"/>
      <c r="J181" s="17">
        <f>SUMIFS(Tableau1[38],Tableau1[RC],"="&amp;Tableau1[[#This Row],[RC]],Tableau1[Jour OPE],"&lt;="&amp;Tableau1[[#This Row],[Jour OPE]])</f>
        <v>197</v>
      </c>
      <c r="K181" s="17">
        <v>0</v>
      </c>
      <c r="L181" s="17">
        <f>SUMIFS(Tableau1[40],Tableau1[RC],"="&amp;Tableau1[[#This Row],[RC]],Tableau1[Jour OPE],"&lt;="&amp;Tableau1[[#This Row],[Jour OPE]])</f>
        <v>248</v>
      </c>
      <c r="M181" s="17">
        <v>1</v>
      </c>
      <c r="N181" s="17">
        <f>SUMIFS(Tableau1[42],Tableau1[RC],"="&amp;Tableau1[[#This Row],[RC]],Tableau1[Jour OPE],"&lt;="&amp;Tableau1[[#This Row],[Jour OPE]])</f>
        <v>268</v>
      </c>
      <c r="O181" s="17">
        <v>3</v>
      </c>
      <c r="P181" s="17">
        <f>SUMIFS(Tableau1[44],Tableau1[RC],"="&amp;Tableau1[[#This Row],[RC]],Tableau1[Jour OPE],"&lt;="&amp;Tableau1[[#This Row],[Jour OPE]])</f>
        <v>264</v>
      </c>
      <c r="Q181" s="17">
        <v>2</v>
      </c>
      <c r="R181" s="17">
        <f>SUMIFS(Tableau1[46],Tableau1[RC],"="&amp;Tableau1[[#This Row],[RC]],Tableau1[Jour OPE],"&lt;="&amp;Tableau1[[#This Row],[Jour OPE]])</f>
        <v>199</v>
      </c>
      <c r="S181" s="17">
        <v>3</v>
      </c>
      <c r="T181" s="17">
        <f>SUMIFS(Tableau1[48],Tableau1[RC],"="&amp;Tableau1[[#This Row],[RC]],Tableau1[Jour OPE],"&lt;="&amp;Tableau1[[#This Row],[Jour OPE]])</f>
        <v>178</v>
      </c>
      <c r="U181" s="17">
        <v>1524</v>
      </c>
      <c r="V181" s="12">
        <f>VLOOKUP(Tableau1[[#This Row],[RC]],$Z$4:$AB$5,3,FALSE)</f>
        <v>750</v>
      </c>
      <c r="W18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1" s="20"/>
    </row>
    <row r="182" spans="1:25" s="3" customFormat="1" ht="19.149999999999999" customHeight="1" x14ac:dyDescent="0.3">
      <c r="A182" s="6" t="s">
        <v>137</v>
      </c>
      <c r="B182" s="7" t="s">
        <v>10</v>
      </c>
      <c r="C182" s="7" t="s">
        <v>205</v>
      </c>
      <c r="D182" s="7" t="s">
        <v>11</v>
      </c>
      <c r="E182" s="12">
        <v>1</v>
      </c>
      <c r="F182" s="12">
        <f>SUMIFS(Tableau1[34],Tableau1[RC],"="&amp;Tableau1[[#This Row],[RC]],Tableau1[Jour OPE],"&lt;="&amp;Tableau1[[#This Row],[Jour OPE]])</f>
        <v>240</v>
      </c>
      <c r="G182" s="12"/>
      <c r="H182" s="12">
        <f>SUMIFS(Tableau1[36],Tableau1[RC],"="&amp;Tableau1[[#This Row],[RC]],Tableau1[Jour OPE],"&lt;="&amp;Tableau1[[#This Row],[Jour OPE]])</f>
        <v>533</v>
      </c>
      <c r="I182" s="12"/>
      <c r="J182" s="12">
        <f>SUMIFS(Tableau1[38],Tableau1[RC],"="&amp;Tableau1[[#This Row],[RC]],Tableau1[Jour OPE],"&lt;="&amp;Tableau1[[#This Row],[Jour OPE]])</f>
        <v>867</v>
      </c>
      <c r="K182" s="12"/>
      <c r="L182" s="12">
        <f>SUMIFS(Tableau1[40],Tableau1[RC],"="&amp;Tableau1[[#This Row],[RC]],Tableau1[Jour OPE],"&lt;="&amp;Tableau1[[#This Row],[Jour OPE]])</f>
        <v>1018</v>
      </c>
      <c r="M182" s="12">
        <v>1</v>
      </c>
      <c r="N182" s="12">
        <f>SUMIFS(Tableau1[42],Tableau1[RC],"="&amp;Tableau1[[#This Row],[RC]],Tableau1[Jour OPE],"&lt;="&amp;Tableau1[[#This Row],[Jour OPE]])</f>
        <v>1039</v>
      </c>
      <c r="O182" s="12"/>
      <c r="P182" s="12">
        <f>SUMIFS(Tableau1[44],Tableau1[RC],"="&amp;Tableau1[[#This Row],[RC]],Tableau1[Jour OPE],"&lt;="&amp;Tableau1[[#This Row],[Jour OPE]])</f>
        <v>1051</v>
      </c>
      <c r="Q182" s="12"/>
      <c r="R182" s="12">
        <f>SUMIFS(Tableau1[46],Tableau1[RC],"="&amp;Tableau1[[#This Row],[RC]],Tableau1[Jour OPE],"&lt;="&amp;Tableau1[[#This Row],[Jour OPE]])</f>
        <v>803</v>
      </c>
      <c r="S182" s="12">
        <v>1</v>
      </c>
      <c r="T182" s="12">
        <f>SUMIFS(Tableau1[48],Tableau1[RC],"="&amp;Tableau1[[#This Row],[RC]],Tableau1[Jour OPE],"&lt;="&amp;Tableau1[[#This Row],[Jour OPE]])</f>
        <v>802</v>
      </c>
      <c r="U182" s="12">
        <v>6353</v>
      </c>
      <c r="V182" s="12">
        <f>VLOOKUP(Tableau1[[#This Row],[RC]],$Z$4:$AB$5,3,FALSE)</f>
        <v>1590</v>
      </c>
      <c r="W18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2" s="20"/>
    </row>
    <row r="183" spans="1:25" s="3" customFormat="1" ht="19.149999999999999" customHeight="1" x14ac:dyDescent="0.3">
      <c r="A183" s="6" t="s">
        <v>137</v>
      </c>
      <c r="B183" s="7" t="s">
        <v>10</v>
      </c>
      <c r="C183" s="7" t="s">
        <v>206</v>
      </c>
      <c r="D183" s="7" t="s">
        <v>11</v>
      </c>
      <c r="E183" s="12">
        <v>2</v>
      </c>
      <c r="F183" s="12">
        <f>SUMIFS(Tableau1[34],Tableau1[RC],"="&amp;Tableau1[[#This Row],[RC]],Tableau1[Jour OPE],"&lt;="&amp;Tableau1[[#This Row],[Jour OPE]])</f>
        <v>62</v>
      </c>
      <c r="G183" s="12">
        <v>-1</v>
      </c>
      <c r="H183" s="12">
        <f>SUMIFS(Tableau1[36],Tableau1[RC],"="&amp;Tableau1[[#This Row],[RC]],Tableau1[Jour OPE],"&lt;="&amp;Tableau1[[#This Row],[Jour OPE]])</f>
        <v>109</v>
      </c>
      <c r="I183" s="12">
        <v>3</v>
      </c>
      <c r="J183" s="12">
        <f>SUMIFS(Tableau1[38],Tableau1[RC],"="&amp;Tableau1[[#This Row],[RC]],Tableau1[Jour OPE],"&lt;="&amp;Tableau1[[#This Row],[Jour OPE]])</f>
        <v>200</v>
      </c>
      <c r="K183" s="12">
        <v>6</v>
      </c>
      <c r="L183" s="12">
        <f>SUMIFS(Tableau1[40],Tableau1[RC],"="&amp;Tableau1[[#This Row],[RC]],Tableau1[Jour OPE],"&lt;="&amp;Tableau1[[#This Row],[Jour OPE]])</f>
        <v>254</v>
      </c>
      <c r="M183" s="12">
        <v>5</v>
      </c>
      <c r="N183" s="12">
        <f>SUMIFS(Tableau1[42],Tableau1[RC],"="&amp;Tableau1[[#This Row],[RC]],Tableau1[Jour OPE],"&lt;="&amp;Tableau1[[#This Row],[Jour OPE]])</f>
        <v>273</v>
      </c>
      <c r="O183" s="12">
        <v>7</v>
      </c>
      <c r="P183" s="12">
        <f>SUMIFS(Tableau1[44],Tableau1[RC],"="&amp;Tableau1[[#This Row],[RC]],Tableau1[Jour OPE],"&lt;="&amp;Tableau1[[#This Row],[Jour OPE]])</f>
        <v>271</v>
      </c>
      <c r="Q183" s="12">
        <v>3</v>
      </c>
      <c r="R183" s="12">
        <f>SUMIFS(Tableau1[46],Tableau1[RC],"="&amp;Tableau1[[#This Row],[RC]],Tableau1[Jour OPE],"&lt;="&amp;Tableau1[[#This Row],[Jour OPE]])</f>
        <v>202</v>
      </c>
      <c r="S183" s="12">
        <v>1</v>
      </c>
      <c r="T183" s="12">
        <f>SUMIFS(Tableau1[48],Tableau1[RC],"="&amp;Tableau1[[#This Row],[RC]],Tableau1[Jour OPE],"&lt;="&amp;Tableau1[[#This Row],[Jour OPE]])</f>
        <v>179</v>
      </c>
      <c r="U183" s="12">
        <v>1550</v>
      </c>
      <c r="V183" s="12">
        <f>VLOOKUP(Tableau1[[#This Row],[RC]],$Z$4:$AB$5,3,FALSE)</f>
        <v>750</v>
      </c>
      <c r="W18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3" s="20"/>
    </row>
    <row r="184" spans="1:25" s="3" customFormat="1" ht="19.149999999999999" customHeight="1" x14ac:dyDescent="0.3">
      <c r="A184" s="6" t="s">
        <v>138</v>
      </c>
      <c r="B184" s="7" t="s">
        <v>10</v>
      </c>
      <c r="C184" s="7" t="s">
        <v>205</v>
      </c>
      <c r="D184" s="7" t="s">
        <v>11</v>
      </c>
      <c r="E184" s="17">
        <v>3</v>
      </c>
      <c r="F184" s="17">
        <f>SUMIFS(Tableau1[34],Tableau1[RC],"="&amp;Tableau1[[#This Row],[RC]],Tableau1[Jour OPE],"&lt;="&amp;Tableau1[[#This Row],[Jour OPE]])</f>
        <v>243</v>
      </c>
      <c r="G184" s="17">
        <v>2</v>
      </c>
      <c r="H184" s="17">
        <f>SUMIFS(Tableau1[36],Tableau1[RC],"="&amp;Tableau1[[#This Row],[RC]],Tableau1[Jour OPE],"&lt;="&amp;Tableau1[[#This Row],[Jour OPE]])</f>
        <v>535</v>
      </c>
      <c r="I184" s="17">
        <v>1</v>
      </c>
      <c r="J184" s="17">
        <f>SUMIFS(Tableau1[38],Tableau1[RC],"="&amp;Tableau1[[#This Row],[RC]],Tableau1[Jour OPE],"&lt;="&amp;Tableau1[[#This Row],[Jour OPE]])</f>
        <v>868</v>
      </c>
      <c r="K184" s="17"/>
      <c r="L184" s="17">
        <f>SUMIFS(Tableau1[40],Tableau1[RC],"="&amp;Tableau1[[#This Row],[RC]],Tableau1[Jour OPE],"&lt;="&amp;Tableau1[[#This Row],[Jour OPE]])</f>
        <v>1018</v>
      </c>
      <c r="M184" s="17">
        <v>1</v>
      </c>
      <c r="N184" s="17">
        <f>SUMIFS(Tableau1[42],Tableau1[RC],"="&amp;Tableau1[[#This Row],[RC]],Tableau1[Jour OPE],"&lt;="&amp;Tableau1[[#This Row],[Jour OPE]])</f>
        <v>1040</v>
      </c>
      <c r="O184" s="17"/>
      <c r="P184" s="17">
        <f>SUMIFS(Tableau1[44],Tableau1[RC],"="&amp;Tableau1[[#This Row],[RC]],Tableau1[Jour OPE],"&lt;="&amp;Tableau1[[#This Row],[Jour OPE]])</f>
        <v>1051</v>
      </c>
      <c r="Q184" s="17">
        <v>1</v>
      </c>
      <c r="R184" s="17">
        <f>SUMIFS(Tableau1[46],Tableau1[RC],"="&amp;Tableau1[[#This Row],[RC]],Tableau1[Jour OPE],"&lt;="&amp;Tableau1[[#This Row],[Jour OPE]])</f>
        <v>804</v>
      </c>
      <c r="S184" s="17">
        <v>2</v>
      </c>
      <c r="T184" s="17">
        <f>SUMIFS(Tableau1[48],Tableau1[RC],"="&amp;Tableau1[[#This Row],[RC]],Tableau1[Jour OPE],"&lt;="&amp;Tableau1[[#This Row],[Jour OPE]])</f>
        <v>804</v>
      </c>
      <c r="U184" s="17">
        <v>6363</v>
      </c>
      <c r="V184" s="12">
        <f>VLOOKUP(Tableau1[[#This Row],[RC]],$Z$4:$AB$5,3,FALSE)</f>
        <v>1590</v>
      </c>
      <c r="W18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4" s="20"/>
    </row>
    <row r="185" spans="1:25" s="3" customFormat="1" ht="19.149999999999999" customHeight="1" x14ac:dyDescent="0.3">
      <c r="A185" s="6" t="s">
        <v>138</v>
      </c>
      <c r="B185" s="7" t="s">
        <v>10</v>
      </c>
      <c r="C185" s="7" t="s">
        <v>206</v>
      </c>
      <c r="D185" s="7" t="s">
        <v>11</v>
      </c>
      <c r="E185" s="17">
        <v>1</v>
      </c>
      <c r="F185" s="17">
        <f>SUMIFS(Tableau1[34],Tableau1[RC],"="&amp;Tableau1[[#This Row],[RC]],Tableau1[Jour OPE],"&lt;="&amp;Tableau1[[#This Row],[Jour OPE]])</f>
        <v>63</v>
      </c>
      <c r="G185" s="17">
        <v>3</v>
      </c>
      <c r="H185" s="17">
        <f>SUMIFS(Tableau1[36],Tableau1[RC],"="&amp;Tableau1[[#This Row],[RC]],Tableau1[Jour OPE],"&lt;="&amp;Tableau1[[#This Row],[Jour OPE]])</f>
        <v>112</v>
      </c>
      <c r="I185" s="17">
        <v>10</v>
      </c>
      <c r="J185" s="17">
        <f>SUMIFS(Tableau1[38],Tableau1[RC],"="&amp;Tableau1[[#This Row],[RC]],Tableau1[Jour OPE],"&lt;="&amp;Tableau1[[#This Row],[Jour OPE]])</f>
        <v>210</v>
      </c>
      <c r="K185" s="17">
        <v>13</v>
      </c>
      <c r="L185" s="17">
        <f>SUMIFS(Tableau1[40],Tableau1[RC],"="&amp;Tableau1[[#This Row],[RC]],Tableau1[Jour OPE],"&lt;="&amp;Tableau1[[#This Row],[Jour OPE]])</f>
        <v>267</v>
      </c>
      <c r="M185" s="17">
        <v>14</v>
      </c>
      <c r="N185" s="17">
        <f>SUMIFS(Tableau1[42],Tableau1[RC],"="&amp;Tableau1[[#This Row],[RC]],Tableau1[Jour OPE],"&lt;="&amp;Tableau1[[#This Row],[Jour OPE]])</f>
        <v>287</v>
      </c>
      <c r="O185" s="17">
        <v>14</v>
      </c>
      <c r="P185" s="17">
        <f>SUMIFS(Tableau1[44],Tableau1[RC],"="&amp;Tableau1[[#This Row],[RC]],Tableau1[Jour OPE],"&lt;="&amp;Tableau1[[#This Row],[Jour OPE]])</f>
        <v>285</v>
      </c>
      <c r="Q185" s="17">
        <v>9</v>
      </c>
      <c r="R185" s="17">
        <f>SUMIFS(Tableau1[46],Tableau1[RC],"="&amp;Tableau1[[#This Row],[RC]],Tableau1[Jour OPE],"&lt;="&amp;Tableau1[[#This Row],[Jour OPE]])</f>
        <v>211</v>
      </c>
      <c r="S185" s="17">
        <v>7</v>
      </c>
      <c r="T185" s="17">
        <f>SUMIFS(Tableau1[48],Tableau1[RC],"="&amp;Tableau1[[#This Row],[RC]],Tableau1[Jour OPE],"&lt;="&amp;Tableau1[[#This Row],[Jour OPE]])</f>
        <v>186</v>
      </c>
      <c r="U185" s="17">
        <v>1621</v>
      </c>
      <c r="V185" s="12">
        <f>VLOOKUP(Tableau1[[#This Row],[RC]],$Z$4:$AB$5,3,FALSE)</f>
        <v>750</v>
      </c>
      <c r="W18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5" s="20"/>
    </row>
    <row r="186" spans="1:25" s="3" customFormat="1" ht="19.149999999999999" customHeight="1" x14ac:dyDescent="0.3">
      <c r="A186" s="6" t="s">
        <v>139</v>
      </c>
      <c r="B186" s="7" t="s">
        <v>10</v>
      </c>
      <c r="C186" s="7" t="s">
        <v>205</v>
      </c>
      <c r="D186" s="7" t="s">
        <v>11</v>
      </c>
      <c r="E186" s="12"/>
      <c r="F186" s="12">
        <f>SUMIFS(Tableau1[34],Tableau1[RC],"="&amp;Tableau1[[#This Row],[RC]],Tableau1[Jour OPE],"&lt;="&amp;Tableau1[[#This Row],[Jour OPE]])</f>
        <v>243</v>
      </c>
      <c r="G186" s="12">
        <v>1</v>
      </c>
      <c r="H186" s="12">
        <f>SUMIFS(Tableau1[36],Tableau1[RC],"="&amp;Tableau1[[#This Row],[RC]],Tableau1[Jour OPE],"&lt;="&amp;Tableau1[[#This Row],[Jour OPE]])</f>
        <v>536</v>
      </c>
      <c r="I186" s="12">
        <v>1</v>
      </c>
      <c r="J186" s="12">
        <f>SUMIFS(Tableau1[38],Tableau1[RC],"="&amp;Tableau1[[#This Row],[RC]],Tableau1[Jour OPE],"&lt;="&amp;Tableau1[[#This Row],[Jour OPE]])</f>
        <v>869</v>
      </c>
      <c r="K186" s="12">
        <v>1</v>
      </c>
      <c r="L186" s="12">
        <f>SUMIFS(Tableau1[40],Tableau1[RC],"="&amp;Tableau1[[#This Row],[RC]],Tableau1[Jour OPE],"&lt;="&amp;Tableau1[[#This Row],[Jour OPE]])</f>
        <v>1019</v>
      </c>
      <c r="M186" s="12"/>
      <c r="N186" s="12">
        <f>SUMIFS(Tableau1[42],Tableau1[RC],"="&amp;Tableau1[[#This Row],[RC]],Tableau1[Jour OPE],"&lt;="&amp;Tableau1[[#This Row],[Jour OPE]])</f>
        <v>1040</v>
      </c>
      <c r="O186" s="12">
        <v>1</v>
      </c>
      <c r="P186" s="12">
        <f>SUMIFS(Tableau1[44],Tableau1[RC],"="&amp;Tableau1[[#This Row],[RC]],Tableau1[Jour OPE],"&lt;="&amp;Tableau1[[#This Row],[Jour OPE]])</f>
        <v>1052</v>
      </c>
      <c r="Q186" s="12"/>
      <c r="R186" s="12">
        <f>SUMIFS(Tableau1[46],Tableau1[RC],"="&amp;Tableau1[[#This Row],[RC]],Tableau1[Jour OPE],"&lt;="&amp;Tableau1[[#This Row],[Jour OPE]])</f>
        <v>804</v>
      </c>
      <c r="S186" s="12">
        <v>3</v>
      </c>
      <c r="T186" s="12">
        <f>SUMIFS(Tableau1[48],Tableau1[RC],"="&amp;Tableau1[[#This Row],[RC]],Tableau1[Jour OPE],"&lt;="&amp;Tableau1[[#This Row],[Jour OPE]])</f>
        <v>807</v>
      </c>
      <c r="U186" s="12">
        <v>6370</v>
      </c>
      <c r="V186" s="12">
        <f>VLOOKUP(Tableau1[[#This Row],[RC]],$Z$4:$AB$5,3,FALSE)</f>
        <v>1590</v>
      </c>
      <c r="W18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6" s="20"/>
    </row>
    <row r="187" spans="1:25" s="3" customFormat="1" ht="19.149999999999999" customHeight="1" x14ac:dyDescent="0.3">
      <c r="A187" s="6" t="s">
        <v>139</v>
      </c>
      <c r="B187" s="7" t="s">
        <v>10</v>
      </c>
      <c r="C187" s="7" t="s">
        <v>206</v>
      </c>
      <c r="D187" s="7" t="s">
        <v>11</v>
      </c>
      <c r="E187" s="12">
        <v>3</v>
      </c>
      <c r="F187" s="12">
        <f>SUMIFS(Tableau1[34],Tableau1[RC],"="&amp;Tableau1[[#This Row],[RC]],Tableau1[Jour OPE],"&lt;="&amp;Tableau1[[#This Row],[Jour OPE]])</f>
        <v>66</v>
      </c>
      <c r="G187" s="12">
        <v>3</v>
      </c>
      <c r="H187" s="12">
        <f>SUMIFS(Tableau1[36],Tableau1[RC],"="&amp;Tableau1[[#This Row],[RC]],Tableau1[Jour OPE],"&lt;="&amp;Tableau1[[#This Row],[Jour OPE]])</f>
        <v>115</v>
      </c>
      <c r="I187" s="12">
        <v>7</v>
      </c>
      <c r="J187" s="12">
        <f>SUMIFS(Tableau1[38],Tableau1[RC],"="&amp;Tableau1[[#This Row],[RC]],Tableau1[Jour OPE],"&lt;="&amp;Tableau1[[#This Row],[Jour OPE]])</f>
        <v>217</v>
      </c>
      <c r="K187" s="12">
        <v>5</v>
      </c>
      <c r="L187" s="12">
        <f>SUMIFS(Tableau1[40],Tableau1[RC],"="&amp;Tableau1[[#This Row],[RC]],Tableau1[Jour OPE],"&lt;="&amp;Tableau1[[#This Row],[Jour OPE]])</f>
        <v>272</v>
      </c>
      <c r="M187" s="12">
        <v>9</v>
      </c>
      <c r="N187" s="12">
        <f>SUMIFS(Tableau1[42],Tableau1[RC],"="&amp;Tableau1[[#This Row],[RC]],Tableau1[Jour OPE],"&lt;="&amp;Tableau1[[#This Row],[Jour OPE]])</f>
        <v>296</v>
      </c>
      <c r="O187" s="12">
        <v>8</v>
      </c>
      <c r="P187" s="12">
        <f>SUMIFS(Tableau1[44],Tableau1[RC],"="&amp;Tableau1[[#This Row],[RC]],Tableau1[Jour OPE],"&lt;="&amp;Tableau1[[#This Row],[Jour OPE]])</f>
        <v>293</v>
      </c>
      <c r="Q187" s="12">
        <v>8</v>
      </c>
      <c r="R187" s="12">
        <f>SUMIFS(Tableau1[46],Tableau1[RC],"="&amp;Tableau1[[#This Row],[RC]],Tableau1[Jour OPE],"&lt;="&amp;Tableau1[[#This Row],[Jour OPE]])</f>
        <v>219</v>
      </c>
      <c r="S187" s="12">
        <v>8</v>
      </c>
      <c r="T187" s="12">
        <f>SUMIFS(Tableau1[48],Tableau1[RC],"="&amp;Tableau1[[#This Row],[RC]],Tableau1[Jour OPE],"&lt;="&amp;Tableau1[[#This Row],[Jour OPE]])</f>
        <v>194</v>
      </c>
      <c r="U187" s="12">
        <v>1672</v>
      </c>
      <c r="V187" s="12">
        <f>VLOOKUP(Tableau1[[#This Row],[RC]],$Z$4:$AB$5,3,FALSE)</f>
        <v>750</v>
      </c>
      <c r="W18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7" s="20"/>
    </row>
    <row r="188" spans="1:25" s="3" customFormat="1" ht="19.149999999999999" customHeight="1" x14ac:dyDescent="0.3">
      <c r="A188" s="6" t="s">
        <v>140</v>
      </c>
      <c r="B188" s="7" t="s">
        <v>10</v>
      </c>
      <c r="C188" s="7" t="s">
        <v>205</v>
      </c>
      <c r="D188" s="7" t="s">
        <v>11</v>
      </c>
      <c r="E188" s="17"/>
      <c r="F188" s="17">
        <f>SUMIFS(Tableau1[34],Tableau1[RC],"="&amp;Tableau1[[#This Row],[RC]],Tableau1[Jour OPE],"&lt;="&amp;Tableau1[[#This Row],[Jour OPE]])</f>
        <v>243</v>
      </c>
      <c r="G188" s="17">
        <v>3</v>
      </c>
      <c r="H188" s="17">
        <f>SUMIFS(Tableau1[36],Tableau1[RC],"="&amp;Tableau1[[#This Row],[RC]],Tableau1[Jour OPE],"&lt;="&amp;Tableau1[[#This Row],[Jour OPE]])</f>
        <v>539</v>
      </c>
      <c r="I188" s="17"/>
      <c r="J188" s="17">
        <f>SUMIFS(Tableau1[38],Tableau1[RC],"="&amp;Tableau1[[#This Row],[RC]],Tableau1[Jour OPE],"&lt;="&amp;Tableau1[[#This Row],[Jour OPE]])</f>
        <v>869</v>
      </c>
      <c r="K188" s="17">
        <v>1</v>
      </c>
      <c r="L188" s="17">
        <f>SUMIFS(Tableau1[40],Tableau1[RC],"="&amp;Tableau1[[#This Row],[RC]],Tableau1[Jour OPE],"&lt;="&amp;Tableau1[[#This Row],[Jour OPE]])</f>
        <v>1020</v>
      </c>
      <c r="M188" s="17">
        <v>1</v>
      </c>
      <c r="N188" s="17">
        <f>SUMIFS(Tableau1[42],Tableau1[RC],"="&amp;Tableau1[[#This Row],[RC]],Tableau1[Jour OPE],"&lt;="&amp;Tableau1[[#This Row],[Jour OPE]])</f>
        <v>1041</v>
      </c>
      <c r="O188" s="17">
        <v>1</v>
      </c>
      <c r="P188" s="17">
        <f>SUMIFS(Tableau1[44],Tableau1[RC],"="&amp;Tableau1[[#This Row],[RC]],Tableau1[Jour OPE],"&lt;="&amp;Tableau1[[#This Row],[Jour OPE]])</f>
        <v>1053</v>
      </c>
      <c r="Q188" s="17">
        <v>1</v>
      </c>
      <c r="R188" s="17">
        <f>SUMIFS(Tableau1[46],Tableau1[RC],"="&amp;Tableau1[[#This Row],[RC]],Tableau1[Jour OPE],"&lt;="&amp;Tableau1[[#This Row],[Jour OPE]])</f>
        <v>805</v>
      </c>
      <c r="S188" s="17">
        <v>1</v>
      </c>
      <c r="T188" s="17">
        <f>SUMIFS(Tableau1[48],Tableau1[RC],"="&amp;Tableau1[[#This Row],[RC]],Tableau1[Jour OPE],"&lt;="&amp;Tableau1[[#This Row],[Jour OPE]])</f>
        <v>808</v>
      </c>
      <c r="U188" s="17">
        <v>6378</v>
      </c>
      <c r="V188" s="12">
        <f>VLOOKUP(Tableau1[[#This Row],[RC]],$Z$4:$AB$5,3,FALSE)</f>
        <v>1590</v>
      </c>
      <c r="W18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8" s="20"/>
    </row>
    <row r="189" spans="1:25" s="3" customFormat="1" ht="19.149999999999999" customHeight="1" x14ac:dyDescent="0.3">
      <c r="A189" s="6" t="s">
        <v>140</v>
      </c>
      <c r="B189" s="7" t="s">
        <v>10</v>
      </c>
      <c r="C189" s="7" t="s">
        <v>206</v>
      </c>
      <c r="D189" s="7" t="s">
        <v>11</v>
      </c>
      <c r="E189" s="17">
        <v>8</v>
      </c>
      <c r="F189" s="17">
        <f>SUMIFS(Tableau1[34],Tableau1[RC],"="&amp;Tableau1[[#This Row],[RC]],Tableau1[Jour OPE],"&lt;="&amp;Tableau1[[#This Row],[Jour OPE]])</f>
        <v>74</v>
      </c>
      <c r="G189" s="17">
        <v>3</v>
      </c>
      <c r="H189" s="17">
        <f>SUMIFS(Tableau1[36],Tableau1[RC],"="&amp;Tableau1[[#This Row],[RC]],Tableau1[Jour OPE],"&lt;="&amp;Tableau1[[#This Row],[Jour OPE]])</f>
        <v>118</v>
      </c>
      <c r="I189" s="17">
        <v>4</v>
      </c>
      <c r="J189" s="17">
        <f>SUMIFS(Tableau1[38],Tableau1[RC],"="&amp;Tableau1[[#This Row],[RC]],Tableau1[Jour OPE],"&lt;="&amp;Tableau1[[#This Row],[Jour OPE]])</f>
        <v>221</v>
      </c>
      <c r="K189" s="17">
        <v>8</v>
      </c>
      <c r="L189" s="17">
        <f>SUMIFS(Tableau1[40],Tableau1[RC],"="&amp;Tableau1[[#This Row],[RC]],Tableau1[Jour OPE],"&lt;="&amp;Tableau1[[#This Row],[Jour OPE]])</f>
        <v>280</v>
      </c>
      <c r="M189" s="17">
        <v>6</v>
      </c>
      <c r="N189" s="17">
        <f>SUMIFS(Tableau1[42],Tableau1[RC],"="&amp;Tableau1[[#This Row],[RC]],Tableau1[Jour OPE],"&lt;="&amp;Tableau1[[#This Row],[Jour OPE]])</f>
        <v>302</v>
      </c>
      <c r="O189" s="17">
        <v>6</v>
      </c>
      <c r="P189" s="17">
        <f>SUMIFS(Tableau1[44],Tableau1[RC],"="&amp;Tableau1[[#This Row],[RC]],Tableau1[Jour OPE],"&lt;="&amp;Tableau1[[#This Row],[Jour OPE]])</f>
        <v>299</v>
      </c>
      <c r="Q189" s="17">
        <v>6</v>
      </c>
      <c r="R189" s="17">
        <f>SUMIFS(Tableau1[46],Tableau1[RC],"="&amp;Tableau1[[#This Row],[RC]],Tableau1[Jour OPE],"&lt;="&amp;Tableau1[[#This Row],[Jour OPE]])</f>
        <v>225</v>
      </c>
      <c r="S189" s="17">
        <v>4</v>
      </c>
      <c r="T189" s="17">
        <f>SUMIFS(Tableau1[48],Tableau1[RC],"="&amp;Tableau1[[#This Row],[RC]],Tableau1[Jour OPE],"&lt;="&amp;Tableau1[[#This Row],[Jour OPE]])</f>
        <v>198</v>
      </c>
      <c r="U189" s="17">
        <v>1717</v>
      </c>
      <c r="V189" s="12">
        <f>VLOOKUP(Tableau1[[#This Row],[RC]],$Z$4:$AB$5,3,FALSE)</f>
        <v>750</v>
      </c>
      <c r="W18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89" s="20"/>
    </row>
    <row r="190" spans="1:25" s="3" customFormat="1" ht="19.149999999999999" customHeight="1" x14ac:dyDescent="0.3">
      <c r="A190" s="6" t="s">
        <v>141</v>
      </c>
      <c r="B190" s="7" t="s">
        <v>10</v>
      </c>
      <c r="C190" s="7" t="s">
        <v>205</v>
      </c>
      <c r="D190" s="7" t="s">
        <v>11</v>
      </c>
      <c r="E190" s="12"/>
      <c r="F190" s="12">
        <f>SUMIFS(Tableau1[34],Tableau1[RC],"="&amp;Tableau1[[#This Row],[RC]],Tableau1[Jour OPE],"&lt;="&amp;Tableau1[[#This Row],[Jour OPE]])</f>
        <v>243</v>
      </c>
      <c r="G190" s="12">
        <v>2</v>
      </c>
      <c r="H190" s="12">
        <f>SUMIFS(Tableau1[36],Tableau1[RC],"="&amp;Tableau1[[#This Row],[RC]],Tableau1[Jour OPE],"&lt;="&amp;Tableau1[[#This Row],[Jour OPE]])</f>
        <v>541</v>
      </c>
      <c r="I190" s="12"/>
      <c r="J190" s="12">
        <f>SUMIFS(Tableau1[38],Tableau1[RC],"="&amp;Tableau1[[#This Row],[RC]],Tableau1[Jour OPE],"&lt;="&amp;Tableau1[[#This Row],[Jour OPE]])</f>
        <v>869</v>
      </c>
      <c r="K190" s="12">
        <v>1</v>
      </c>
      <c r="L190" s="12">
        <f>SUMIFS(Tableau1[40],Tableau1[RC],"="&amp;Tableau1[[#This Row],[RC]],Tableau1[Jour OPE],"&lt;="&amp;Tableau1[[#This Row],[Jour OPE]])</f>
        <v>1021</v>
      </c>
      <c r="M190" s="12">
        <v>1</v>
      </c>
      <c r="N190" s="12">
        <f>SUMIFS(Tableau1[42],Tableau1[RC],"="&amp;Tableau1[[#This Row],[RC]],Tableau1[Jour OPE],"&lt;="&amp;Tableau1[[#This Row],[Jour OPE]])</f>
        <v>1042</v>
      </c>
      <c r="O190" s="12">
        <v>1</v>
      </c>
      <c r="P190" s="12">
        <f>SUMIFS(Tableau1[44],Tableau1[RC],"="&amp;Tableau1[[#This Row],[RC]],Tableau1[Jour OPE],"&lt;="&amp;Tableau1[[#This Row],[Jour OPE]])</f>
        <v>1054</v>
      </c>
      <c r="Q190" s="12"/>
      <c r="R190" s="12">
        <f>SUMIFS(Tableau1[46],Tableau1[RC],"="&amp;Tableau1[[#This Row],[RC]],Tableau1[Jour OPE],"&lt;="&amp;Tableau1[[#This Row],[Jour OPE]])</f>
        <v>805</v>
      </c>
      <c r="S190" s="12"/>
      <c r="T190" s="12">
        <f>SUMIFS(Tableau1[48],Tableau1[RC],"="&amp;Tableau1[[#This Row],[RC]],Tableau1[Jour OPE],"&lt;="&amp;Tableau1[[#This Row],[Jour OPE]])</f>
        <v>808</v>
      </c>
      <c r="U190" s="12">
        <v>6383</v>
      </c>
      <c r="V190" s="12">
        <f>VLOOKUP(Tableau1[[#This Row],[RC]],$Z$4:$AB$5,3,FALSE)</f>
        <v>1590</v>
      </c>
      <c r="W19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0" s="20"/>
    </row>
    <row r="191" spans="1:25" s="3" customFormat="1" ht="19.149999999999999" customHeight="1" x14ac:dyDescent="0.3">
      <c r="A191" s="6" t="s">
        <v>141</v>
      </c>
      <c r="B191" s="7" t="s">
        <v>10</v>
      </c>
      <c r="C191" s="7" t="s">
        <v>206</v>
      </c>
      <c r="D191" s="7" t="s">
        <v>11</v>
      </c>
      <c r="E191" s="12">
        <v>5</v>
      </c>
      <c r="F191" s="12">
        <f>SUMIFS(Tableau1[34],Tableau1[RC],"="&amp;Tableau1[[#This Row],[RC]],Tableau1[Jour OPE],"&lt;="&amp;Tableau1[[#This Row],[Jour OPE]])</f>
        <v>79</v>
      </c>
      <c r="G191" s="12">
        <v>6</v>
      </c>
      <c r="H191" s="12">
        <f>SUMIFS(Tableau1[36],Tableau1[RC],"="&amp;Tableau1[[#This Row],[RC]],Tableau1[Jour OPE],"&lt;="&amp;Tableau1[[#This Row],[Jour OPE]])</f>
        <v>124</v>
      </c>
      <c r="I191" s="12">
        <v>6</v>
      </c>
      <c r="J191" s="12">
        <f>SUMIFS(Tableau1[38],Tableau1[RC],"="&amp;Tableau1[[#This Row],[RC]],Tableau1[Jour OPE],"&lt;="&amp;Tableau1[[#This Row],[Jour OPE]])</f>
        <v>227</v>
      </c>
      <c r="K191" s="12">
        <v>6</v>
      </c>
      <c r="L191" s="12">
        <f>SUMIFS(Tableau1[40],Tableau1[RC],"="&amp;Tableau1[[#This Row],[RC]],Tableau1[Jour OPE],"&lt;="&amp;Tableau1[[#This Row],[Jour OPE]])</f>
        <v>286</v>
      </c>
      <c r="M191" s="12">
        <v>5</v>
      </c>
      <c r="N191" s="12">
        <f>SUMIFS(Tableau1[42],Tableau1[RC],"="&amp;Tableau1[[#This Row],[RC]],Tableau1[Jour OPE],"&lt;="&amp;Tableau1[[#This Row],[Jour OPE]])</f>
        <v>307</v>
      </c>
      <c r="O191" s="12">
        <v>11</v>
      </c>
      <c r="P191" s="12">
        <f>SUMIFS(Tableau1[44],Tableau1[RC],"="&amp;Tableau1[[#This Row],[RC]],Tableau1[Jour OPE],"&lt;="&amp;Tableau1[[#This Row],[Jour OPE]])</f>
        <v>310</v>
      </c>
      <c r="Q191" s="12">
        <v>7</v>
      </c>
      <c r="R191" s="12">
        <f>SUMIFS(Tableau1[46],Tableau1[RC],"="&amp;Tableau1[[#This Row],[RC]],Tableau1[Jour OPE],"&lt;="&amp;Tableau1[[#This Row],[Jour OPE]])</f>
        <v>232</v>
      </c>
      <c r="S191" s="12">
        <v>4</v>
      </c>
      <c r="T191" s="12">
        <f>SUMIFS(Tableau1[48],Tableau1[RC],"="&amp;Tableau1[[#This Row],[RC]],Tableau1[Jour OPE],"&lt;="&amp;Tableau1[[#This Row],[Jour OPE]])</f>
        <v>202</v>
      </c>
      <c r="U191" s="12">
        <v>1767</v>
      </c>
      <c r="V191" s="12">
        <f>VLOOKUP(Tableau1[[#This Row],[RC]],$Z$4:$AB$5,3,FALSE)</f>
        <v>750</v>
      </c>
      <c r="W19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1" s="20"/>
    </row>
    <row r="192" spans="1:25" s="3" customFormat="1" ht="19.149999999999999" customHeight="1" x14ac:dyDescent="0.3">
      <c r="A192" s="6" t="s">
        <v>142</v>
      </c>
      <c r="B192" s="7" t="s">
        <v>10</v>
      </c>
      <c r="C192" s="7" t="s">
        <v>205</v>
      </c>
      <c r="D192" s="7" t="s">
        <v>11</v>
      </c>
      <c r="E192" s="17">
        <v>1</v>
      </c>
      <c r="F192" s="17">
        <f>SUMIFS(Tableau1[34],Tableau1[RC],"="&amp;Tableau1[[#This Row],[RC]],Tableau1[Jour OPE],"&lt;="&amp;Tableau1[[#This Row],[Jour OPE]])</f>
        <v>244</v>
      </c>
      <c r="G192" s="17"/>
      <c r="H192" s="17">
        <f>SUMIFS(Tableau1[36],Tableau1[RC],"="&amp;Tableau1[[#This Row],[RC]],Tableau1[Jour OPE],"&lt;="&amp;Tableau1[[#This Row],[Jour OPE]])</f>
        <v>541</v>
      </c>
      <c r="I192" s="17"/>
      <c r="J192" s="17">
        <f>SUMIFS(Tableau1[38],Tableau1[RC],"="&amp;Tableau1[[#This Row],[RC]],Tableau1[Jour OPE],"&lt;="&amp;Tableau1[[#This Row],[Jour OPE]])</f>
        <v>869</v>
      </c>
      <c r="K192" s="17"/>
      <c r="L192" s="17">
        <f>SUMIFS(Tableau1[40],Tableau1[RC],"="&amp;Tableau1[[#This Row],[RC]],Tableau1[Jour OPE],"&lt;="&amp;Tableau1[[#This Row],[Jour OPE]])</f>
        <v>1021</v>
      </c>
      <c r="M192" s="17"/>
      <c r="N192" s="17">
        <f>SUMIFS(Tableau1[42],Tableau1[RC],"="&amp;Tableau1[[#This Row],[RC]],Tableau1[Jour OPE],"&lt;="&amp;Tableau1[[#This Row],[Jour OPE]])</f>
        <v>1042</v>
      </c>
      <c r="O192" s="17"/>
      <c r="P192" s="17">
        <f>SUMIFS(Tableau1[44],Tableau1[RC],"="&amp;Tableau1[[#This Row],[RC]],Tableau1[Jour OPE],"&lt;="&amp;Tableau1[[#This Row],[Jour OPE]])</f>
        <v>1054</v>
      </c>
      <c r="Q192" s="17"/>
      <c r="R192" s="17">
        <f>SUMIFS(Tableau1[46],Tableau1[RC],"="&amp;Tableau1[[#This Row],[RC]],Tableau1[Jour OPE],"&lt;="&amp;Tableau1[[#This Row],[Jour OPE]])</f>
        <v>805</v>
      </c>
      <c r="S192" s="17"/>
      <c r="T192" s="17">
        <f>SUMIFS(Tableau1[48],Tableau1[RC],"="&amp;Tableau1[[#This Row],[RC]],Tableau1[Jour OPE],"&lt;="&amp;Tableau1[[#This Row],[Jour OPE]])</f>
        <v>808</v>
      </c>
      <c r="U192" s="17">
        <v>6384</v>
      </c>
      <c r="V192" s="12">
        <f>VLOOKUP(Tableau1[[#This Row],[RC]],$Z$4:$AB$5,3,FALSE)</f>
        <v>1590</v>
      </c>
      <c r="W19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2" s="20"/>
    </row>
    <row r="193" spans="1:25" s="3" customFormat="1" ht="19.149999999999999" customHeight="1" x14ac:dyDescent="0.3">
      <c r="A193" s="6" t="s">
        <v>142</v>
      </c>
      <c r="B193" s="7" t="s">
        <v>10</v>
      </c>
      <c r="C193" s="7" t="s">
        <v>206</v>
      </c>
      <c r="D193" s="7" t="s">
        <v>11</v>
      </c>
      <c r="E193" s="17"/>
      <c r="F193" s="17">
        <f>SUMIFS(Tableau1[34],Tableau1[RC],"="&amp;Tableau1[[#This Row],[RC]],Tableau1[Jour OPE],"&lt;="&amp;Tableau1[[#This Row],[Jour OPE]])</f>
        <v>79</v>
      </c>
      <c r="G193" s="17"/>
      <c r="H193" s="17">
        <f>SUMIFS(Tableau1[36],Tableau1[RC],"="&amp;Tableau1[[#This Row],[RC]],Tableau1[Jour OPE],"&lt;="&amp;Tableau1[[#This Row],[Jour OPE]])</f>
        <v>124</v>
      </c>
      <c r="I193" s="17"/>
      <c r="J193" s="17">
        <f>SUMIFS(Tableau1[38],Tableau1[RC],"="&amp;Tableau1[[#This Row],[RC]],Tableau1[Jour OPE],"&lt;="&amp;Tableau1[[#This Row],[Jour OPE]])</f>
        <v>227</v>
      </c>
      <c r="K193" s="17">
        <v>2</v>
      </c>
      <c r="L193" s="17">
        <f>SUMIFS(Tableau1[40],Tableau1[RC],"="&amp;Tableau1[[#This Row],[RC]],Tableau1[Jour OPE],"&lt;="&amp;Tableau1[[#This Row],[Jour OPE]])</f>
        <v>288</v>
      </c>
      <c r="M193" s="17">
        <v>3</v>
      </c>
      <c r="N193" s="17">
        <f>SUMIFS(Tableau1[42],Tableau1[RC],"="&amp;Tableau1[[#This Row],[RC]],Tableau1[Jour OPE],"&lt;="&amp;Tableau1[[#This Row],[Jour OPE]])</f>
        <v>310</v>
      </c>
      <c r="O193" s="17">
        <v>1</v>
      </c>
      <c r="P193" s="17">
        <f>SUMIFS(Tableau1[44],Tableau1[RC],"="&amp;Tableau1[[#This Row],[RC]],Tableau1[Jour OPE],"&lt;="&amp;Tableau1[[#This Row],[Jour OPE]])</f>
        <v>311</v>
      </c>
      <c r="Q193" s="17"/>
      <c r="R193" s="17">
        <f>SUMIFS(Tableau1[46],Tableau1[RC],"="&amp;Tableau1[[#This Row],[RC]],Tableau1[Jour OPE],"&lt;="&amp;Tableau1[[#This Row],[Jour OPE]])</f>
        <v>232</v>
      </c>
      <c r="S193" s="17"/>
      <c r="T193" s="17">
        <f>SUMIFS(Tableau1[48],Tableau1[RC],"="&amp;Tableau1[[#This Row],[RC]],Tableau1[Jour OPE],"&lt;="&amp;Tableau1[[#This Row],[Jour OPE]])</f>
        <v>202</v>
      </c>
      <c r="U193" s="17">
        <v>1773</v>
      </c>
      <c r="V193" s="12">
        <f>VLOOKUP(Tableau1[[#This Row],[RC]],$Z$4:$AB$5,3,FALSE)</f>
        <v>750</v>
      </c>
      <c r="W19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3" s="20"/>
    </row>
    <row r="194" spans="1:25" s="3" customFormat="1" ht="19.149999999999999" customHeight="1" x14ac:dyDescent="0.3">
      <c r="A194" s="6" t="s">
        <v>143</v>
      </c>
      <c r="B194" s="7" t="s">
        <v>10</v>
      </c>
      <c r="C194" s="7" t="s">
        <v>205</v>
      </c>
      <c r="D194" s="7" t="s">
        <v>11</v>
      </c>
      <c r="E194" s="12">
        <v>2</v>
      </c>
      <c r="F194" s="12">
        <f>SUMIFS(Tableau1[34],Tableau1[RC],"="&amp;Tableau1[[#This Row],[RC]],Tableau1[Jour OPE],"&lt;="&amp;Tableau1[[#This Row],[Jour OPE]])</f>
        <v>246</v>
      </c>
      <c r="G194" s="12"/>
      <c r="H194" s="12">
        <f>SUMIFS(Tableau1[36],Tableau1[RC],"="&amp;Tableau1[[#This Row],[RC]],Tableau1[Jour OPE],"&lt;="&amp;Tableau1[[#This Row],[Jour OPE]])</f>
        <v>541</v>
      </c>
      <c r="I194" s="12">
        <v>1</v>
      </c>
      <c r="J194" s="12">
        <f>SUMIFS(Tableau1[38],Tableau1[RC],"="&amp;Tableau1[[#This Row],[RC]],Tableau1[Jour OPE],"&lt;="&amp;Tableau1[[#This Row],[Jour OPE]])</f>
        <v>870</v>
      </c>
      <c r="K194" s="12"/>
      <c r="L194" s="12">
        <f>SUMIFS(Tableau1[40],Tableau1[RC],"="&amp;Tableau1[[#This Row],[RC]],Tableau1[Jour OPE],"&lt;="&amp;Tableau1[[#This Row],[Jour OPE]])</f>
        <v>1021</v>
      </c>
      <c r="M194" s="12">
        <v>1</v>
      </c>
      <c r="N194" s="12">
        <f>SUMIFS(Tableau1[42],Tableau1[RC],"="&amp;Tableau1[[#This Row],[RC]],Tableau1[Jour OPE],"&lt;="&amp;Tableau1[[#This Row],[Jour OPE]])</f>
        <v>1043</v>
      </c>
      <c r="O194" s="12"/>
      <c r="P194" s="12">
        <f>SUMIFS(Tableau1[44],Tableau1[RC],"="&amp;Tableau1[[#This Row],[RC]],Tableau1[Jour OPE],"&lt;="&amp;Tableau1[[#This Row],[Jour OPE]])</f>
        <v>1054</v>
      </c>
      <c r="Q194" s="12"/>
      <c r="R194" s="12">
        <f>SUMIFS(Tableau1[46],Tableau1[RC],"="&amp;Tableau1[[#This Row],[RC]],Tableau1[Jour OPE],"&lt;="&amp;Tableau1[[#This Row],[Jour OPE]])</f>
        <v>805</v>
      </c>
      <c r="S194" s="12"/>
      <c r="T194" s="12">
        <f>SUMIFS(Tableau1[48],Tableau1[RC],"="&amp;Tableau1[[#This Row],[RC]],Tableau1[Jour OPE],"&lt;="&amp;Tableau1[[#This Row],[Jour OPE]])</f>
        <v>808</v>
      </c>
      <c r="U194" s="12">
        <v>6388</v>
      </c>
      <c r="V194" s="12">
        <f>VLOOKUP(Tableau1[[#This Row],[RC]],$Z$4:$AB$5,3,FALSE)</f>
        <v>1590</v>
      </c>
      <c r="W19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4" s="20"/>
    </row>
    <row r="195" spans="1:25" s="3" customFormat="1" ht="19.149999999999999" customHeight="1" x14ac:dyDescent="0.3">
      <c r="A195" s="6" t="s">
        <v>143</v>
      </c>
      <c r="B195" s="7" t="s">
        <v>10</v>
      </c>
      <c r="C195" s="7" t="s">
        <v>206</v>
      </c>
      <c r="D195" s="7" t="s">
        <v>11</v>
      </c>
      <c r="E195" s="12">
        <v>1</v>
      </c>
      <c r="F195" s="12">
        <f>SUMIFS(Tableau1[34],Tableau1[RC],"="&amp;Tableau1[[#This Row],[RC]],Tableau1[Jour OPE],"&lt;="&amp;Tableau1[[#This Row],[Jour OPE]])</f>
        <v>80</v>
      </c>
      <c r="G195" s="12">
        <v>2</v>
      </c>
      <c r="H195" s="12">
        <f>SUMIFS(Tableau1[36],Tableau1[RC],"="&amp;Tableau1[[#This Row],[RC]],Tableau1[Jour OPE],"&lt;="&amp;Tableau1[[#This Row],[Jour OPE]])</f>
        <v>126</v>
      </c>
      <c r="I195" s="12">
        <v>0</v>
      </c>
      <c r="J195" s="12">
        <f>SUMIFS(Tableau1[38],Tableau1[RC],"="&amp;Tableau1[[#This Row],[RC]],Tableau1[Jour OPE],"&lt;="&amp;Tableau1[[#This Row],[Jour OPE]])</f>
        <v>227</v>
      </c>
      <c r="K195" s="12"/>
      <c r="L195" s="12">
        <f>SUMIFS(Tableau1[40],Tableau1[RC],"="&amp;Tableau1[[#This Row],[RC]],Tableau1[Jour OPE],"&lt;="&amp;Tableau1[[#This Row],[Jour OPE]])</f>
        <v>288</v>
      </c>
      <c r="M195" s="12">
        <v>8</v>
      </c>
      <c r="N195" s="12">
        <f>SUMIFS(Tableau1[42],Tableau1[RC],"="&amp;Tableau1[[#This Row],[RC]],Tableau1[Jour OPE],"&lt;="&amp;Tableau1[[#This Row],[Jour OPE]])</f>
        <v>318</v>
      </c>
      <c r="O195" s="12">
        <v>1</v>
      </c>
      <c r="P195" s="12">
        <f>SUMIFS(Tableau1[44],Tableau1[RC],"="&amp;Tableau1[[#This Row],[RC]],Tableau1[Jour OPE],"&lt;="&amp;Tableau1[[#This Row],[Jour OPE]])</f>
        <v>312</v>
      </c>
      <c r="Q195" s="12">
        <v>4</v>
      </c>
      <c r="R195" s="12">
        <f>SUMIFS(Tableau1[46],Tableau1[RC],"="&amp;Tableau1[[#This Row],[RC]],Tableau1[Jour OPE],"&lt;="&amp;Tableau1[[#This Row],[Jour OPE]])</f>
        <v>236</v>
      </c>
      <c r="S195" s="12">
        <v>3</v>
      </c>
      <c r="T195" s="12">
        <f>SUMIFS(Tableau1[48],Tableau1[RC],"="&amp;Tableau1[[#This Row],[RC]],Tableau1[Jour OPE],"&lt;="&amp;Tableau1[[#This Row],[Jour OPE]])</f>
        <v>205</v>
      </c>
      <c r="U195" s="12">
        <v>1792</v>
      </c>
      <c r="V195" s="12">
        <f>VLOOKUP(Tableau1[[#This Row],[RC]],$Z$4:$AB$5,3,FALSE)</f>
        <v>750</v>
      </c>
      <c r="W19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5" s="20"/>
    </row>
    <row r="196" spans="1:25" s="3" customFormat="1" ht="19.149999999999999" customHeight="1" x14ac:dyDescent="0.3">
      <c r="A196" s="6" t="s">
        <v>144</v>
      </c>
      <c r="B196" s="7" t="s">
        <v>10</v>
      </c>
      <c r="C196" s="7" t="s">
        <v>205</v>
      </c>
      <c r="D196" s="7" t="s">
        <v>11</v>
      </c>
      <c r="E196" s="17">
        <v>3</v>
      </c>
      <c r="F196" s="17">
        <f>SUMIFS(Tableau1[34],Tableau1[RC],"="&amp;Tableau1[[#This Row],[RC]],Tableau1[Jour OPE],"&lt;="&amp;Tableau1[[#This Row],[Jour OPE]])</f>
        <v>249</v>
      </c>
      <c r="G196" s="17">
        <v>1</v>
      </c>
      <c r="H196" s="17">
        <f>SUMIFS(Tableau1[36],Tableau1[RC],"="&amp;Tableau1[[#This Row],[RC]],Tableau1[Jour OPE],"&lt;="&amp;Tableau1[[#This Row],[Jour OPE]])</f>
        <v>542</v>
      </c>
      <c r="I196" s="17">
        <v>2</v>
      </c>
      <c r="J196" s="17">
        <f>SUMIFS(Tableau1[38],Tableau1[RC],"="&amp;Tableau1[[#This Row],[RC]],Tableau1[Jour OPE],"&lt;="&amp;Tableau1[[#This Row],[Jour OPE]])</f>
        <v>872</v>
      </c>
      <c r="K196" s="17">
        <v>2</v>
      </c>
      <c r="L196" s="17">
        <f>SUMIFS(Tableau1[40],Tableau1[RC],"="&amp;Tableau1[[#This Row],[RC]],Tableau1[Jour OPE],"&lt;="&amp;Tableau1[[#This Row],[Jour OPE]])</f>
        <v>1023</v>
      </c>
      <c r="M196" s="17">
        <v>3</v>
      </c>
      <c r="N196" s="17">
        <f>SUMIFS(Tableau1[42],Tableau1[RC],"="&amp;Tableau1[[#This Row],[RC]],Tableau1[Jour OPE],"&lt;="&amp;Tableau1[[#This Row],[Jour OPE]])</f>
        <v>1046</v>
      </c>
      <c r="O196" s="17"/>
      <c r="P196" s="17">
        <f>SUMIFS(Tableau1[44],Tableau1[RC],"="&amp;Tableau1[[#This Row],[RC]],Tableau1[Jour OPE],"&lt;="&amp;Tableau1[[#This Row],[Jour OPE]])</f>
        <v>1054</v>
      </c>
      <c r="Q196" s="17">
        <v>1</v>
      </c>
      <c r="R196" s="17">
        <f>SUMIFS(Tableau1[46],Tableau1[RC],"="&amp;Tableau1[[#This Row],[RC]],Tableau1[Jour OPE],"&lt;="&amp;Tableau1[[#This Row],[Jour OPE]])</f>
        <v>806</v>
      </c>
      <c r="S196" s="17">
        <v>1</v>
      </c>
      <c r="T196" s="17">
        <f>SUMIFS(Tableau1[48],Tableau1[RC],"="&amp;Tableau1[[#This Row],[RC]],Tableau1[Jour OPE],"&lt;="&amp;Tableau1[[#This Row],[Jour OPE]])</f>
        <v>809</v>
      </c>
      <c r="U196" s="17">
        <v>6401</v>
      </c>
      <c r="V196" s="12">
        <f>VLOOKUP(Tableau1[[#This Row],[RC]],$Z$4:$AB$5,3,FALSE)</f>
        <v>1590</v>
      </c>
      <c r="W19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6" s="20"/>
    </row>
    <row r="197" spans="1:25" s="3" customFormat="1" ht="19.149999999999999" customHeight="1" x14ac:dyDescent="0.3">
      <c r="A197" s="6" t="s">
        <v>144</v>
      </c>
      <c r="B197" s="7" t="s">
        <v>10</v>
      </c>
      <c r="C197" s="7" t="s">
        <v>206</v>
      </c>
      <c r="D197" s="7" t="s">
        <v>11</v>
      </c>
      <c r="E197" s="17">
        <v>2</v>
      </c>
      <c r="F197" s="17">
        <f>SUMIFS(Tableau1[34],Tableau1[RC],"="&amp;Tableau1[[#This Row],[RC]],Tableau1[Jour OPE],"&lt;="&amp;Tableau1[[#This Row],[Jour OPE]])</f>
        <v>82</v>
      </c>
      <c r="G197" s="17">
        <v>3</v>
      </c>
      <c r="H197" s="17">
        <f>SUMIFS(Tableau1[36],Tableau1[RC],"="&amp;Tableau1[[#This Row],[RC]],Tableau1[Jour OPE],"&lt;="&amp;Tableau1[[#This Row],[Jour OPE]])</f>
        <v>129</v>
      </c>
      <c r="I197" s="17">
        <v>1</v>
      </c>
      <c r="J197" s="17">
        <f>SUMIFS(Tableau1[38],Tableau1[RC],"="&amp;Tableau1[[#This Row],[RC]],Tableau1[Jour OPE],"&lt;="&amp;Tableau1[[#This Row],[Jour OPE]])</f>
        <v>228</v>
      </c>
      <c r="K197" s="17">
        <v>7</v>
      </c>
      <c r="L197" s="17">
        <f>SUMIFS(Tableau1[40],Tableau1[RC],"="&amp;Tableau1[[#This Row],[RC]],Tableau1[Jour OPE],"&lt;="&amp;Tableau1[[#This Row],[Jour OPE]])</f>
        <v>295</v>
      </c>
      <c r="M197" s="17">
        <v>1</v>
      </c>
      <c r="N197" s="17">
        <f>SUMIFS(Tableau1[42],Tableau1[RC],"="&amp;Tableau1[[#This Row],[RC]],Tableau1[Jour OPE],"&lt;="&amp;Tableau1[[#This Row],[Jour OPE]])</f>
        <v>319</v>
      </c>
      <c r="O197" s="17">
        <v>4</v>
      </c>
      <c r="P197" s="17">
        <f>SUMIFS(Tableau1[44],Tableau1[RC],"="&amp;Tableau1[[#This Row],[RC]],Tableau1[Jour OPE],"&lt;="&amp;Tableau1[[#This Row],[Jour OPE]])</f>
        <v>316</v>
      </c>
      <c r="Q197" s="17">
        <v>5</v>
      </c>
      <c r="R197" s="17">
        <f>SUMIFS(Tableau1[46],Tableau1[RC],"="&amp;Tableau1[[#This Row],[RC]],Tableau1[Jour OPE],"&lt;="&amp;Tableau1[[#This Row],[Jour OPE]])</f>
        <v>241</v>
      </c>
      <c r="S197" s="17">
        <v>3</v>
      </c>
      <c r="T197" s="17">
        <f>SUMIFS(Tableau1[48],Tableau1[RC],"="&amp;Tableau1[[#This Row],[RC]],Tableau1[Jour OPE],"&lt;="&amp;Tableau1[[#This Row],[Jour OPE]])</f>
        <v>208</v>
      </c>
      <c r="U197" s="17">
        <v>1818</v>
      </c>
      <c r="V197" s="12">
        <f>VLOOKUP(Tableau1[[#This Row],[RC]],$Z$4:$AB$5,3,FALSE)</f>
        <v>750</v>
      </c>
      <c r="W19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7" s="20"/>
    </row>
    <row r="198" spans="1:25" s="3" customFormat="1" ht="19.149999999999999" customHeight="1" x14ac:dyDescent="0.3">
      <c r="A198" s="6" t="s">
        <v>145</v>
      </c>
      <c r="B198" s="7" t="s">
        <v>10</v>
      </c>
      <c r="C198" s="7" t="s">
        <v>205</v>
      </c>
      <c r="D198" s="7" t="s">
        <v>11</v>
      </c>
      <c r="E198" s="12">
        <v>6</v>
      </c>
      <c r="F198" s="12">
        <f>SUMIFS(Tableau1[34],Tableau1[RC],"="&amp;Tableau1[[#This Row],[RC]],Tableau1[Jour OPE],"&lt;="&amp;Tableau1[[#This Row],[Jour OPE]])</f>
        <v>255</v>
      </c>
      <c r="G198" s="12">
        <v>6</v>
      </c>
      <c r="H198" s="12">
        <f>SUMIFS(Tableau1[36],Tableau1[RC],"="&amp;Tableau1[[#This Row],[RC]],Tableau1[Jour OPE],"&lt;="&amp;Tableau1[[#This Row],[Jour OPE]])</f>
        <v>548</v>
      </c>
      <c r="I198" s="12">
        <v>4</v>
      </c>
      <c r="J198" s="12">
        <f>SUMIFS(Tableau1[38],Tableau1[RC],"="&amp;Tableau1[[#This Row],[RC]],Tableau1[Jour OPE],"&lt;="&amp;Tableau1[[#This Row],[Jour OPE]])</f>
        <v>876</v>
      </c>
      <c r="K198" s="12">
        <v>8</v>
      </c>
      <c r="L198" s="12">
        <f>SUMIFS(Tableau1[40],Tableau1[RC],"="&amp;Tableau1[[#This Row],[RC]],Tableau1[Jour OPE],"&lt;="&amp;Tableau1[[#This Row],[Jour OPE]])</f>
        <v>1031</v>
      </c>
      <c r="M198" s="12">
        <v>11</v>
      </c>
      <c r="N198" s="12">
        <f>SUMIFS(Tableau1[42],Tableau1[RC],"="&amp;Tableau1[[#This Row],[RC]],Tableau1[Jour OPE],"&lt;="&amp;Tableau1[[#This Row],[Jour OPE]])</f>
        <v>1057</v>
      </c>
      <c r="O198" s="12">
        <v>6</v>
      </c>
      <c r="P198" s="12">
        <f>SUMIFS(Tableau1[44],Tableau1[RC],"="&amp;Tableau1[[#This Row],[RC]],Tableau1[Jour OPE],"&lt;="&amp;Tableau1[[#This Row],[Jour OPE]])</f>
        <v>1060</v>
      </c>
      <c r="Q198" s="12">
        <v>2</v>
      </c>
      <c r="R198" s="12">
        <f>SUMIFS(Tableau1[46],Tableau1[RC],"="&amp;Tableau1[[#This Row],[RC]],Tableau1[Jour OPE],"&lt;="&amp;Tableau1[[#This Row],[Jour OPE]])</f>
        <v>808</v>
      </c>
      <c r="S198" s="12">
        <v>6</v>
      </c>
      <c r="T198" s="12">
        <f>SUMIFS(Tableau1[48],Tableau1[RC],"="&amp;Tableau1[[#This Row],[RC]],Tableau1[Jour OPE],"&lt;="&amp;Tableau1[[#This Row],[Jour OPE]])</f>
        <v>815</v>
      </c>
      <c r="U198" s="12">
        <v>6450</v>
      </c>
      <c r="V198" s="12">
        <f>VLOOKUP(Tableau1[[#This Row],[RC]],$Z$4:$AB$5,3,FALSE)</f>
        <v>1590</v>
      </c>
      <c r="W19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8" s="20"/>
    </row>
    <row r="199" spans="1:25" s="3" customFormat="1" ht="19.149999999999999" customHeight="1" x14ac:dyDescent="0.3">
      <c r="A199" s="6" t="s">
        <v>145</v>
      </c>
      <c r="B199" s="7" t="s">
        <v>10</v>
      </c>
      <c r="C199" s="7" t="s">
        <v>206</v>
      </c>
      <c r="D199" s="7" t="s">
        <v>11</v>
      </c>
      <c r="E199" s="12">
        <v>5</v>
      </c>
      <c r="F199" s="12">
        <f>SUMIFS(Tableau1[34],Tableau1[RC],"="&amp;Tableau1[[#This Row],[RC]],Tableau1[Jour OPE],"&lt;="&amp;Tableau1[[#This Row],[Jour OPE]])</f>
        <v>87</v>
      </c>
      <c r="G199" s="12">
        <v>1</v>
      </c>
      <c r="H199" s="12">
        <f>SUMIFS(Tableau1[36],Tableau1[RC],"="&amp;Tableau1[[#This Row],[RC]],Tableau1[Jour OPE],"&lt;="&amp;Tableau1[[#This Row],[Jour OPE]])</f>
        <v>130</v>
      </c>
      <c r="I199" s="12">
        <v>7</v>
      </c>
      <c r="J199" s="12">
        <f>SUMIFS(Tableau1[38],Tableau1[RC],"="&amp;Tableau1[[#This Row],[RC]],Tableau1[Jour OPE],"&lt;="&amp;Tableau1[[#This Row],[Jour OPE]])</f>
        <v>235</v>
      </c>
      <c r="K199" s="12">
        <v>5</v>
      </c>
      <c r="L199" s="12">
        <f>SUMIFS(Tableau1[40],Tableau1[RC],"="&amp;Tableau1[[#This Row],[RC]],Tableau1[Jour OPE],"&lt;="&amp;Tableau1[[#This Row],[Jour OPE]])</f>
        <v>300</v>
      </c>
      <c r="M199" s="12">
        <v>10</v>
      </c>
      <c r="N199" s="12">
        <f>SUMIFS(Tableau1[42],Tableau1[RC],"="&amp;Tableau1[[#This Row],[RC]],Tableau1[Jour OPE],"&lt;="&amp;Tableau1[[#This Row],[Jour OPE]])</f>
        <v>329</v>
      </c>
      <c r="O199" s="12">
        <v>2</v>
      </c>
      <c r="P199" s="12">
        <f>SUMIFS(Tableau1[44],Tableau1[RC],"="&amp;Tableau1[[#This Row],[RC]],Tableau1[Jour OPE],"&lt;="&amp;Tableau1[[#This Row],[Jour OPE]])</f>
        <v>318</v>
      </c>
      <c r="Q199" s="12">
        <v>4</v>
      </c>
      <c r="R199" s="12">
        <f>SUMIFS(Tableau1[46],Tableau1[RC],"="&amp;Tableau1[[#This Row],[RC]],Tableau1[Jour OPE],"&lt;="&amp;Tableau1[[#This Row],[Jour OPE]])</f>
        <v>245</v>
      </c>
      <c r="S199" s="12">
        <v>7</v>
      </c>
      <c r="T199" s="12">
        <f>SUMIFS(Tableau1[48],Tableau1[RC],"="&amp;Tableau1[[#This Row],[RC]],Tableau1[Jour OPE],"&lt;="&amp;Tableau1[[#This Row],[Jour OPE]])</f>
        <v>215</v>
      </c>
      <c r="U199" s="12">
        <v>1859</v>
      </c>
      <c r="V199" s="12">
        <f>VLOOKUP(Tableau1[[#This Row],[RC]],$Z$4:$AB$5,3,FALSE)</f>
        <v>750</v>
      </c>
      <c r="W19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199" s="20"/>
    </row>
    <row r="200" spans="1:25" s="3" customFormat="1" ht="19.149999999999999" customHeight="1" x14ac:dyDescent="0.3">
      <c r="A200" s="6" t="s">
        <v>146</v>
      </c>
      <c r="B200" s="7" t="s">
        <v>10</v>
      </c>
      <c r="C200" s="7" t="s">
        <v>205</v>
      </c>
      <c r="D200" s="7" t="s">
        <v>11</v>
      </c>
      <c r="E200" s="17">
        <v>7</v>
      </c>
      <c r="F200" s="17">
        <f>SUMIFS(Tableau1[34],Tableau1[RC],"="&amp;Tableau1[[#This Row],[RC]],Tableau1[Jour OPE],"&lt;="&amp;Tableau1[[#This Row],[Jour OPE]])</f>
        <v>262</v>
      </c>
      <c r="G200" s="17">
        <v>3</v>
      </c>
      <c r="H200" s="17">
        <f>SUMIFS(Tableau1[36],Tableau1[RC],"="&amp;Tableau1[[#This Row],[RC]],Tableau1[Jour OPE],"&lt;="&amp;Tableau1[[#This Row],[Jour OPE]])</f>
        <v>551</v>
      </c>
      <c r="I200" s="17">
        <v>5</v>
      </c>
      <c r="J200" s="17">
        <f>SUMIFS(Tableau1[38],Tableau1[RC],"="&amp;Tableau1[[#This Row],[RC]],Tableau1[Jour OPE],"&lt;="&amp;Tableau1[[#This Row],[Jour OPE]])</f>
        <v>881</v>
      </c>
      <c r="K200" s="17">
        <v>5</v>
      </c>
      <c r="L200" s="17">
        <f>SUMIFS(Tableau1[40],Tableau1[RC],"="&amp;Tableau1[[#This Row],[RC]],Tableau1[Jour OPE],"&lt;="&amp;Tableau1[[#This Row],[Jour OPE]])</f>
        <v>1036</v>
      </c>
      <c r="M200" s="17">
        <v>2</v>
      </c>
      <c r="N200" s="17">
        <f>SUMIFS(Tableau1[42],Tableau1[RC],"="&amp;Tableau1[[#This Row],[RC]],Tableau1[Jour OPE],"&lt;="&amp;Tableau1[[#This Row],[Jour OPE]])</f>
        <v>1059</v>
      </c>
      <c r="O200" s="17">
        <v>6</v>
      </c>
      <c r="P200" s="17">
        <f>SUMIFS(Tableau1[44],Tableau1[RC],"="&amp;Tableau1[[#This Row],[RC]],Tableau1[Jour OPE],"&lt;="&amp;Tableau1[[#This Row],[Jour OPE]])</f>
        <v>1066</v>
      </c>
      <c r="Q200" s="17">
        <v>2</v>
      </c>
      <c r="R200" s="17">
        <f>SUMIFS(Tableau1[46],Tableau1[RC],"="&amp;Tableau1[[#This Row],[RC]],Tableau1[Jour OPE],"&lt;="&amp;Tableau1[[#This Row],[Jour OPE]])</f>
        <v>810</v>
      </c>
      <c r="S200" s="17">
        <v>5</v>
      </c>
      <c r="T200" s="17">
        <f>SUMIFS(Tableau1[48],Tableau1[RC],"="&amp;Tableau1[[#This Row],[RC]],Tableau1[Jour OPE],"&lt;="&amp;Tableau1[[#This Row],[Jour OPE]])</f>
        <v>820</v>
      </c>
      <c r="U200" s="17">
        <v>6485</v>
      </c>
      <c r="V200" s="12">
        <f>VLOOKUP(Tableau1[[#This Row],[RC]],$Z$4:$AB$5,3,FALSE)</f>
        <v>1590</v>
      </c>
      <c r="W20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0" s="20"/>
    </row>
    <row r="201" spans="1:25" s="3" customFormat="1" ht="19.149999999999999" customHeight="1" x14ac:dyDescent="0.3">
      <c r="A201" s="6" t="s">
        <v>146</v>
      </c>
      <c r="B201" s="7" t="s">
        <v>10</v>
      </c>
      <c r="C201" s="7" t="s">
        <v>206</v>
      </c>
      <c r="D201" s="7" t="s">
        <v>11</v>
      </c>
      <c r="E201" s="17">
        <v>4</v>
      </c>
      <c r="F201" s="17">
        <f>SUMIFS(Tableau1[34],Tableau1[RC],"="&amp;Tableau1[[#This Row],[RC]],Tableau1[Jour OPE],"&lt;="&amp;Tableau1[[#This Row],[Jour OPE]])</f>
        <v>91</v>
      </c>
      <c r="G201" s="17">
        <v>1</v>
      </c>
      <c r="H201" s="17">
        <f>SUMIFS(Tableau1[36],Tableau1[RC],"="&amp;Tableau1[[#This Row],[RC]],Tableau1[Jour OPE],"&lt;="&amp;Tableau1[[#This Row],[Jour OPE]])</f>
        <v>131</v>
      </c>
      <c r="I201" s="17">
        <v>7</v>
      </c>
      <c r="J201" s="17">
        <f>SUMIFS(Tableau1[38],Tableau1[RC],"="&amp;Tableau1[[#This Row],[RC]],Tableau1[Jour OPE],"&lt;="&amp;Tableau1[[#This Row],[Jour OPE]])</f>
        <v>242</v>
      </c>
      <c r="K201" s="17">
        <v>2</v>
      </c>
      <c r="L201" s="17">
        <f>SUMIFS(Tableau1[40],Tableau1[RC],"="&amp;Tableau1[[#This Row],[RC]],Tableau1[Jour OPE],"&lt;="&amp;Tableau1[[#This Row],[Jour OPE]])</f>
        <v>302</v>
      </c>
      <c r="M201" s="17">
        <v>1</v>
      </c>
      <c r="N201" s="17">
        <f>SUMIFS(Tableau1[42],Tableau1[RC],"="&amp;Tableau1[[#This Row],[RC]],Tableau1[Jour OPE],"&lt;="&amp;Tableau1[[#This Row],[Jour OPE]])</f>
        <v>330</v>
      </c>
      <c r="O201" s="17">
        <v>5</v>
      </c>
      <c r="P201" s="17">
        <f>SUMIFS(Tableau1[44],Tableau1[RC],"="&amp;Tableau1[[#This Row],[RC]],Tableau1[Jour OPE],"&lt;="&amp;Tableau1[[#This Row],[Jour OPE]])</f>
        <v>323</v>
      </c>
      <c r="Q201" s="17">
        <v>6</v>
      </c>
      <c r="R201" s="17">
        <f>SUMIFS(Tableau1[46],Tableau1[RC],"="&amp;Tableau1[[#This Row],[RC]],Tableau1[Jour OPE],"&lt;="&amp;Tableau1[[#This Row],[Jour OPE]])</f>
        <v>251</v>
      </c>
      <c r="S201" s="17">
        <v>5</v>
      </c>
      <c r="T201" s="17">
        <f>SUMIFS(Tableau1[48],Tableau1[RC],"="&amp;Tableau1[[#This Row],[RC]],Tableau1[Jour OPE],"&lt;="&amp;Tableau1[[#This Row],[Jour OPE]])</f>
        <v>220</v>
      </c>
      <c r="U201" s="17">
        <v>1890</v>
      </c>
      <c r="V201" s="12">
        <f>VLOOKUP(Tableau1[[#This Row],[RC]],$Z$4:$AB$5,3,FALSE)</f>
        <v>750</v>
      </c>
      <c r="W20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1" s="20"/>
    </row>
    <row r="202" spans="1:25" s="3" customFormat="1" ht="19.149999999999999" customHeight="1" x14ac:dyDescent="0.3">
      <c r="A202" s="6" t="s">
        <v>147</v>
      </c>
      <c r="B202" s="7" t="s">
        <v>10</v>
      </c>
      <c r="C202" s="7" t="s">
        <v>205</v>
      </c>
      <c r="D202" s="7" t="s">
        <v>11</v>
      </c>
      <c r="E202" s="12">
        <v>7</v>
      </c>
      <c r="F202" s="12">
        <f>SUMIFS(Tableau1[34],Tableau1[RC],"="&amp;Tableau1[[#This Row],[RC]],Tableau1[Jour OPE],"&lt;="&amp;Tableau1[[#This Row],[Jour OPE]])</f>
        <v>269</v>
      </c>
      <c r="G202" s="12">
        <v>6</v>
      </c>
      <c r="H202" s="12">
        <f>SUMIFS(Tableau1[36],Tableau1[RC],"="&amp;Tableau1[[#This Row],[RC]],Tableau1[Jour OPE],"&lt;="&amp;Tableau1[[#This Row],[Jour OPE]])</f>
        <v>557</v>
      </c>
      <c r="I202" s="12">
        <v>5</v>
      </c>
      <c r="J202" s="12">
        <f>SUMIFS(Tableau1[38],Tableau1[RC],"="&amp;Tableau1[[#This Row],[RC]],Tableau1[Jour OPE],"&lt;="&amp;Tableau1[[#This Row],[Jour OPE]])</f>
        <v>886</v>
      </c>
      <c r="K202" s="12">
        <v>8</v>
      </c>
      <c r="L202" s="12">
        <f>SUMIFS(Tableau1[40],Tableau1[RC],"="&amp;Tableau1[[#This Row],[RC]],Tableau1[Jour OPE],"&lt;="&amp;Tableau1[[#This Row],[Jour OPE]])</f>
        <v>1044</v>
      </c>
      <c r="M202" s="12">
        <v>3</v>
      </c>
      <c r="N202" s="12">
        <f>SUMIFS(Tableau1[42],Tableau1[RC],"="&amp;Tableau1[[#This Row],[RC]],Tableau1[Jour OPE],"&lt;="&amp;Tableau1[[#This Row],[Jour OPE]])</f>
        <v>1062</v>
      </c>
      <c r="O202" s="12">
        <v>1</v>
      </c>
      <c r="P202" s="12">
        <f>SUMIFS(Tableau1[44],Tableau1[RC],"="&amp;Tableau1[[#This Row],[RC]],Tableau1[Jour OPE],"&lt;="&amp;Tableau1[[#This Row],[Jour OPE]])</f>
        <v>1067</v>
      </c>
      <c r="Q202" s="12">
        <v>2</v>
      </c>
      <c r="R202" s="12">
        <f>SUMIFS(Tableau1[46],Tableau1[RC],"="&amp;Tableau1[[#This Row],[RC]],Tableau1[Jour OPE],"&lt;="&amp;Tableau1[[#This Row],[Jour OPE]])</f>
        <v>812</v>
      </c>
      <c r="S202" s="12">
        <v>4</v>
      </c>
      <c r="T202" s="12">
        <f>SUMIFS(Tableau1[48],Tableau1[RC],"="&amp;Tableau1[[#This Row],[RC]],Tableau1[Jour OPE],"&lt;="&amp;Tableau1[[#This Row],[Jour OPE]])</f>
        <v>824</v>
      </c>
      <c r="U202" s="12">
        <v>6521</v>
      </c>
      <c r="V202" s="12">
        <f>VLOOKUP(Tableau1[[#This Row],[RC]],$Z$4:$AB$5,3,FALSE)</f>
        <v>1590</v>
      </c>
      <c r="W20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2" s="20"/>
    </row>
    <row r="203" spans="1:25" s="3" customFormat="1" ht="19.149999999999999" customHeight="1" x14ac:dyDescent="0.3">
      <c r="A203" s="6" t="s">
        <v>147</v>
      </c>
      <c r="B203" s="7" t="s">
        <v>10</v>
      </c>
      <c r="C203" s="7" t="s">
        <v>206</v>
      </c>
      <c r="D203" s="7" t="s">
        <v>11</v>
      </c>
      <c r="E203" s="12">
        <v>1</v>
      </c>
      <c r="F203" s="12">
        <f>SUMIFS(Tableau1[34],Tableau1[RC],"="&amp;Tableau1[[#This Row],[RC]],Tableau1[Jour OPE],"&lt;="&amp;Tableau1[[#This Row],[Jour OPE]])</f>
        <v>92</v>
      </c>
      <c r="G203" s="12">
        <v>3</v>
      </c>
      <c r="H203" s="12">
        <f>SUMIFS(Tableau1[36],Tableau1[RC],"="&amp;Tableau1[[#This Row],[RC]],Tableau1[Jour OPE],"&lt;="&amp;Tableau1[[#This Row],[Jour OPE]])</f>
        <v>134</v>
      </c>
      <c r="I203" s="12">
        <v>4</v>
      </c>
      <c r="J203" s="12">
        <f>SUMIFS(Tableau1[38],Tableau1[RC],"="&amp;Tableau1[[#This Row],[RC]],Tableau1[Jour OPE],"&lt;="&amp;Tableau1[[#This Row],[Jour OPE]])</f>
        <v>246</v>
      </c>
      <c r="K203" s="12">
        <v>4</v>
      </c>
      <c r="L203" s="12">
        <f>SUMIFS(Tableau1[40],Tableau1[RC],"="&amp;Tableau1[[#This Row],[RC]],Tableau1[Jour OPE],"&lt;="&amp;Tableau1[[#This Row],[Jour OPE]])</f>
        <v>306</v>
      </c>
      <c r="M203" s="12">
        <v>3</v>
      </c>
      <c r="N203" s="12">
        <f>SUMIFS(Tableau1[42],Tableau1[RC],"="&amp;Tableau1[[#This Row],[RC]],Tableau1[Jour OPE],"&lt;="&amp;Tableau1[[#This Row],[Jour OPE]])</f>
        <v>333</v>
      </c>
      <c r="O203" s="12">
        <v>5</v>
      </c>
      <c r="P203" s="12">
        <f>SUMIFS(Tableau1[44],Tableau1[RC],"="&amp;Tableau1[[#This Row],[RC]],Tableau1[Jour OPE],"&lt;="&amp;Tableau1[[#This Row],[Jour OPE]])</f>
        <v>328</v>
      </c>
      <c r="Q203" s="12">
        <v>3</v>
      </c>
      <c r="R203" s="12">
        <f>SUMIFS(Tableau1[46],Tableau1[RC],"="&amp;Tableau1[[#This Row],[RC]],Tableau1[Jour OPE],"&lt;="&amp;Tableau1[[#This Row],[Jour OPE]])</f>
        <v>254</v>
      </c>
      <c r="S203" s="12">
        <v>6</v>
      </c>
      <c r="T203" s="12">
        <f>SUMIFS(Tableau1[48],Tableau1[RC],"="&amp;Tableau1[[#This Row],[RC]],Tableau1[Jour OPE],"&lt;="&amp;Tableau1[[#This Row],[Jour OPE]])</f>
        <v>226</v>
      </c>
      <c r="U203" s="12">
        <v>1919</v>
      </c>
      <c r="V203" s="12">
        <f>VLOOKUP(Tableau1[[#This Row],[RC]],$Z$4:$AB$5,3,FALSE)</f>
        <v>750</v>
      </c>
      <c r="W20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3" s="20"/>
    </row>
    <row r="204" spans="1:25" s="3" customFormat="1" ht="19.149999999999999" customHeight="1" x14ac:dyDescent="0.3">
      <c r="A204" s="6" t="s">
        <v>148</v>
      </c>
      <c r="B204" s="7" t="s">
        <v>10</v>
      </c>
      <c r="C204" s="7" t="s">
        <v>205</v>
      </c>
      <c r="D204" s="7" t="s">
        <v>11</v>
      </c>
      <c r="E204" s="17">
        <v>6</v>
      </c>
      <c r="F204" s="17">
        <f>SUMIFS(Tableau1[34],Tableau1[RC],"="&amp;Tableau1[[#This Row],[RC]],Tableau1[Jour OPE],"&lt;="&amp;Tableau1[[#This Row],[Jour OPE]])</f>
        <v>275</v>
      </c>
      <c r="G204" s="17">
        <v>9</v>
      </c>
      <c r="H204" s="17">
        <f>SUMIFS(Tableau1[36],Tableau1[RC],"="&amp;Tableau1[[#This Row],[RC]],Tableau1[Jour OPE],"&lt;="&amp;Tableau1[[#This Row],[Jour OPE]])</f>
        <v>566</v>
      </c>
      <c r="I204" s="17">
        <v>8</v>
      </c>
      <c r="J204" s="17">
        <f>SUMIFS(Tableau1[38],Tableau1[RC],"="&amp;Tableau1[[#This Row],[RC]],Tableau1[Jour OPE],"&lt;="&amp;Tableau1[[#This Row],[Jour OPE]])</f>
        <v>894</v>
      </c>
      <c r="K204" s="17">
        <v>3</v>
      </c>
      <c r="L204" s="17">
        <f>SUMIFS(Tableau1[40],Tableau1[RC],"="&amp;Tableau1[[#This Row],[RC]],Tableau1[Jour OPE],"&lt;="&amp;Tableau1[[#This Row],[Jour OPE]])</f>
        <v>1047</v>
      </c>
      <c r="M204" s="17">
        <v>7</v>
      </c>
      <c r="N204" s="17">
        <f>SUMIFS(Tableau1[42],Tableau1[RC],"="&amp;Tableau1[[#This Row],[RC]],Tableau1[Jour OPE],"&lt;="&amp;Tableau1[[#This Row],[Jour OPE]])</f>
        <v>1069</v>
      </c>
      <c r="O204" s="17">
        <v>9</v>
      </c>
      <c r="P204" s="17">
        <f>SUMIFS(Tableau1[44],Tableau1[RC],"="&amp;Tableau1[[#This Row],[RC]],Tableau1[Jour OPE],"&lt;="&amp;Tableau1[[#This Row],[Jour OPE]])</f>
        <v>1076</v>
      </c>
      <c r="Q204" s="17">
        <v>1</v>
      </c>
      <c r="R204" s="17">
        <f>SUMIFS(Tableau1[46],Tableau1[RC],"="&amp;Tableau1[[#This Row],[RC]],Tableau1[Jour OPE],"&lt;="&amp;Tableau1[[#This Row],[Jour OPE]])</f>
        <v>813</v>
      </c>
      <c r="S204" s="17">
        <v>5</v>
      </c>
      <c r="T204" s="17">
        <f>SUMIFS(Tableau1[48],Tableau1[RC],"="&amp;Tableau1[[#This Row],[RC]],Tableau1[Jour OPE],"&lt;="&amp;Tableau1[[#This Row],[Jour OPE]])</f>
        <v>829</v>
      </c>
      <c r="U204" s="17">
        <v>6569</v>
      </c>
      <c r="V204" s="12">
        <f>VLOOKUP(Tableau1[[#This Row],[RC]],$Z$4:$AB$5,3,FALSE)</f>
        <v>1590</v>
      </c>
      <c r="W20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4" s="20"/>
    </row>
    <row r="205" spans="1:25" s="3" customFormat="1" ht="19.149999999999999" customHeight="1" x14ac:dyDescent="0.3">
      <c r="A205" s="6" t="s">
        <v>148</v>
      </c>
      <c r="B205" s="7" t="s">
        <v>10</v>
      </c>
      <c r="C205" s="7" t="s">
        <v>206</v>
      </c>
      <c r="D205" s="7" t="s">
        <v>11</v>
      </c>
      <c r="E205" s="17">
        <v>1</v>
      </c>
      <c r="F205" s="17">
        <f>SUMIFS(Tableau1[34],Tableau1[RC],"="&amp;Tableau1[[#This Row],[RC]],Tableau1[Jour OPE],"&lt;="&amp;Tableau1[[#This Row],[Jour OPE]])</f>
        <v>93</v>
      </c>
      <c r="G205" s="17">
        <v>6</v>
      </c>
      <c r="H205" s="17">
        <f>SUMIFS(Tableau1[36],Tableau1[RC],"="&amp;Tableau1[[#This Row],[RC]],Tableau1[Jour OPE],"&lt;="&amp;Tableau1[[#This Row],[Jour OPE]])</f>
        <v>140</v>
      </c>
      <c r="I205" s="17">
        <v>8</v>
      </c>
      <c r="J205" s="17">
        <f>SUMIFS(Tableau1[38],Tableau1[RC],"="&amp;Tableau1[[#This Row],[RC]],Tableau1[Jour OPE],"&lt;="&amp;Tableau1[[#This Row],[Jour OPE]])</f>
        <v>254</v>
      </c>
      <c r="K205" s="17">
        <v>11</v>
      </c>
      <c r="L205" s="17">
        <f>SUMIFS(Tableau1[40],Tableau1[RC],"="&amp;Tableau1[[#This Row],[RC]],Tableau1[Jour OPE],"&lt;="&amp;Tableau1[[#This Row],[Jour OPE]])</f>
        <v>317</v>
      </c>
      <c r="M205" s="17">
        <v>8</v>
      </c>
      <c r="N205" s="17">
        <f>SUMIFS(Tableau1[42],Tableau1[RC],"="&amp;Tableau1[[#This Row],[RC]],Tableau1[Jour OPE],"&lt;="&amp;Tableau1[[#This Row],[Jour OPE]])</f>
        <v>341</v>
      </c>
      <c r="O205" s="17">
        <v>4</v>
      </c>
      <c r="P205" s="17">
        <f>SUMIFS(Tableau1[44],Tableau1[RC],"="&amp;Tableau1[[#This Row],[RC]],Tableau1[Jour OPE],"&lt;="&amp;Tableau1[[#This Row],[Jour OPE]])</f>
        <v>332</v>
      </c>
      <c r="Q205" s="17">
        <v>3</v>
      </c>
      <c r="R205" s="17">
        <f>SUMIFS(Tableau1[46],Tableau1[RC],"="&amp;Tableau1[[#This Row],[RC]],Tableau1[Jour OPE],"&lt;="&amp;Tableau1[[#This Row],[Jour OPE]])</f>
        <v>257</v>
      </c>
      <c r="S205" s="17">
        <v>1</v>
      </c>
      <c r="T205" s="17">
        <f>SUMIFS(Tableau1[48],Tableau1[RC],"="&amp;Tableau1[[#This Row],[RC]],Tableau1[Jour OPE],"&lt;="&amp;Tableau1[[#This Row],[Jour OPE]])</f>
        <v>227</v>
      </c>
      <c r="U205" s="17">
        <v>1961</v>
      </c>
      <c r="V205" s="12">
        <f>VLOOKUP(Tableau1[[#This Row],[RC]],$Z$4:$AB$5,3,FALSE)</f>
        <v>750</v>
      </c>
      <c r="W20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5" s="20"/>
    </row>
    <row r="206" spans="1:25" s="3" customFormat="1" ht="19.149999999999999" customHeight="1" x14ac:dyDescent="0.3">
      <c r="A206" s="6" t="s">
        <v>173</v>
      </c>
      <c r="B206" s="7" t="s">
        <v>10</v>
      </c>
      <c r="C206" s="7" t="s">
        <v>206</v>
      </c>
      <c r="D206" s="7" t="s">
        <v>11</v>
      </c>
      <c r="E206" s="12"/>
      <c r="F206" s="12">
        <f>SUMIFS(Tableau1[34],Tableau1[RC],"="&amp;Tableau1[[#This Row],[RC]],Tableau1[Jour OPE],"&lt;="&amp;Tableau1[[#This Row],[Jour OPE]])</f>
        <v>93</v>
      </c>
      <c r="G206" s="12"/>
      <c r="H206" s="12">
        <f>SUMIFS(Tableau1[36],Tableau1[RC],"="&amp;Tableau1[[#This Row],[RC]],Tableau1[Jour OPE],"&lt;="&amp;Tableau1[[#This Row],[Jour OPE]])</f>
        <v>140</v>
      </c>
      <c r="I206" s="12"/>
      <c r="J206" s="12">
        <f>SUMIFS(Tableau1[38],Tableau1[RC],"="&amp;Tableau1[[#This Row],[RC]],Tableau1[Jour OPE],"&lt;="&amp;Tableau1[[#This Row],[Jour OPE]])</f>
        <v>254</v>
      </c>
      <c r="K206" s="12">
        <v>1</v>
      </c>
      <c r="L206" s="12">
        <f>SUMIFS(Tableau1[40],Tableau1[RC],"="&amp;Tableau1[[#This Row],[RC]],Tableau1[Jour OPE],"&lt;="&amp;Tableau1[[#This Row],[Jour OPE]])</f>
        <v>318</v>
      </c>
      <c r="M206" s="12"/>
      <c r="N206" s="12">
        <f>SUMIFS(Tableau1[42],Tableau1[RC],"="&amp;Tableau1[[#This Row],[RC]],Tableau1[Jour OPE],"&lt;="&amp;Tableau1[[#This Row],[Jour OPE]])</f>
        <v>341</v>
      </c>
      <c r="O206" s="12"/>
      <c r="P206" s="12">
        <f>SUMIFS(Tableau1[44],Tableau1[RC],"="&amp;Tableau1[[#This Row],[RC]],Tableau1[Jour OPE],"&lt;="&amp;Tableau1[[#This Row],[Jour OPE]])</f>
        <v>332</v>
      </c>
      <c r="Q206" s="12"/>
      <c r="R206" s="12">
        <f>SUMIFS(Tableau1[46],Tableau1[RC],"="&amp;Tableau1[[#This Row],[RC]],Tableau1[Jour OPE],"&lt;="&amp;Tableau1[[#This Row],[Jour OPE]])</f>
        <v>257</v>
      </c>
      <c r="S206" s="12"/>
      <c r="T206" s="12">
        <f>SUMIFS(Tableau1[48],Tableau1[RC],"="&amp;Tableau1[[#This Row],[RC]],Tableau1[Jour OPE],"&lt;="&amp;Tableau1[[#This Row],[Jour OPE]])</f>
        <v>227</v>
      </c>
      <c r="U206" s="12">
        <v>1962</v>
      </c>
      <c r="V206" s="12">
        <f>VLOOKUP(Tableau1[[#This Row],[RC]],$Z$4:$AB$5,3,FALSE)</f>
        <v>750</v>
      </c>
      <c r="W20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6" s="20"/>
    </row>
    <row r="207" spans="1:25" s="3" customFormat="1" ht="19.149999999999999" customHeight="1" x14ac:dyDescent="0.3">
      <c r="A207" s="6" t="s">
        <v>149</v>
      </c>
      <c r="B207" s="7" t="s">
        <v>10</v>
      </c>
      <c r="C207" s="7" t="s">
        <v>205</v>
      </c>
      <c r="D207" s="7" t="s">
        <v>11</v>
      </c>
      <c r="E207" s="12">
        <v>2</v>
      </c>
      <c r="F207" s="12">
        <f>SUMIFS(Tableau1[34],Tableau1[RC],"="&amp;Tableau1[[#This Row],[RC]],Tableau1[Jour OPE],"&lt;="&amp;Tableau1[[#This Row],[Jour OPE]])</f>
        <v>277</v>
      </c>
      <c r="G207" s="12">
        <v>2</v>
      </c>
      <c r="H207" s="12">
        <f>SUMIFS(Tableau1[36],Tableau1[RC],"="&amp;Tableau1[[#This Row],[RC]],Tableau1[Jour OPE],"&lt;="&amp;Tableau1[[#This Row],[Jour OPE]])</f>
        <v>568</v>
      </c>
      <c r="I207" s="12">
        <v>3</v>
      </c>
      <c r="J207" s="12">
        <f>SUMIFS(Tableau1[38],Tableau1[RC],"="&amp;Tableau1[[#This Row],[RC]],Tableau1[Jour OPE],"&lt;="&amp;Tableau1[[#This Row],[Jour OPE]])</f>
        <v>897</v>
      </c>
      <c r="K207" s="12">
        <v>4</v>
      </c>
      <c r="L207" s="12">
        <f>SUMIFS(Tableau1[40],Tableau1[RC],"="&amp;Tableau1[[#This Row],[RC]],Tableau1[Jour OPE],"&lt;="&amp;Tableau1[[#This Row],[Jour OPE]])</f>
        <v>1051</v>
      </c>
      <c r="M207" s="12">
        <v>1</v>
      </c>
      <c r="N207" s="12">
        <f>SUMIFS(Tableau1[42],Tableau1[RC],"="&amp;Tableau1[[#This Row],[RC]],Tableau1[Jour OPE],"&lt;="&amp;Tableau1[[#This Row],[Jour OPE]])</f>
        <v>1070</v>
      </c>
      <c r="O207" s="12">
        <v>3</v>
      </c>
      <c r="P207" s="12">
        <f>SUMIFS(Tableau1[44],Tableau1[RC],"="&amp;Tableau1[[#This Row],[RC]],Tableau1[Jour OPE],"&lt;="&amp;Tableau1[[#This Row],[Jour OPE]])</f>
        <v>1079</v>
      </c>
      <c r="Q207" s="12">
        <v>3</v>
      </c>
      <c r="R207" s="12">
        <f>SUMIFS(Tableau1[46],Tableau1[RC],"="&amp;Tableau1[[#This Row],[RC]],Tableau1[Jour OPE],"&lt;="&amp;Tableau1[[#This Row],[Jour OPE]])</f>
        <v>816</v>
      </c>
      <c r="S207" s="12">
        <v>5</v>
      </c>
      <c r="T207" s="12">
        <f>SUMIFS(Tableau1[48],Tableau1[RC],"="&amp;Tableau1[[#This Row],[RC]],Tableau1[Jour OPE],"&lt;="&amp;Tableau1[[#This Row],[Jour OPE]])</f>
        <v>834</v>
      </c>
      <c r="U207" s="12">
        <v>6592</v>
      </c>
      <c r="V207" s="12">
        <f>VLOOKUP(Tableau1[[#This Row],[RC]],$Z$4:$AB$5,3,FALSE)</f>
        <v>1590</v>
      </c>
      <c r="W20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7" s="20"/>
    </row>
    <row r="208" spans="1:25" s="3" customFormat="1" ht="19.149999999999999" customHeight="1" x14ac:dyDescent="0.3">
      <c r="A208" s="6" t="s">
        <v>149</v>
      </c>
      <c r="B208" s="7" t="s">
        <v>10</v>
      </c>
      <c r="C208" s="7" t="s">
        <v>206</v>
      </c>
      <c r="D208" s="7" t="s">
        <v>11</v>
      </c>
      <c r="E208" s="17">
        <v>1</v>
      </c>
      <c r="F208" s="17">
        <f>SUMIFS(Tableau1[34],Tableau1[RC],"="&amp;Tableau1[[#This Row],[RC]],Tableau1[Jour OPE],"&lt;="&amp;Tableau1[[#This Row],[Jour OPE]])</f>
        <v>94</v>
      </c>
      <c r="G208" s="17">
        <v>1</v>
      </c>
      <c r="H208" s="17">
        <f>SUMIFS(Tableau1[36],Tableau1[RC],"="&amp;Tableau1[[#This Row],[RC]],Tableau1[Jour OPE],"&lt;="&amp;Tableau1[[#This Row],[Jour OPE]])</f>
        <v>141</v>
      </c>
      <c r="I208" s="17">
        <v>1</v>
      </c>
      <c r="J208" s="17">
        <f>SUMIFS(Tableau1[38],Tableau1[RC],"="&amp;Tableau1[[#This Row],[RC]],Tableau1[Jour OPE],"&lt;="&amp;Tableau1[[#This Row],[Jour OPE]])</f>
        <v>255</v>
      </c>
      <c r="K208" s="17">
        <v>2</v>
      </c>
      <c r="L208" s="17">
        <f>SUMIFS(Tableau1[40],Tableau1[RC],"="&amp;Tableau1[[#This Row],[RC]],Tableau1[Jour OPE],"&lt;="&amp;Tableau1[[#This Row],[Jour OPE]])</f>
        <v>320</v>
      </c>
      <c r="M208" s="17"/>
      <c r="N208" s="17">
        <f>SUMIFS(Tableau1[42],Tableau1[RC],"="&amp;Tableau1[[#This Row],[RC]],Tableau1[Jour OPE],"&lt;="&amp;Tableau1[[#This Row],[Jour OPE]])</f>
        <v>341</v>
      </c>
      <c r="O208" s="17">
        <v>1</v>
      </c>
      <c r="P208" s="17">
        <f>SUMIFS(Tableau1[44],Tableau1[RC],"="&amp;Tableau1[[#This Row],[RC]],Tableau1[Jour OPE],"&lt;="&amp;Tableau1[[#This Row],[Jour OPE]])</f>
        <v>333</v>
      </c>
      <c r="Q208" s="17">
        <v>3</v>
      </c>
      <c r="R208" s="17">
        <f>SUMIFS(Tableau1[46],Tableau1[RC],"="&amp;Tableau1[[#This Row],[RC]],Tableau1[Jour OPE],"&lt;="&amp;Tableau1[[#This Row],[Jour OPE]])</f>
        <v>260</v>
      </c>
      <c r="S208" s="17">
        <v>6</v>
      </c>
      <c r="T208" s="17">
        <f>SUMIFS(Tableau1[48],Tableau1[RC],"="&amp;Tableau1[[#This Row],[RC]],Tableau1[Jour OPE],"&lt;="&amp;Tableau1[[#This Row],[Jour OPE]])</f>
        <v>233</v>
      </c>
      <c r="U208" s="17">
        <v>1977</v>
      </c>
      <c r="V208" s="12">
        <f>VLOOKUP(Tableau1[[#This Row],[RC]],$Z$4:$AB$5,3,FALSE)</f>
        <v>750</v>
      </c>
      <c r="W20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8" s="20"/>
    </row>
    <row r="209" spans="1:25" s="3" customFormat="1" ht="19.149999999999999" customHeight="1" x14ac:dyDescent="0.3">
      <c r="A209" s="6" t="s">
        <v>150</v>
      </c>
      <c r="B209" s="7" t="s">
        <v>10</v>
      </c>
      <c r="C209" s="7" t="s">
        <v>205</v>
      </c>
      <c r="D209" s="7" t="s">
        <v>11</v>
      </c>
      <c r="E209" s="17">
        <v>4</v>
      </c>
      <c r="F209" s="17">
        <f>SUMIFS(Tableau1[34],Tableau1[RC],"="&amp;Tableau1[[#This Row],[RC]],Tableau1[Jour OPE],"&lt;="&amp;Tableau1[[#This Row],[Jour OPE]])</f>
        <v>281</v>
      </c>
      <c r="G209" s="17">
        <v>3</v>
      </c>
      <c r="H209" s="17">
        <f>SUMIFS(Tableau1[36],Tableau1[RC],"="&amp;Tableau1[[#This Row],[RC]],Tableau1[Jour OPE],"&lt;="&amp;Tableau1[[#This Row],[Jour OPE]])</f>
        <v>571</v>
      </c>
      <c r="I209" s="17">
        <v>3</v>
      </c>
      <c r="J209" s="17">
        <f>SUMIFS(Tableau1[38],Tableau1[RC],"="&amp;Tableau1[[#This Row],[RC]],Tableau1[Jour OPE],"&lt;="&amp;Tableau1[[#This Row],[Jour OPE]])</f>
        <v>900</v>
      </c>
      <c r="K209" s="17"/>
      <c r="L209" s="17">
        <f>SUMIFS(Tableau1[40],Tableau1[RC],"="&amp;Tableau1[[#This Row],[RC]],Tableau1[Jour OPE],"&lt;="&amp;Tableau1[[#This Row],[Jour OPE]])</f>
        <v>1051</v>
      </c>
      <c r="M209" s="17">
        <v>0</v>
      </c>
      <c r="N209" s="17">
        <f>SUMIFS(Tableau1[42],Tableau1[RC],"="&amp;Tableau1[[#This Row],[RC]],Tableau1[Jour OPE],"&lt;="&amp;Tableau1[[#This Row],[Jour OPE]])</f>
        <v>1070</v>
      </c>
      <c r="O209" s="17">
        <v>2</v>
      </c>
      <c r="P209" s="17">
        <f>SUMIFS(Tableau1[44],Tableau1[RC],"="&amp;Tableau1[[#This Row],[RC]],Tableau1[Jour OPE],"&lt;="&amp;Tableau1[[#This Row],[Jour OPE]])</f>
        <v>1081</v>
      </c>
      <c r="Q209" s="17">
        <v>3</v>
      </c>
      <c r="R209" s="17">
        <f>SUMIFS(Tableau1[46],Tableau1[RC],"="&amp;Tableau1[[#This Row],[RC]],Tableau1[Jour OPE],"&lt;="&amp;Tableau1[[#This Row],[Jour OPE]])</f>
        <v>819</v>
      </c>
      <c r="S209" s="17">
        <v>1</v>
      </c>
      <c r="T209" s="17">
        <f>SUMIFS(Tableau1[48],Tableau1[RC],"="&amp;Tableau1[[#This Row],[RC]],Tableau1[Jour OPE],"&lt;="&amp;Tableau1[[#This Row],[Jour OPE]])</f>
        <v>835</v>
      </c>
      <c r="U209" s="17">
        <v>6608</v>
      </c>
      <c r="V209" s="12">
        <f>VLOOKUP(Tableau1[[#This Row],[RC]],$Z$4:$AB$5,3,FALSE)</f>
        <v>1590</v>
      </c>
      <c r="W20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09" s="20"/>
    </row>
    <row r="210" spans="1:25" s="3" customFormat="1" ht="19.149999999999999" customHeight="1" x14ac:dyDescent="0.3">
      <c r="A210" s="6" t="s">
        <v>150</v>
      </c>
      <c r="B210" s="7" t="s">
        <v>10</v>
      </c>
      <c r="C210" s="7" t="s">
        <v>206</v>
      </c>
      <c r="D210" s="7" t="s">
        <v>11</v>
      </c>
      <c r="E210" s="12">
        <v>2</v>
      </c>
      <c r="F210" s="12">
        <f>SUMIFS(Tableau1[34],Tableau1[RC],"="&amp;Tableau1[[#This Row],[RC]],Tableau1[Jour OPE],"&lt;="&amp;Tableau1[[#This Row],[Jour OPE]])</f>
        <v>96</v>
      </c>
      <c r="G210" s="12">
        <v>1</v>
      </c>
      <c r="H210" s="12">
        <f>SUMIFS(Tableau1[36],Tableau1[RC],"="&amp;Tableau1[[#This Row],[RC]],Tableau1[Jour OPE],"&lt;="&amp;Tableau1[[#This Row],[Jour OPE]])</f>
        <v>142</v>
      </c>
      <c r="I210" s="12">
        <v>3</v>
      </c>
      <c r="J210" s="12">
        <f>SUMIFS(Tableau1[38],Tableau1[RC],"="&amp;Tableau1[[#This Row],[RC]],Tableau1[Jour OPE],"&lt;="&amp;Tableau1[[#This Row],[Jour OPE]])</f>
        <v>258</v>
      </c>
      <c r="K210" s="12">
        <v>2</v>
      </c>
      <c r="L210" s="12">
        <f>SUMIFS(Tableau1[40],Tableau1[RC],"="&amp;Tableau1[[#This Row],[RC]],Tableau1[Jour OPE],"&lt;="&amp;Tableau1[[#This Row],[Jour OPE]])</f>
        <v>322</v>
      </c>
      <c r="M210" s="12">
        <v>2</v>
      </c>
      <c r="N210" s="12">
        <f>SUMIFS(Tableau1[42],Tableau1[RC],"="&amp;Tableau1[[#This Row],[RC]],Tableau1[Jour OPE],"&lt;="&amp;Tableau1[[#This Row],[Jour OPE]])</f>
        <v>343</v>
      </c>
      <c r="O210" s="12">
        <v>5</v>
      </c>
      <c r="P210" s="12">
        <f>SUMIFS(Tableau1[44],Tableau1[RC],"="&amp;Tableau1[[#This Row],[RC]],Tableau1[Jour OPE],"&lt;="&amp;Tableau1[[#This Row],[Jour OPE]])</f>
        <v>338</v>
      </c>
      <c r="Q210" s="12">
        <v>4</v>
      </c>
      <c r="R210" s="12">
        <f>SUMIFS(Tableau1[46],Tableau1[RC],"="&amp;Tableau1[[#This Row],[RC]],Tableau1[Jour OPE],"&lt;="&amp;Tableau1[[#This Row],[Jour OPE]])</f>
        <v>264</v>
      </c>
      <c r="S210" s="12">
        <v>2</v>
      </c>
      <c r="T210" s="12">
        <f>SUMIFS(Tableau1[48],Tableau1[RC],"="&amp;Tableau1[[#This Row],[RC]],Tableau1[Jour OPE],"&lt;="&amp;Tableau1[[#This Row],[Jour OPE]])</f>
        <v>235</v>
      </c>
      <c r="U210" s="12">
        <v>1998</v>
      </c>
      <c r="V210" s="12">
        <f>VLOOKUP(Tableau1[[#This Row],[RC]],$Z$4:$AB$5,3,FALSE)</f>
        <v>750</v>
      </c>
      <c r="W21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0" s="20"/>
    </row>
    <row r="211" spans="1:25" s="3" customFormat="1" ht="19.149999999999999" customHeight="1" x14ac:dyDescent="0.3">
      <c r="A211" s="6" t="s">
        <v>151</v>
      </c>
      <c r="B211" s="7" t="s">
        <v>10</v>
      </c>
      <c r="C211" s="7" t="s">
        <v>205</v>
      </c>
      <c r="D211" s="7" t="s">
        <v>11</v>
      </c>
      <c r="E211" s="12">
        <v>7</v>
      </c>
      <c r="F211" s="12">
        <f>SUMIFS(Tableau1[34],Tableau1[RC],"="&amp;Tableau1[[#This Row],[RC]],Tableau1[Jour OPE],"&lt;="&amp;Tableau1[[#This Row],[Jour OPE]])</f>
        <v>288</v>
      </c>
      <c r="G211" s="12">
        <v>3</v>
      </c>
      <c r="H211" s="12">
        <f>SUMIFS(Tableau1[36],Tableau1[RC],"="&amp;Tableau1[[#This Row],[RC]],Tableau1[Jour OPE],"&lt;="&amp;Tableau1[[#This Row],[Jour OPE]])</f>
        <v>574</v>
      </c>
      <c r="I211" s="12">
        <v>4</v>
      </c>
      <c r="J211" s="12">
        <f>SUMIFS(Tableau1[38],Tableau1[RC],"="&amp;Tableau1[[#This Row],[RC]],Tableau1[Jour OPE],"&lt;="&amp;Tableau1[[#This Row],[Jour OPE]])</f>
        <v>904</v>
      </c>
      <c r="K211" s="12">
        <v>3</v>
      </c>
      <c r="L211" s="12">
        <f>SUMIFS(Tableau1[40],Tableau1[RC],"="&amp;Tableau1[[#This Row],[RC]],Tableau1[Jour OPE],"&lt;="&amp;Tableau1[[#This Row],[Jour OPE]])</f>
        <v>1054</v>
      </c>
      <c r="M211" s="12">
        <v>4</v>
      </c>
      <c r="N211" s="12">
        <f>SUMIFS(Tableau1[42],Tableau1[RC],"="&amp;Tableau1[[#This Row],[RC]],Tableau1[Jour OPE],"&lt;="&amp;Tableau1[[#This Row],[Jour OPE]])</f>
        <v>1074</v>
      </c>
      <c r="O211" s="12">
        <v>1</v>
      </c>
      <c r="P211" s="12">
        <f>SUMIFS(Tableau1[44],Tableau1[RC],"="&amp;Tableau1[[#This Row],[RC]],Tableau1[Jour OPE],"&lt;="&amp;Tableau1[[#This Row],[Jour OPE]])</f>
        <v>1082</v>
      </c>
      <c r="Q211" s="12">
        <v>2</v>
      </c>
      <c r="R211" s="12">
        <f>SUMIFS(Tableau1[46],Tableau1[RC],"="&amp;Tableau1[[#This Row],[RC]],Tableau1[Jour OPE],"&lt;="&amp;Tableau1[[#This Row],[Jour OPE]])</f>
        <v>821</v>
      </c>
      <c r="S211" s="12">
        <v>2</v>
      </c>
      <c r="T211" s="12">
        <f>SUMIFS(Tableau1[48],Tableau1[RC],"="&amp;Tableau1[[#This Row],[RC]],Tableau1[Jour OPE],"&lt;="&amp;Tableau1[[#This Row],[Jour OPE]])</f>
        <v>837</v>
      </c>
      <c r="U211" s="12">
        <v>6634</v>
      </c>
      <c r="V211" s="12">
        <f>VLOOKUP(Tableau1[[#This Row],[RC]],$Z$4:$AB$5,3,FALSE)</f>
        <v>1590</v>
      </c>
      <c r="W21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1" s="20"/>
    </row>
    <row r="212" spans="1:25" s="3" customFormat="1" ht="19.149999999999999" customHeight="1" x14ac:dyDescent="0.3">
      <c r="A212" s="6" t="s">
        <v>151</v>
      </c>
      <c r="B212" s="7" t="s">
        <v>10</v>
      </c>
      <c r="C212" s="7" t="s">
        <v>206</v>
      </c>
      <c r="D212" s="7" t="s">
        <v>11</v>
      </c>
      <c r="E212" s="17">
        <v>1</v>
      </c>
      <c r="F212" s="17">
        <f>SUMIFS(Tableau1[34],Tableau1[RC],"="&amp;Tableau1[[#This Row],[RC]],Tableau1[Jour OPE],"&lt;="&amp;Tableau1[[#This Row],[Jour OPE]])</f>
        <v>97</v>
      </c>
      <c r="G212" s="17">
        <v>1</v>
      </c>
      <c r="H212" s="17">
        <f>SUMIFS(Tableau1[36],Tableau1[RC],"="&amp;Tableau1[[#This Row],[RC]],Tableau1[Jour OPE],"&lt;="&amp;Tableau1[[#This Row],[Jour OPE]])</f>
        <v>143</v>
      </c>
      <c r="I212" s="17">
        <v>3</v>
      </c>
      <c r="J212" s="17">
        <f>SUMIFS(Tableau1[38],Tableau1[RC],"="&amp;Tableau1[[#This Row],[RC]],Tableau1[Jour OPE],"&lt;="&amp;Tableau1[[#This Row],[Jour OPE]])</f>
        <v>261</v>
      </c>
      <c r="K212" s="17">
        <v>3</v>
      </c>
      <c r="L212" s="17">
        <f>SUMIFS(Tableau1[40],Tableau1[RC],"="&amp;Tableau1[[#This Row],[RC]],Tableau1[Jour OPE],"&lt;="&amp;Tableau1[[#This Row],[Jour OPE]])</f>
        <v>325</v>
      </c>
      <c r="M212" s="17">
        <v>3</v>
      </c>
      <c r="N212" s="17">
        <f>SUMIFS(Tableau1[42],Tableau1[RC],"="&amp;Tableau1[[#This Row],[RC]],Tableau1[Jour OPE],"&lt;="&amp;Tableau1[[#This Row],[Jour OPE]])</f>
        <v>346</v>
      </c>
      <c r="O212" s="17">
        <v>3</v>
      </c>
      <c r="P212" s="17">
        <f>SUMIFS(Tableau1[44],Tableau1[RC],"="&amp;Tableau1[[#This Row],[RC]],Tableau1[Jour OPE],"&lt;="&amp;Tableau1[[#This Row],[Jour OPE]])</f>
        <v>341</v>
      </c>
      <c r="Q212" s="17">
        <v>5</v>
      </c>
      <c r="R212" s="17">
        <f>SUMIFS(Tableau1[46],Tableau1[RC],"="&amp;Tableau1[[#This Row],[RC]],Tableau1[Jour OPE],"&lt;="&amp;Tableau1[[#This Row],[Jour OPE]])</f>
        <v>269</v>
      </c>
      <c r="S212" s="17">
        <v>5</v>
      </c>
      <c r="T212" s="17">
        <f>SUMIFS(Tableau1[48],Tableau1[RC],"="&amp;Tableau1[[#This Row],[RC]],Tableau1[Jour OPE],"&lt;="&amp;Tableau1[[#This Row],[Jour OPE]])</f>
        <v>240</v>
      </c>
      <c r="U212" s="17">
        <v>2022</v>
      </c>
      <c r="V212" s="12">
        <f>VLOOKUP(Tableau1[[#This Row],[RC]],$Z$4:$AB$5,3,FALSE)</f>
        <v>750</v>
      </c>
      <c r="W21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2" s="20"/>
    </row>
    <row r="213" spans="1:25" s="3" customFormat="1" ht="19.149999999999999" customHeight="1" x14ac:dyDescent="0.3">
      <c r="A213" s="6" t="s">
        <v>152</v>
      </c>
      <c r="B213" s="7" t="s">
        <v>10</v>
      </c>
      <c r="C213" s="7" t="s">
        <v>205</v>
      </c>
      <c r="D213" s="7" t="s">
        <v>11</v>
      </c>
      <c r="E213" s="17">
        <v>8</v>
      </c>
      <c r="F213" s="17">
        <f>SUMIFS(Tableau1[34],Tableau1[RC],"="&amp;Tableau1[[#This Row],[RC]],Tableau1[Jour OPE],"&lt;="&amp;Tableau1[[#This Row],[Jour OPE]])</f>
        <v>296</v>
      </c>
      <c r="G213" s="17">
        <v>4</v>
      </c>
      <c r="H213" s="17">
        <f>SUMIFS(Tableau1[36],Tableau1[RC],"="&amp;Tableau1[[#This Row],[RC]],Tableau1[Jour OPE],"&lt;="&amp;Tableau1[[#This Row],[Jour OPE]])</f>
        <v>578</v>
      </c>
      <c r="I213" s="17">
        <v>4</v>
      </c>
      <c r="J213" s="17">
        <f>SUMIFS(Tableau1[38],Tableau1[RC],"="&amp;Tableau1[[#This Row],[RC]],Tableau1[Jour OPE],"&lt;="&amp;Tableau1[[#This Row],[Jour OPE]])</f>
        <v>908</v>
      </c>
      <c r="K213" s="17">
        <v>3</v>
      </c>
      <c r="L213" s="17">
        <f>SUMIFS(Tableau1[40],Tableau1[RC],"="&amp;Tableau1[[#This Row],[RC]],Tableau1[Jour OPE],"&lt;="&amp;Tableau1[[#This Row],[Jour OPE]])</f>
        <v>1057</v>
      </c>
      <c r="M213" s="17">
        <v>2</v>
      </c>
      <c r="N213" s="17">
        <f>SUMIFS(Tableau1[42],Tableau1[RC],"="&amp;Tableau1[[#This Row],[RC]],Tableau1[Jour OPE],"&lt;="&amp;Tableau1[[#This Row],[Jour OPE]])</f>
        <v>1076</v>
      </c>
      <c r="O213" s="17">
        <v>4</v>
      </c>
      <c r="P213" s="17">
        <f>SUMIFS(Tableau1[44],Tableau1[RC],"="&amp;Tableau1[[#This Row],[RC]],Tableau1[Jour OPE],"&lt;="&amp;Tableau1[[#This Row],[Jour OPE]])</f>
        <v>1086</v>
      </c>
      <c r="Q213" s="17"/>
      <c r="R213" s="17">
        <f>SUMIFS(Tableau1[46],Tableau1[RC],"="&amp;Tableau1[[#This Row],[RC]],Tableau1[Jour OPE],"&lt;="&amp;Tableau1[[#This Row],[Jour OPE]])</f>
        <v>821</v>
      </c>
      <c r="S213" s="17">
        <v>3</v>
      </c>
      <c r="T213" s="17">
        <f>SUMIFS(Tableau1[48],Tableau1[RC],"="&amp;Tableau1[[#This Row],[RC]],Tableau1[Jour OPE],"&lt;="&amp;Tableau1[[#This Row],[Jour OPE]])</f>
        <v>840</v>
      </c>
      <c r="U213" s="17">
        <v>6662</v>
      </c>
      <c r="V213" s="12">
        <f>VLOOKUP(Tableau1[[#This Row],[RC]],$Z$4:$AB$5,3,FALSE)</f>
        <v>1590</v>
      </c>
      <c r="W21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3" s="20"/>
    </row>
    <row r="214" spans="1:25" s="3" customFormat="1" ht="19.149999999999999" customHeight="1" x14ac:dyDescent="0.3">
      <c r="A214" s="6" t="s">
        <v>152</v>
      </c>
      <c r="B214" s="7" t="s">
        <v>10</v>
      </c>
      <c r="C214" s="7" t="s">
        <v>206</v>
      </c>
      <c r="D214" s="7" t="s">
        <v>11</v>
      </c>
      <c r="E214" s="12">
        <v>8</v>
      </c>
      <c r="F214" s="12">
        <f>SUMIFS(Tableau1[34],Tableau1[RC],"="&amp;Tableau1[[#This Row],[RC]],Tableau1[Jour OPE],"&lt;="&amp;Tableau1[[#This Row],[Jour OPE]])</f>
        <v>105</v>
      </c>
      <c r="G214" s="12">
        <v>6</v>
      </c>
      <c r="H214" s="12">
        <f>SUMIFS(Tableau1[36],Tableau1[RC],"="&amp;Tableau1[[#This Row],[RC]],Tableau1[Jour OPE],"&lt;="&amp;Tableau1[[#This Row],[Jour OPE]])</f>
        <v>149</v>
      </c>
      <c r="I214" s="12"/>
      <c r="J214" s="12">
        <f>SUMIFS(Tableau1[38],Tableau1[RC],"="&amp;Tableau1[[#This Row],[RC]],Tableau1[Jour OPE],"&lt;="&amp;Tableau1[[#This Row],[Jour OPE]])</f>
        <v>261</v>
      </c>
      <c r="K214" s="12">
        <v>1</v>
      </c>
      <c r="L214" s="12">
        <f>SUMIFS(Tableau1[40],Tableau1[RC],"="&amp;Tableau1[[#This Row],[RC]],Tableau1[Jour OPE],"&lt;="&amp;Tableau1[[#This Row],[Jour OPE]])</f>
        <v>326</v>
      </c>
      <c r="M214" s="12">
        <v>1</v>
      </c>
      <c r="N214" s="12">
        <f>SUMIFS(Tableau1[42],Tableau1[RC],"="&amp;Tableau1[[#This Row],[RC]],Tableau1[Jour OPE],"&lt;="&amp;Tableau1[[#This Row],[Jour OPE]])</f>
        <v>347</v>
      </c>
      <c r="O214" s="12">
        <v>2</v>
      </c>
      <c r="P214" s="12">
        <f>SUMIFS(Tableau1[44],Tableau1[RC],"="&amp;Tableau1[[#This Row],[RC]],Tableau1[Jour OPE],"&lt;="&amp;Tableau1[[#This Row],[Jour OPE]])</f>
        <v>343</v>
      </c>
      <c r="Q214" s="12">
        <v>4</v>
      </c>
      <c r="R214" s="12">
        <f>SUMIFS(Tableau1[46],Tableau1[RC],"="&amp;Tableau1[[#This Row],[RC]],Tableau1[Jour OPE],"&lt;="&amp;Tableau1[[#This Row],[Jour OPE]])</f>
        <v>273</v>
      </c>
      <c r="S214" s="12">
        <v>2</v>
      </c>
      <c r="T214" s="12">
        <f>SUMIFS(Tableau1[48],Tableau1[RC],"="&amp;Tableau1[[#This Row],[RC]],Tableau1[Jour OPE],"&lt;="&amp;Tableau1[[#This Row],[Jour OPE]])</f>
        <v>242</v>
      </c>
      <c r="U214" s="12">
        <v>2046</v>
      </c>
      <c r="V214" s="12">
        <f>VLOOKUP(Tableau1[[#This Row],[RC]],$Z$4:$AB$5,3,FALSE)</f>
        <v>750</v>
      </c>
      <c r="W21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4" s="20"/>
    </row>
    <row r="215" spans="1:25" s="3" customFormat="1" ht="19.149999999999999" customHeight="1" x14ac:dyDescent="0.3">
      <c r="A215" s="6" t="s">
        <v>153</v>
      </c>
      <c r="B215" s="7" t="s">
        <v>10</v>
      </c>
      <c r="C215" s="7" t="s">
        <v>205</v>
      </c>
      <c r="D215" s="7" t="s">
        <v>11</v>
      </c>
      <c r="E215" s="12">
        <v>9</v>
      </c>
      <c r="F215" s="12">
        <f>SUMIFS(Tableau1[34],Tableau1[RC],"="&amp;Tableau1[[#This Row],[RC]],Tableau1[Jour OPE],"&lt;="&amp;Tableau1[[#This Row],[Jour OPE]])</f>
        <v>305</v>
      </c>
      <c r="G215" s="12">
        <v>5</v>
      </c>
      <c r="H215" s="12">
        <f>SUMIFS(Tableau1[36],Tableau1[RC],"="&amp;Tableau1[[#This Row],[RC]],Tableau1[Jour OPE],"&lt;="&amp;Tableau1[[#This Row],[Jour OPE]])</f>
        <v>583</v>
      </c>
      <c r="I215" s="12">
        <v>3</v>
      </c>
      <c r="J215" s="12">
        <f>SUMIFS(Tableau1[38],Tableau1[RC],"="&amp;Tableau1[[#This Row],[RC]],Tableau1[Jour OPE],"&lt;="&amp;Tableau1[[#This Row],[Jour OPE]])</f>
        <v>911</v>
      </c>
      <c r="K215" s="12">
        <v>0</v>
      </c>
      <c r="L215" s="12">
        <f>SUMIFS(Tableau1[40],Tableau1[RC],"="&amp;Tableau1[[#This Row],[RC]],Tableau1[Jour OPE],"&lt;="&amp;Tableau1[[#This Row],[Jour OPE]])</f>
        <v>1057</v>
      </c>
      <c r="M215" s="12">
        <v>1</v>
      </c>
      <c r="N215" s="12">
        <f>SUMIFS(Tableau1[42],Tableau1[RC],"="&amp;Tableau1[[#This Row],[RC]],Tableau1[Jour OPE],"&lt;="&amp;Tableau1[[#This Row],[Jour OPE]])</f>
        <v>1077</v>
      </c>
      <c r="O215" s="12">
        <v>3</v>
      </c>
      <c r="P215" s="12">
        <f>SUMIFS(Tableau1[44],Tableau1[RC],"="&amp;Tableau1[[#This Row],[RC]],Tableau1[Jour OPE],"&lt;="&amp;Tableau1[[#This Row],[Jour OPE]])</f>
        <v>1089</v>
      </c>
      <c r="Q215" s="12"/>
      <c r="R215" s="12">
        <f>SUMIFS(Tableau1[46],Tableau1[RC],"="&amp;Tableau1[[#This Row],[RC]],Tableau1[Jour OPE],"&lt;="&amp;Tableau1[[#This Row],[Jour OPE]])</f>
        <v>821</v>
      </c>
      <c r="S215" s="12">
        <v>1</v>
      </c>
      <c r="T215" s="12">
        <f>SUMIFS(Tableau1[48],Tableau1[RC],"="&amp;Tableau1[[#This Row],[RC]],Tableau1[Jour OPE],"&lt;="&amp;Tableau1[[#This Row],[Jour OPE]])</f>
        <v>841</v>
      </c>
      <c r="U215" s="12">
        <v>6684</v>
      </c>
      <c r="V215" s="12">
        <f>VLOOKUP(Tableau1[[#This Row],[RC]],$Z$4:$AB$5,3,FALSE)</f>
        <v>1590</v>
      </c>
      <c r="W21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5" s="20"/>
    </row>
    <row r="216" spans="1:25" s="3" customFormat="1" ht="19.149999999999999" customHeight="1" x14ac:dyDescent="0.3">
      <c r="A216" s="6" t="s">
        <v>153</v>
      </c>
      <c r="B216" s="7" t="s">
        <v>10</v>
      </c>
      <c r="C216" s="7" t="s">
        <v>206</v>
      </c>
      <c r="D216" s="7" t="s">
        <v>11</v>
      </c>
      <c r="E216" s="17">
        <v>2</v>
      </c>
      <c r="F216" s="17">
        <f>SUMIFS(Tableau1[34],Tableau1[RC],"="&amp;Tableau1[[#This Row],[RC]],Tableau1[Jour OPE],"&lt;="&amp;Tableau1[[#This Row],[Jour OPE]])</f>
        <v>107</v>
      </c>
      <c r="G216" s="17">
        <v>3</v>
      </c>
      <c r="H216" s="17">
        <f>SUMIFS(Tableau1[36],Tableau1[RC],"="&amp;Tableau1[[#This Row],[RC]],Tableau1[Jour OPE],"&lt;="&amp;Tableau1[[#This Row],[Jour OPE]])</f>
        <v>152</v>
      </c>
      <c r="I216" s="17">
        <v>1</v>
      </c>
      <c r="J216" s="17">
        <f>SUMIFS(Tableau1[38],Tableau1[RC],"="&amp;Tableau1[[#This Row],[RC]],Tableau1[Jour OPE],"&lt;="&amp;Tableau1[[#This Row],[Jour OPE]])</f>
        <v>262</v>
      </c>
      <c r="K216" s="17">
        <v>3</v>
      </c>
      <c r="L216" s="17">
        <f>SUMIFS(Tableau1[40],Tableau1[RC],"="&amp;Tableau1[[#This Row],[RC]],Tableau1[Jour OPE],"&lt;="&amp;Tableau1[[#This Row],[Jour OPE]])</f>
        <v>329</v>
      </c>
      <c r="M216" s="17">
        <v>1</v>
      </c>
      <c r="N216" s="17">
        <f>SUMIFS(Tableau1[42],Tableau1[RC],"="&amp;Tableau1[[#This Row],[RC]],Tableau1[Jour OPE],"&lt;="&amp;Tableau1[[#This Row],[Jour OPE]])</f>
        <v>348</v>
      </c>
      <c r="O216" s="17">
        <v>2</v>
      </c>
      <c r="P216" s="17">
        <f>SUMIFS(Tableau1[44],Tableau1[RC],"="&amp;Tableau1[[#This Row],[RC]],Tableau1[Jour OPE],"&lt;="&amp;Tableau1[[#This Row],[Jour OPE]])</f>
        <v>345</v>
      </c>
      <c r="Q216" s="17">
        <v>4</v>
      </c>
      <c r="R216" s="17">
        <f>SUMIFS(Tableau1[46],Tableau1[RC],"="&amp;Tableau1[[#This Row],[RC]],Tableau1[Jour OPE],"&lt;="&amp;Tableau1[[#This Row],[Jour OPE]])</f>
        <v>277</v>
      </c>
      <c r="S216" s="17"/>
      <c r="T216" s="17">
        <f>SUMIFS(Tableau1[48],Tableau1[RC],"="&amp;Tableau1[[#This Row],[RC]],Tableau1[Jour OPE],"&lt;="&amp;Tableau1[[#This Row],[Jour OPE]])</f>
        <v>242</v>
      </c>
      <c r="U216" s="17">
        <v>2062</v>
      </c>
      <c r="V216" s="12">
        <f>VLOOKUP(Tableau1[[#This Row],[RC]],$Z$4:$AB$5,3,FALSE)</f>
        <v>750</v>
      </c>
      <c r="W21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6" s="20"/>
    </row>
    <row r="217" spans="1:25" s="3" customFormat="1" ht="19.149999999999999" customHeight="1" x14ac:dyDescent="0.3">
      <c r="A217" s="6" t="s">
        <v>154</v>
      </c>
      <c r="B217" s="7" t="s">
        <v>10</v>
      </c>
      <c r="C217" s="7" t="s">
        <v>205</v>
      </c>
      <c r="D217" s="7" t="s">
        <v>11</v>
      </c>
      <c r="E217" s="17">
        <v>4</v>
      </c>
      <c r="F217" s="17">
        <f>SUMIFS(Tableau1[34],Tableau1[RC],"="&amp;Tableau1[[#This Row],[RC]],Tableau1[Jour OPE],"&lt;="&amp;Tableau1[[#This Row],[Jour OPE]])</f>
        <v>309</v>
      </c>
      <c r="G217" s="17">
        <v>1</v>
      </c>
      <c r="H217" s="17">
        <f>SUMIFS(Tableau1[36],Tableau1[RC],"="&amp;Tableau1[[#This Row],[RC]],Tableau1[Jour OPE],"&lt;="&amp;Tableau1[[#This Row],[Jour OPE]])</f>
        <v>584</v>
      </c>
      <c r="I217" s="17">
        <v>2</v>
      </c>
      <c r="J217" s="17">
        <f>SUMIFS(Tableau1[38],Tableau1[RC],"="&amp;Tableau1[[#This Row],[RC]],Tableau1[Jour OPE],"&lt;="&amp;Tableau1[[#This Row],[Jour OPE]])</f>
        <v>913</v>
      </c>
      <c r="K217" s="17">
        <v>2</v>
      </c>
      <c r="L217" s="17">
        <f>SUMIFS(Tableau1[40],Tableau1[RC],"="&amp;Tableau1[[#This Row],[RC]],Tableau1[Jour OPE],"&lt;="&amp;Tableau1[[#This Row],[Jour OPE]])</f>
        <v>1059</v>
      </c>
      <c r="M217" s="17">
        <v>2</v>
      </c>
      <c r="N217" s="17">
        <f>SUMIFS(Tableau1[42],Tableau1[RC],"="&amp;Tableau1[[#This Row],[RC]],Tableau1[Jour OPE],"&lt;="&amp;Tableau1[[#This Row],[Jour OPE]])</f>
        <v>1079</v>
      </c>
      <c r="O217" s="17">
        <v>4</v>
      </c>
      <c r="P217" s="17">
        <f>SUMIFS(Tableau1[44],Tableau1[RC],"="&amp;Tableau1[[#This Row],[RC]],Tableau1[Jour OPE],"&lt;="&amp;Tableau1[[#This Row],[Jour OPE]])</f>
        <v>1093</v>
      </c>
      <c r="Q217" s="17">
        <v>1</v>
      </c>
      <c r="R217" s="17">
        <f>SUMIFS(Tableau1[46],Tableau1[RC],"="&amp;Tableau1[[#This Row],[RC]],Tableau1[Jour OPE],"&lt;="&amp;Tableau1[[#This Row],[Jour OPE]])</f>
        <v>822</v>
      </c>
      <c r="S217" s="17">
        <v>2</v>
      </c>
      <c r="T217" s="17">
        <f>SUMIFS(Tableau1[48],Tableau1[RC],"="&amp;Tableau1[[#This Row],[RC]],Tableau1[Jour OPE],"&lt;="&amp;Tableau1[[#This Row],[Jour OPE]])</f>
        <v>843</v>
      </c>
      <c r="U217" s="17">
        <v>6702</v>
      </c>
      <c r="V217" s="12">
        <f>VLOOKUP(Tableau1[[#This Row],[RC]],$Z$4:$AB$5,3,FALSE)</f>
        <v>1590</v>
      </c>
      <c r="W21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7" s="20"/>
    </row>
    <row r="218" spans="1:25" s="3" customFormat="1" ht="19.149999999999999" customHeight="1" x14ac:dyDescent="0.3">
      <c r="A218" s="6" t="s">
        <v>154</v>
      </c>
      <c r="B218" s="7" t="s">
        <v>10</v>
      </c>
      <c r="C218" s="7" t="s">
        <v>206</v>
      </c>
      <c r="D218" s="7" t="s">
        <v>11</v>
      </c>
      <c r="E218" s="12"/>
      <c r="F218" s="12">
        <f>SUMIFS(Tableau1[34],Tableau1[RC],"="&amp;Tableau1[[#This Row],[RC]],Tableau1[Jour OPE],"&lt;="&amp;Tableau1[[#This Row],[Jour OPE]])</f>
        <v>107</v>
      </c>
      <c r="G218" s="12"/>
      <c r="H218" s="12">
        <f>SUMIFS(Tableau1[36],Tableau1[RC],"="&amp;Tableau1[[#This Row],[RC]],Tableau1[Jour OPE],"&lt;="&amp;Tableau1[[#This Row],[Jour OPE]])</f>
        <v>152</v>
      </c>
      <c r="I218" s="12">
        <v>1</v>
      </c>
      <c r="J218" s="12">
        <f>SUMIFS(Tableau1[38],Tableau1[RC],"="&amp;Tableau1[[#This Row],[RC]],Tableau1[Jour OPE],"&lt;="&amp;Tableau1[[#This Row],[Jour OPE]])</f>
        <v>263</v>
      </c>
      <c r="K218" s="12">
        <v>5</v>
      </c>
      <c r="L218" s="12">
        <f>SUMIFS(Tableau1[40],Tableau1[RC],"="&amp;Tableau1[[#This Row],[RC]],Tableau1[Jour OPE],"&lt;="&amp;Tableau1[[#This Row],[Jour OPE]])</f>
        <v>334</v>
      </c>
      <c r="M218" s="12">
        <v>1</v>
      </c>
      <c r="N218" s="12">
        <f>SUMIFS(Tableau1[42],Tableau1[RC],"="&amp;Tableau1[[#This Row],[RC]],Tableau1[Jour OPE],"&lt;="&amp;Tableau1[[#This Row],[Jour OPE]])</f>
        <v>349</v>
      </c>
      <c r="O218" s="12"/>
      <c r="P218" s="12">
        <f>SUMIFS(Tableau1[44],Tableau1[RC],"="&amp;Tableau1[[#This Row],[RC]],Tableau1[Jour OPE],"&lt;="&amp;Tableau1[[#This Row],[Jour OPE]])</f>
        <v>345</v>
      </c>
      <c r="Q218" s="12">
        <v>1</v>
      </c>
      <c r="R218" s="12">
        <f>SUMIFS(Tableau1[46],Tableau1[RC],"="&amp;Tableau1[[#This Row],[RC]],Tableau1[Jour OPE],"&lt;="&amp;Tableau1[[#This Row],[Jour OPE]])</f>
        <v>278</v>
      </c>
      <c r="S218" s="12">
        <v>2</v>
      </c>
      <c r="T218" s="12">
        <f>SUMIFS(Tableau1[48],Tableau1[RC],"="&amp;Tableau1[[#This Row],[RC]],Tableau1[Jour OPE],"&lt;="&amp;Tableau1[[#This Row],[Jour OPE]])</f>
        <v>244</v>
      </c>
      <c r="U218" s="12">
        <v>2072</v>
      </c>
      <c r="V218" s="12">
        <f>VLOOKUP(Tableau1[[#This Row],[RC]],$Z$4:$AB$5,3,FALSE)</f>
        <v>750</v>
      </c>
      <c r="W21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8" s="20"/>
    </row>
    <row r="219" spans="1:25" s="3" customFormat="1" ht="19.149999999999999" customHeight="1" x14ac:dyDescent="0.3">
      <c r="A219" s="6" t="s">
        <v>155</v>
      </c>
      <c r="B219" s="7" t="s">
        <v>10</v>
      </c>
      <c r="C219" s="7" t="s">
        <v>205</v>
      </c>
      <c r="D219" s="7" t="s">
        <v>11</v>
      </c>
      <c r="E219" s="12">
        <v>3</v>
      </c>
      <c r="F219" s="12">
        <f>SUMIFS(Tableau1[34],Tableau1[RC],"="&amp;Tableau1[[#This Row],[RC]],Tableau1[Jour OPE],"&lt;="&amp;Tableau1[[#This Row],[Jour OPE]])</f>
        <v>312</v>
      </c>
      <c r="G219" s="12">
        <v>2</v>
      </c>
      <c r="H219" s="12">
        <f>SUMIFS(Tableau1[36],Tableau1[RC],"="&amp;Tableau1[[#This Row],[RC]],Tableau1[Jour OPE],"&lt;="&amp;Tableau1[[#This Row],[Jour OPE]])</f>
        <v>586</v>
      </c>
      <c r="I219" s="12">
        <v>2</v>
      </c>
      <c r="J219" s="12">
        <f>SUMIFS(Tableau1[38],Tableau1[RC],"="&amp;Tableau1[[#This Row],[RC]],Tableau1[Jour OPE],"&lt;="&amp;Tableau1[[#This Row],[Jour OPE]])</f>
        <v>915</v>
      </c>
      <c r="K219" s="12">
        <v>2</v>
      </c>
      <c r="L219" s="12">
        <f>SUMIFS(Tableau1[40],Tableau1[RC],"="&amp;Tableau1[[#This Row],[RC]],Tableau1[Jour OPE],"&lt;="&amp;Tableau1[[#This Row],[Jour OPE]])</f>
        <v>1061</v>
      </c>
      <c r="M219" s="12"/>
      <c r="N219" s="12">
        <f>SUMIFS(Tableau1[42],Tableau1[RC],"="&amp;Tableau1[[#This Row],[RC]],Tableau1[Jour OPE],"&lt;="&amp;Tableau1[[#This Row],[Jour OPE]])</f>
        <v>1079</v>
      </c>
      <c r="O219" s="12">
        <v>2</v>
      </c>
      <c r="P219" s="12">
        <f>SUMIFS(Tableau1[44],Tableau1[RC],"="&amp;Tableau1[[#This Row],[RC]],Tableau1[Jour OPE],"&lt;="&amp;Tableau1[[#This Row],[Jour OPE]])</f>
        <v>1095</v>
      </c>
      <c r="Q219" s="12">
        <v>1</v>
      </c>
      <c r="R219" s="12">
        <f>SUMIFS(Tableau1[46],Tableau1[RC],"="&amp;Tableau1[[#This Row],[RC]],Tableau1[Jour OPE],"&lt;="&amp;Tableau1[[#This Row],[Jour OPE]])</f>
        <v>823</v>
      </c>
      <c r="S219" s="12"/>
      <c r="T219" s="12">
        <f>SUMIFS(Tableau1[48],Tableau1[RC],"="&amp;Tableau1[[#This Row],[RC]],Tableau1[Jour OPE],"&lt;="&amp;Tableau1[[#This Row],[Jour OPE]])</f>
        <v>843</v>
      </c>
      <c r="U219" s="12">
        <v>6714</v>
      </c>
      <c r="V219" s="12">
        <f>VLOOKUP(Tableau1[[#This Row],[RC]],$Z$4:$AB$5,3,FALSE)</f>
        <v>1590</v>
      </c>
      <c r="W21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19" s="20"/>
    </row>
    <row r="220" spans="1:25" s="3" customFormat="1" ht="19.149999999999999" customHeight="1" x14ac:dyDescent="0.3">
      <c r="A220" s="6" t="s">
        <v>155</v>
      </c>
      <c r="B220" s="7" t="s">
        <v>10</v>
      </c>
      <c r="C220" s="7" t="s">
        <v>206</v>
      </c>
      <c r="D220" s="7" t="s">
        <v>11</v>
      </c>
      <c r="E220" s="17">
        <v>4</v>
      </c>
      <c r="F220" s="17">
        <f>SUMIFS(Tableau1[34],Tableau1[RC],"="&amp;Tableau1[[#This Row],[RC]],Tableau1[Jour OPE],"&lt;="&amp;Tableau1[[#This Row],[Jour OPE]])</f>
        <v>111</v>
      </c>
      <c r="G220" s="17">
        <v>2</v>
      </c>
      <c r="H220" s="17">
        <f>SUMIFS(Tableau1[36],Tableau1[RC],"="&amp;Tableau1[[#This Row],[RC]],Tableau1[Jour OPE],"&lt;="&amp;Tableau1[[#This Row],[Jour OPE]])</f>
        <v>154</v>
      </c>
      <c r="I220" s="17">
        <v>1</v>
      </c>
      <c r="J220" s="17">
        <f>SUMIFS(Tableau1[38],Tableau1[RC],"="&amp;Tableau1[[#This Row],[RC]],Tableau1[Jour OPE],"&lt;="&amp;Tableau1[[#This Row],[Jour OPE]])</f>
        <v>264</v>
      </c>
      <c r="K220" s="17">
        <v>3</v>
      </c>
      <c r="L220" s="17">
        <f>SUMIFS(Tableau1[40],Tableau1[RC],"="&amp;Tableau1[[#This Row],[RC]],Tableau1[Jour OPE],"&lt;="&amp;Tableau1[[#This Row],[Jour OPE]])</f>
        <v>337</v>
      </c>
      <c r="M220" s="17">
        <v>0</v>
      </c>
      <c r="N220" s="17">
        <f>SUMIFS(Tableau1[42],Tableau1[RC],"="&amp;Tableau1[[#This Row],[RC]],Tableau1[Jour OPE],"&lt;="&amp;Tableau1[[#This Row],[Jour OPE]])</f>
        <v>349</v>
      </c>
      <c r="O220" s="17">
        <v>1</v>
      </c>
      <c r="P220" s="17">
        <f>SUMIFS(Tableau1[44],Tableau1[RC],"="&amp;Tableau1[[#This Row],[RC]],Tableau1[Jour OPE],"&lt;="&amp;Tableau1[[#This Row],[Jour OPE]])</f>
        <v>346</v>
      </c>
      <c r="Q220" s="17">
        <v>2</v>
      </c>
      <c r="R220" s="17">
        <f>SUMIFS(Tableau1[46],Tableau1[RC],"="&amp;Tableau1[[#This Row],[RC]],Tableau1[Jour OPE],"&lt;="&amp;Tableau1[[#This Row],[Jour OPE]])</f>
        <v>280</v>
      </c>
      <c r="S220" s="17">
        <v>1</v>
      </c>
      <c r="T220" s="17">
        <f>SUMIFS(Tableau1[48],Tableau1[RC],"="&amp;Tableau1[[#This Row],[RC]],Tableau1[Jour OPE],"&lt;="&amp;Tableau1[[#This Row],[Jour OPE]])</f>
        <v>245</v>
      </c>
      <c r="U220" s="17">
        <v>2086</v>
      </c>
      <c r="V220" s="12">
        <f>VLOOKUP(Tableau1[[#This Row],[RC]],$Z$4:$AB$5,3,FALSE)</f>
        <v>750</v>
      </c>
      <c r="W22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0" s="20"/>
    </row>
    <row r="221" spans="1:25" s="3" customFormat="1" ht="19.149999999999999" customHeight="1" x14ac:dyDescent="0.3">
      <c r="A221" s="6" t="s">
        <v>156</v>
      </c>
      <c r="B221" s="7" t="s">
        <v>10</v>
      </c>
      <c r="C221" s="7" t="s">
        <v>205</v>
      </c>
      <c r="D221" s="7" t="s">
        <v>11</v>
      </c>
      <c r="E221" s="17">
        <v>1</v>
      </c>
      <c r="F221" s="17">
        <f>SUMIFS(Tableau1[34],Tableau1[RC],"="&amp;Tableau1[[#This Row],[RC]],Tableau1[Jour OPE],"&lt;="&amp;Tableau1[[#This Row],[Jour OPE]])</f>
        <v>313</v>
      </c>
      <c r="G221" s="17">
        <v>3</v>
      </c>
      <c r="H221" s="17">
        <f>SUMIFS(Tableau1[36],Tableau1[RC],"="&amp;Tableau1[[#This Row],[RC]],Tableau1[Jour OPE],"&lt;="&amp;Tableau1[[#This Row],[Jour OPE]])</f>
        <v>589</v>
      </c>
      <c r="I221" s="17">
        <v>1</v>
      </c>
      <c r="J221" s="17">
        <f>SUMIFS(Tableau1[38],Tableau1[RC],"="&amp;Tableau1[[#This Row],[RC]],Tableau1[Jour OPE],"&lt;="&amp;Tableau1[[#This Row],[Jour OPE]])</f>
        <v>916</v>
      </c>
      <c r="K221" s="17"/>
      <c r="L221" s="17">
        <f>SUMIFS(Tableau1[40],Tableau1[RC],"="&amp;Tableau1[[#This Row],[RC]],Tableau1[Jour OPE],"&lt;="&amp;Tableau1[[#This Row],[Jour OPE]])</f>
        <v>1061</v>
      </c>
      <c r="M221" s="17">
        <v>2</v>
      </c>
      <c r="N221" s="17">
        <f>SUMIFS(Tableau1[42],Tableau1[RC],"="&amp;Tableau1[[#This Row],[RC]],Tableau1[Jour OPE],"&lt;="&amp;Tableau1[[#This Row],[Jour OPE]])</f>
        <v>1081</v>
      </c>
      <c r="O221" s="17">
        <v>1</v>
      </c>
      <c r="P221" s="17">
        <f>SUMIFS(Tableau1[44],Tableau1[RC],"="&amp;Tableau1[[#This Row],[RC]],Tableau1[Jour OPE],"&lt;="&amp;Tableau1[[#This Row],[Jour OPE]])</f>
        <v>1096</v>
      </c>
      <c r="Q221" s="17">
        <v>2</v>
      </c>
      <c r="R221" s="17">
        <f>SUMIFS(Tableau1[46],Tableau1[RC],"="&amp;Tableau1[[#This Row],[RC]],Tableau1[Jour OPE],"&lt;="&amp;Tableau1[[#This Row],[Jour OPE]])</f>
        <v>825</v>
      </c>
      <c r="S221" s="17"/>
      <c r="T221" s="17">
        <f>SUMIFS(Tableau1[48],Tableau1[RC],"="&amp;Tableau1[[#This Row],[RC]],Tableau1[Jour OPE],"&lt;="&amp;Tableau1[[#This Row],[Jour OPE]])</f>
        <v>843</v>
      </c>
      <c r="U221" s="17">
        <v>6724</v>
      </c>
      <c r="V221" s="12">
        <f>VLOOKUP(Tableau1[[#This Row],[RC]],$Z$4:$AB$5,3,FALSE)</f>
        <v>1590</v>
      </c>
      <c r="W22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1" s="20"/>
    </row>
    <row r="222" spans="1:25" s="3" customFormat="1" ht="19.149999999999999" customHeight="1" x14ac:dyDescent="0.3">
      <c r="A222" s="6" t="s">
        <v>156</v>
      </c>
      <c r="B222" s="7" t="s">
        <v>10</v>
      </c>
      <c r="C222" s="7" t="s">
        <v>206</v>
      </c>
      <c r="D222" s="7" t="s">
        <v>11</v>
      </c>
      <c r="E222" s="12">
        <v>1</v>
      </c>
      <c r="F222" s="12">
        <f>SUMIFS(Tableau1[34],Tableau1[RC],"="&amp;Tableau1[[#This Row],[RC]],Tableau1[Jour OPE],"&lt;="&amp;Tableau1[[#This Row],[Jour OPE]])</f>
        <v>112</v>
      </c>
      <c r="G222" s="12">
        <v>2</v>
      </c>
      <c r="H222" s="12">
        <f>SUMIFS(Tableau1[36],Tableau1[RC],"="&amp;Tableau1[[#This Row],[RC]],Tableau1[Jour OPE],"&lt;="&amp;Tableau1[[#This Row],[Jour OPE]])</f>
        <v>156</v>
      </c>
      <c r="I222" s="12">
        <v>3</v>
      </c>
      <c r="J222" s="12">
        <f>SUMIFS(Tableau1[38],Tableau1[RC],"="&amp;Tableau1[[#This Row],[RC]],Tableau1[Jour OPE],"&lt;="&amp;Tableau1[[#This Row],[Jour OPE]])</f>
        <v>267</v>
      </c>
      <c r="K222" s="12">
        <v>1</v>
      </c>
      <c r="L222" s="12">
        <f>SUMIFS(Tableau1[40],Tableau1[RC],"="&amp;Tableau1[[#This Row],[RC]],Tableau1[Jour OPE],"&lt;="&amp;Tableau1[[#This Row],[Jour OPE]])</f>
        <v>338</v>
      </c>
      <c r="M222" s="12">
        <v>1</v>
      </c>
      <c r="N222" s="12">
        <f>SUMIFS(Tableau1[42],Tableau1[RC],"="&amp;Tableau1[[#This Row],[RC]],Tableau1[Jour OPE],"&lt;="&amp;Tableau1[[#This Row],[Jour OPE]])</f>
        <v>350</v>
      </c>
      <c r="O222" s="12">
        <v>2</v>
      </c>
      <c r="P222" s="12">
        <f>SUMIFS(Tableau1[44],Tableau1[RC],"="&amp;Tableau1[[#This Row],[RC]],Tableau1[Jour OPE],"&lt;="&amp;Tableau1[[#This Row],[Jour OPE]])</f>
        <v>348</v>
      </c>
      <c r="Q222" s="12">
        <v>1</v>
      </c>
      <c r="R222" s="12">
        <f>SUMIFS(Tableau1[46],Tableau1[RC],"="&amp;Tableau1[[#This Row],[RC]],Tableau1[Jour OPE],"&lt;="&amp;Tableau1[[#This Row],[Jour OPE]])</f>
        <v>281</v>
      </c>
      <c r="S222" s="12">
        <v>3</v>
      </c>
      <c r="T222" s="12">
        <f>SUMIFS(Tableau1[48],Tableau1[RC],"="&amp;Tableau1[[#This Row],[RC]],Tableau1[Jour OPE],"&lt;="&amp;Tableau1[[#This Row],[Jour OPE]])</f>
        <v>248</v>
      </c>
      <c r="U222" s="12">
        <v>2100</v>
      </c>
      <c r="V222" s="12">
        <f>VLOOKUP(Tableau1[[#This Row],[RC]],$Z$4:$AB$5,3,FALSE)</f>
        <v>750</v>
      </c>
      <c r="W22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2" s="20"/>
    </row>
    <row r="223" spans="1:25" s="3" customFormat="1" ht="19.149999999999999" customHeight="1" x14ac:dyDescent="0.3">
      <c r="A223" s="6" t="s">
        <v>157</v>
      </c>
      <c r="B223" s="7" t="s">
        <v>10</v>
      </c>
      <c r="C223" s="7" t="s">
        <v>205</v>
      </c>
      <c r="D223" s="7" t="s">
        <v>11</v>
      </c>
      <c r="E223" s="12">
        <v>1</v>
      </c>
      <c r="F223" s="12">
        <f>SUMIFS(Tableau1[34],Tableau1[RC],"="&amp;Tableau1[[#This Row],[RC]],Tableau1[Jour OPE],"&lt;="&amp;Tableau1[[#This Row],[Jour OPE]])</f>
        <v>314</v>
      </c>
      <c r="G223" s="12">
        <v>3</v>
      </c>
      <c r="H223" s="12">
        <f>SUMIFS(Tableau1[36],Tableau1[RC],"="&amp;Tableau1[[#This Row],[RC]],Tableau1[Jour OPE],"&lt;="&amp;Tableau1[[#This Row],[Jour OPE]])</f>
        <v>592</v>
      </c>
      <c r="I223" s="12">
        <v>1</v>
      </c>
      <c r="J223" s="12">
        <f>SUMIFS(Tableau1[38],Tableau1[RC],"="&amp;Tableau1[[#This Row],[RC]],Tableau1[Jour OPE],"&lt;="&amp;Tableau1[[#This Row],[Jour OPE]])</f>
        <v>917</v>
      </c>
      <c r="K223" s="12"/>
      <c r="L223" s="12">
        <f>SUMIFS(Tableau1[40],Tableau1[RC],"="&amp;Tableau1[[#This Row],[RC]],Tableau1[Jour OPE],"&lt;="&amp;Tableau1[[#This Row],[Jour OPE]])</f>
        <v>1061</v>
      </c>
      <c r="M223" s="12">
        <v>1</v>
      </c>
      <c r="N223" s="12">
        <f>SUMIFS(Tableau1[42],Tableau1[RC],"="&amp;Tableau1[[#This Row],[RC]],Tableau1[Jour OPE],"&lt;="&amp;Tableau1[[#This Row],[Jour OPE]])</f>
        <v>1082</v>
      </c>
      <c r="O223" s="12">
        <v>1</v>
      </c>
      <c r="P223" s="12">
        <f>SUMIFS(Tableau1[44],Tableau1[RC],"="&amp;Tableau1[[#This Row],[RC]],Tableau1[Jour OPE],"&lt;="&amp;Tableau1[[#This Row],[Jour OPE]])</f>
        <v>1097</v>
      </c>
      <c r="Q223" s="12"/>
      <c r="R223" s="12">
        <f>SUMIFS(Tableau1[46],Tableau1[RC],"="&amp;Tableau1[[#This Row],[RC]],Tableau1[Jour OPE],"&lt;="&amp;Tableau1[[#This Row],[Jour OPE]])</f>
        <v>825</v>
      </c>
      <c r="S223" s="12">
        <v>2</v>
      </c>
      <c r="T223" s="12">
        <f>SUMIFS(Tableau1[48],Tableau1[RC],"="&amp;Tableau1[[#This Row],[RC]],Tableau1[Jour OPE],"&lt;="&amp;Tableau1[[#This Row],[Jour OPE]])</f>
        <v>845</v>
      </c>
      <c r="U223" s="12">
        <v>6733</v>
      </c>
      <c r="V223" s="12">
        <f>VLOOKUP(Tableau1[[#This Row],[RC]],$Z$4:$AB$5,3,FALSE)</f>
        <v>1590</v>
      </c>
      <c r="W22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3" s="20"/>
    </row>
    <row r="224" spans="1:25" s="3" customFormat="1" ht="19.149999999999999" customHeight="1" x14ac:dyDescent="0.3">
      <c r="A224" s="6" t="s">
        <v>157</v>
      </c>
      <c r="B224" s="7" t="s">
        <v>10</v>
      </c>
      <c r="C224" s="7" t="s">
        <v>206</v>
      </c>
      <c r="D224" s="7" t="s">
        <v>11</v>
      </c>
      <c r="E224" s="17">
        <v>1</v>
      </c>
      <c r="F224" s="17">
        <f>SUMIFS(Tableau1[34],Tableau1[RC],"="&amp;Tableau1[[#This Row],[RC]],Tableau1[Jour OPE],"&lt;="&amp;Tableau1[[#This Row],[Jour OPE]])</f>
        <v>113</v>
      </c>
      <c r="G224" s="17"/>
      <c r="H224" s="17">
        <f>SUMIFS(Tableau1[36],Tableau1[RC],"="&amp;Tableau1[[#This Row],[RC]],Tableau1[Jour OPE],"&lt;="&amp;Tableau1[[#This Row],[Jour OPE]])</f>
        <v>156</v>
      </c>
      <c r="I224" s="17">
        <v>3</v>
      </c>
      <c r="J224" s="17">
        <f>SUMIFS(Tableau1[38],Tableau1[RC],"="&amp;Tableau1[[#This Row],[RC]],Tableau1[Jour OPE],"&lt;="&amp;Tableau1[[#This Row],[Jour OPE]])</f>
        <v>270</v>
      </c>
      <c r="K224" s="17">
        <v>0</v>
      </c>
      <c r="L224" s="17">
        <f>SUMIFS(Tableau1[40],Tableau1[RC],"="&amp;Tableau1[[#This Row],[RC]],Tableau1[Jour OPE],"&lt;="&amp;Tableau1[[#This Row],[Jour OPE]])</f>
        <v>338</v>
      </c>
      <c r="M224" s="17">
        <v>2</v>
      </c>
      <c r="N224" s="17">
        <f>SUMIFS(Tableau1[42],Tableau1[RC],"="&amp;Tableau1[[#This Row],[RC]],Tableau1[Jour OPE],"&lt;="&amp;Tableau1[[#This Row],[Jour OPE]])</f>
        <v>352</v>
      </c>
      <c r="O224" s="17">
        <v>2</v>
      </c>
      <c r="P224" s="17">
        <f>SUMIFS(Tableau1[44],Tableau1[RC],"="&amp;Tableau1[[#This Row],[RC]],Tableau1[Jour OPE],"&lt;="&amp;Tableau1[[#This Row],[Jour OPE]])</f>
        <v>350</v>
      </c>
      <c r="Q224" s="17">
        <v>4</v>
      </c>
      <c r="R224" s="17">
        <f>SUMIFS(Tableau1[46],Tableau1[RC],"="&amp;Tableau1[[#This Row],[RC]],Tableau1[Jour OPE],"&lt;="&amp;Tableau1[[#This Row],[Jour OPE]])</f>
        <v>285</v>
      </c>
      <c r="S224" s="17">
        <v>2</v>
      </c>
      <c r="T224" s="17">
        <f>SUMIFS(Tableau1[48],Tableau1[RC],"="&amp;Tableau1[[#This Row],[RC]],Tableau1[Jour OPE],"&lt;="&amp;Tableau1[[#This Row],[Jour OPE]])</f>
        <v>250</v>
      </c>
      <c r="U224" s="17">
        <v>2114</v>
      </c>
      <c r="V224" s="12">
        <f>VLOOKUP(Tableau1[[#This Row],[RC]],$Z$4:$AB$5,3,FALSE)</f>
        <v>750</v>
      </c>
      <c r="W22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4" s="20"/>
    </row>
    <row r="225" spans="1:25" s="3" customFormat="1" ht="19.149999999999999" customHeight="1" x14ac:dyDescent="0.3">
      <c r="A225" s="6" t="s">
        <v>158</v>
      </c>
      <c r="B225" s="7" t="s">
        <v>10</v>
      </c>
      <c r="C225" s="7" t="s">
        <v>205</v>
      </c>
      <c r="D225" s="7" t="s">
        <v>11</v>
      </c>
      <c r="E225" s="17">
        <v>3</v>
      </c>
      <c r="F225" s="17">
        <f>SUMIFS(Tableau1[34],Tableau1[RC],"="&amp;Tableau1[[#This Row],[RC]],Tableau1[Jour OPE],"&lt;="&amp;Tableau1[[#This Row],[Jour OPE]])</f>
        <v>317</v>
      </c>
      <c r="G225" s="17">
        <v>3</v>
      </c>
      <c r="H225" s="17">
        <f>SUMIFS(Tableau1[36],Tableau1[RC],"="&amp;Tableau1[[#This Row],[RC]],Tableau1[Jour OPE],"&lt;="&amp;Tableau1[[#This Row],[Jour OPE]])</f>
        <v>595</v>
      </c>
      <c r="I225" s="17">
        <v>1</v>
      </c>
      <c r="J225" s="17">
        <f>SUMIFS(Tableau1[38],Tableau1[RC],"="&amp;Tableau1[[#This Row],[RC]],Tableau1[Jour OPE],"&lt;="&amp;Tableau1[[#This Row],[Jour OPE]])</f>
        <v>918</v>
      </c>
      <c r="K225" s="17">
        <v>1</v>
      </c>
      <c r="L225" s="17">
        <f>SUMIFS(Tableau1[40],Tableau1[RC],"="&amp;Tableau1[[#This Row],[RC]],Tableau1[Jour OPE],"&lt;="&amp;Tableau1[[#This Row],[Jour OPE]])</f>
        <v>1062</v>
      </c>
      <c r="M225" s="17">
        <v>1</v>
      </c>
      <c r="N225" s="17">
        <f>SUMIFS(Tableau1[42],Tableau1[RC],"="&amp;Tableau1[[#This Row],[RC]],Tableau1[Jour OPE],"&lt;="&amp;Tableau1[[#This Row],[Jour OPE]])</f>
        <v>1083</v>
      </c>
      <c r="O225" s="17"/>
      <c r="P225" s="17">
        <f>SUMIFS(Tableau1[44],Tableau1[RC],"="&amp;Tableau1[[#This Row],[RC]],Tableau1[Jour OPE],"&lt;="&amp;Tableau1[[#This Row],[Jour OPE]])</f>
        <v>1097</v>
      </c>
      <c r="Q225" s="17">
        <v>1</v>
      </c>
      <c r="R225" s="17">
        <f>SUMIFS(Tableau1[46],Tableau1[RC],"="&amp;Tableau1[[#This Row],[RC]],Tableau1[Jour OPE],"&lt;="&amp;Tableau1[[#This Row],[Jour OPE]])</f>
        <v>826</v>
      </c>
      <c r="S225" s="17">
        <v>1</v>
      </c>
      <c r="T225" s="17">
        <f>SUMIFS(Tableau1[48],Tableau1[RC],"="&amp;Tableau1[[#This Row],[RC]],Tableau1[Jour OPE],"&lt;="&amp;Tableau1[[#This Row],[Jour OPE]])</f>
        <v>846</v>
      </c>
      <c r="U225" s="17">
        <v>6744</v>
      </c>
      <c r="V225" s="12">
        <f>VLOOKUP(Tableau1[[#This Row],[RC]],$Z$4:$AB$5,3,FALSE)</f>
        <v>1590</v>
      </c>
      <c r="W22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5" s="20"/>
    </row>
    <row r="226" spans="1:25" s="3" customFormat="1" ht="19.149999999999999" customHeight="1" x14ac:dyDescent="0.3">
      <c r="A226" s="6" t="s">
        <v>158</v>
      </c>
      <c r="B226" s="7" t="s">
        <v>10</v>
      </c>
      <c r="C226" s="7" t="s">
        <v>206</v>
      </c>
      <c r="D226" s="7" t="s">
        <v>11</v>
      </c>
      <c r="E226" s="12"/>
      <c r="F226" s="12">
        <f>SUMIFS(Tableau1[34],Tableau1[RC],"="&amp;Tableau1[[#This Row],[RC]],Tableau1[Jour OPE],"&lt;="&amp;Tableau1[[#This Row],[Jour OPE]])</f>
        <v>113</v>
      </c>
      <c r="G226" s="12">
        <v>1</v>
      </c>
      <c r="H226" s="12">
        <f>SUMIFS(Tableau1[36],Tableau1[RC],"="&amp;Tableau1[[#This Row],[RC]],Tableau1[Jour OPE],"&lt;="&amp;Tableau1[[#This Row],[Jour OPE]])</f>
        <v>157</v>
      </c>
      <c r="I226" s="12"/>
      <c r="J226" s="12">
        <f>SUMIFS(Tableau1[38],Tableau1[RC],"="&amp;Tableau1[[#This Row],[RC]],Tableau1[Jour OPE],"&lt;="&amp;Tableau1[[#This Row],[Jour OPE]])</f>
        <v>270</v>
      </c>
      <c r="K226" s="12">
        <v>2</v>
      </c>
      <c r="L226" s="12">
        <f>SUMIFS(Tableau1[40],Tableau1[RC],"="&amp;Tableau1[[#This Row],[RC]],Tableau1[Jour OPE],"&lt;="&amp;Tableau1[[#This Row],[Jour OPE]])</f>
        <v>340</v>
      </c>
      <c r="M226" s="12"/>
      <c r="N226" s="12">
        <f>SUMIFS(Tableau1[42],Tableau1[RC],"="&amp;Tableau1[[#This Row],[RC]],Tableau1[Jour OPE],"&lt;="&amp;Tableau1[[#This Row],[Jour OPE]])</f>
        <v>352</v>
      </c>
      <c r="O226" s="12">
        <v>1</v>
      </c>
      <c r="P226" s="12">
        <f>SUMIFS(Tableau1[44],Tableau1[RC],"="&amp;Tableau1[[#This Row],[RC]],Tableau1[Jour OPE],"&lt;="&amp;Tableau1[[#This Row],[Jour OPE]])</f>
        <v>351</v>
      </c>
      <c r="Q226" s="12">
        <v>1</v>
      </c>
      <c r="R226" s="12">
        <f>SUMIFS(Tableau1[46],Tableau1[RC],"="&amp;Tableau1[[#This Row],[RC]],Tableau1[Jour OPE],"&lt;="&amp;Tableau1[[#This Row],[Jour OPE]])</f>
        <v>286</v>
      </c>
      <c r="S226" s="12">
        <v>2</v>
      </c>
      <c r="T226" s="12">
        <f>SUMIFS(Tableau1[48],Tableau1[RC],"="&amp;Tableau1[[#This Row],[RC]],Tableau1[Jour OPE],"&lt;="&amp;Tableau1[[#This Row],[Jour OPE]])</f>
        <v>252</v>
      </c>
      <c r="U226" s="12">
        <v>2121</v>
      </c>
      <c r="V226" s="12">
        <f>VLOOKUP(Tableau1[[#This Row],[RC]],$Z$4:$AB$5,3,FALSE)</f>
        <v>750</v>
      </c>
      <c r="W22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6" s="20"/>
    </row>
    <row r="227" spans="1:25" s="3" customFormat="1" ht="19.149999999999999" customHeight="1" x14ac:dyDescent="0.3">
      <c r="A227" s="6" t="s">
        <v>159</v>
      </c>
      <c r="B227" s="7" t="s">
        <v>10</v>
      </c>
      <c r="C227" s="7" t="s">
        <v>205</v>
      </c>
      <c r="D227" s="7" t="s">
        <v>11</v>
      </c>
      <c r="E227" s="12">
        <v>2</v>
      </c>
      <c r="F227" s="12">
        <f>SUMIFS(Tableau1[34],Tableau1[RC],"="&amp;Tableau1[[#This Row],[RC]],Tableau1[Jour OPE],"&lt;="&amp;Tableau1[[#This Row],[Jour OPE]])</f>
        <v>319</v>
      </c>
      <c r="G227" s="12">
        <v>3</v>
      </c>
      <c r="H227" s="12">
        <f>SUMIFS(Tableau1[36],Tableau1[RC],"="&amp;Tableau1[[#This Row],[RC]],Tableau1[Jour OPE],"&lt;="&amp;Tableau1[[#This Row],[Jour OPE]])</f>
        <v>598</v>
      </c>
      <c r="I227" s="12"/>
      <c r="J227" s="12">
        <f>SUMIFS(Tableau1[38],Tableau1[RC],"="&amp;Tableau1[[#This Row],[RC]],Tableau1[Jour OPE],"&lt;="&amp;Tableau1[[#This Row],[Jour OPE]])</f>
        <v>918</v>
      </c>
      <c r="K227" s="12"/>
      <c r="L227" s="12">
        <f>SUMIFS(Tableau1[40],Tableau1[RC],"="&amp;Tableau1[[#This Row],[RC]],Tableau1[Jour OPE],"&lt;="&amp;Tableau1[[#This Row],[Jour OPE]])</f>
        <v>1062</v>
      </c>
      <c r="M227" s="12">
        <v>3</v>
      </c>
      <c r="N227" s="12">
        <f>SUMIFS(Tableau1[42],Tableau1[RC],"="&amp;Tableau1[[#This Row],[RC]],Tableau1[Jour OPE],"&lt;="&amp;Tableau1[[#This Row],[Jour OPE]])</f>
        <v>1086</v>
      </c>
      <c r="O227" s="12">
        <v>2</v>
      </c>
      <c r="P227" s="12">
        <f>SUMIFS(Tableau1[44],Tableau1[RC],"="&amp;Tableau1[[#This Row],[RC]],Tableau1[Jour OPE],"&lt;="&amp;Tableau1[[#This Row],[Jour OPE]])</f>
        <v>1099</v>
      </c>
      <c r="Q227" s="12">
        <v>1</v>
      </c>
      <c r="R227" s="12">
        <f>SUMIFS(Tableau1[46],Tableau1[RC],"="&amp;Tableau1[[#This Row],[RC]],Tableau1[Jour OPE],"&lt;="&amp;Tableau1[[#This Row],[Jour OPE]])</f>
        <v>827</v>
      </c>
      <c r="S227" s="12"/>
      <c r="T227" s="12">
        <f>SUMIFS(Tableau1[48],Tableau1[RC],"="&amp;Tableau1[[#This Row],[RC]],Tableau1[Jour OPE],"&lt;="&amp;Tableau1[[#This Row],[Jour OPE]])</f>
        <v>846</v>
      </c>
      <c r="U227" s="12">
        <v>6755</v>
      </c>
      <c r="V227" s="12">
        <f>VLOOKUP(Tableau1[[#This Row],[RC]],$Z$4:$AB$5,3,FALSE)</f>
        <v>1590</v>
      </c>
      <c r="W22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7" s="20"/>
    </row>
    <row r="228" spans="1:25" s="3" customFormat="1" ht="19.149999999999999" customHeight="1" x14ac:dyDescent="0.3">
      <c r="A228" s="6" t="s">
        <v>159</v>
      </c>
      <c r="B228" s="7" t="s">
        <v>10</v>
      </c>
      <c r="C228" s="7" t="s">
        <v>206</v>
      </c>
      <c r="D228" s="7" t="s">
        <v>11</v>
      </c>
      <c r="E228" s="17">
        <v>1</v>
      </c>
      <c r="F228" s="17">
        <f>SUMIFS(Tableau1[34],Tableau1[RC],"="&amp;Tableau1[[#This Row],[RC]],Tableau1[Jour OPE],"&lt;="&amp;Tableau1[[#This Row],[Jour OPE]])</f>
        <v>114</v>
      </c>
      <c r="G228" s="17"/>
      <c r="H228" s="17">
        <f>SUMIFS(Tableau1[36],Tableau1[RC],"="&amp;Tableau1[[#This Row],[RC]],Tableau1[Jour OPE],"&lt;="&amp;Tableau1[[#This Row],[Jour OPE]])</f>
        <v>157</v>
      </c>
      <c r="I228" s="17">
        <v>1</v>
      </c>
      <c r="J228" s="17">
        <f>SUMIFS(Tableau1[38],Tableau1[RC],"="&amp;Tableau1[[#This Row],[RC]],Tableau1[Jour OPE],"&lt;="&amp;Tableau1[[#This Row],[Jour OPE]])</f>
        <v>271</v>
      </c>
      <c r="K228" s="17">
        <v>1</v>
      </c>
      <c r="L228" s="17">
        <f>SUMIFS(Tableau1[40],Tableau1[RC],"="&amp;Tableau1[[#This Row],[RC]],Tableau1[Jour OPE],"&lt;="&amp;Tableau1[[#This Row],[Jour OPE]])</f>
        <v>341</v>
      </c>
      <c r="M228" s="17">
        <v>2</v>
      </c>
      <c r="N228" s="17">
        <f>SUMIFS(Tableau1[42],Tableau1[RC],"="&amp;Tableau1[[#This Row],[RC]],Tableau1[Jour OPE],"&lt;="&amp;Tableau1[[#This Row],[Jour OPE]])</f>
        <v>354</v>
      </c>
      <c r="O228" s="17"/>
      <c r="P228" s="17">
        <f>SUMIFS(Tableau1[44],Tableau1[RC],"="&amp;Tableau1[[#This Row],[RC]],Tableau1[Jour OPE],"&lt;="&amp;Tableau1[[#This Row],[Jour OPE]])</f>
        <v>351</v>
      </c>
      <c r="Q228" s="17">
        <v>2</v>
      </c>
      <c r="R228" s="17">
        <f>SUMIFS(Tableau1[46],Tableau1[RC],"="&amp;Tableau1[[#This Row],[RC]],Tableau1[Jour OPE],"&lt;="&amp;Tableau1[[#This Row],[Jour OPE]])</f>
        <v>288</v>
      </c>
      <c r="S228" s="17">
        <v>1</v>
      </c>
      <c r="T228" s="17">
        <f>SUMIFS(Tableau1[48],Tableau1[RC],"="&amp;Tableau1[[#This Row],[RC]],Tableau1[Jour OPE],"&lt;="&amp;Tableau1[[#This Row],[Jour OPE]])</f>
        <v>253</v>
      </c>
      <c r="U228" s="17">
        <v>2129</v>
      </c>
      <c r="V228" s="12">
        <f>VLOOKUP(Tableau1[[#This Row],[RC]],$Z$4:$AB$5,3,FALSE)</f>
        <v>750</v>
      </c>
      <c r="W22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8" s="20"/>
    </row>
    <row r="229" spans="1:25" s="3" customFormat="1" ht="19.149999999999999" customHeight="1" x14ac:dyDescent="0.3">
      <c r="A229" s="6" t="s">
        <v>160</v>
      </c>
      <c r="B229" s="7" t="s">
        <v>10</v>
      </c>
      <c r="C229" s="7" t="s">
        <v>205</v>
      </c>
      <c r="D229" s="7" t="s">
        <v>11</v>
      </c>
      <c r="E229" s="17">
        <v>3</v>
      </c>
      <c r="F229" s="17">
        <f>SUMIFS(Tableau1[34],Tableau1[RC],"="&amp;Tableau1[[#This Row],[RC]],Tableau1[Jour OPE],"&lt;="&amp;Tableau1[[#This Row],[Jour OPE]])</f>
        <v>322</v>
      </c>
      <c r="G229" s="17">
        <v>3</v>
      </c>
      <c r="H229" s="17">
        <f>SUMIFS(Tableau1[36],Tableau1[RC],"="&amp;Tableau1[[#This Row],[RC]],Tableau1[Jour OPE],"&lt;="&amp;Tableau1[[#This Row],[Jour OPE]])</f>
        <v>601</v>
      </c>
      <c r="I229" s="17">
        <v>1</v>
      </c>
      <c r="J229" s="17">
        <f>SUMIFS(Tableau1[38],Tableau1[RC],"="&amp;Tableau1[[#This Row],[RC]],Tableau1[Jour OPE],"&lt;="&amp;Tableau1[[#This Row],[Jour OPE]])</f>
        <v>919</v>
      </c>
      <c r="K229" s="17">
        <v>1</v>
      </c>
      <c r="L229" s="17">
        <f>SUMIFS(Tableau1[40],Tableau1[RC],"="&amp;Tableau1[[#This Row],[RC]],Tableau1[Jour OPE],"&lt;="&amp;Tableau1[[#This Row],[Jour OPE]])</f>
        <v>1063</v>
      </c>
      <c r="M229" s="17"/>
      <c r="N229" s="17">
        <f>SUMIFS(Tableau1[42],Tableau1[RC],"="&amp;Tableau1[[#This Row],[RC]],Tableau1[Jour OPE],"&lt;="&amp;Tableau1[[#This Row],[Jour OPE]])</f>
        <v>1086</v>
      </c>
      <c r="O229" s="17"/>
      <c r="P229" s="17">
        <f>SUMIFS(Tableau1[44],Tableau1[RC],"="&amp;Tableau1[[#This Row],[RC]],Tableau1[Jour OPE],"&lt;="&amp;Tableau1[[#This Row],[Jour OPE]])</f>
        <v>1099</v>
      </c>
      <c r="Q229" s="17"/>
      <c r="R229" s="17">
        <f>SUMIFS(Tableau1[46],Tableau1[RC],"="&amp;Tableau1[[#This Row],[RC]],Tableau1[Jour OPE],"&lt;="&amp;Tableau1[[#This Row],[Jour OPE]])</f>
        <v>827</v>
      </c>
      <c r="S229" s="17">
        <v>3</v>
      </c>
      <c r="T229" s="17">
        <f>SUMIFS(Tableau1[48],Tableau1[RC],"="&amp;Tableau1[[#This Row],[RC]],Tableau1[Jour OPE],"&lt;="&amp;Tableau1[[#This Row],[Jour OPE]])</f>
        <v>849</v>
      </c>
      <c r="U229" s="17">
        <v>6766</v>
      </c>
      <c r="V229" s="12">
        <f>VLOOKUP(Tableau1[[#This Row],[RC]],$Z$4:$AB$5,3,FALSE)</f>
        <v>1590</v>
      </c>
      <c r="W22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29" s="20"/>
    </row>
    <row r="230" spans="1:25" s="3" customFormat="1" ht="19.149999999999999" customHeight="1" x14ac:dyDescent="0.3">
      <c r="A230" s="6" t="s">
        <v>160</v>
      </c>
      <c r="B230" s="7" t="s">
        <v>10</v>
      </c>
      <c r="C230" s="7" t="s">
        <v>206</v>
      </c>
      <c r="D230" s="7" t="s">
        <v>11</v>
      </c>
      <c r="E230" s="12">
        <v>2</v>
      </c>
      <c r="F230" s="12">
        <f>SUMIFS(Tableau1[34],Tableau1[RC],"="&amp;Tableau1[[#This Row],[RC]],Tableau1[Jour OPE],"&lt;="&amp;Tableau1[[#This Row],[Jour OPE]])</f>
        <v>116</v>
      </c>
      <c r="G230" s="12">
        <v>1</v>
      </c>
      <c r="H230" s="12">
        <f>SUMIFS(Tableau1[36],Tableau1[RC],"="&amp;Tableau1[[#This Row],[RC]],Tableau1[Jour OPE],"&lt;="&amp;Tableau1[[#This Row],[Jour OPE]])</f>
        <v>158</v>
      </c>
      <c r="I230" s="12">
        <v>2</v>
      </c>
      <c r="J230" s="12">
        <f>SUMIFS(Tableau1[38],Tableau1[RC],"="&amp;Tableau1[[#This Row],[RC]],Tableau1[Jour OPE],"&lt;="&amp;Tableau1[[#This Row],[Jour OPE]])</f>
        <v>273</v>
      </c>
      <c r="K230" s="12">
        <v>2</v>
      </c>
      <c r="L230" s="12">
        <f>SUMIFS(Tableau1[40],Tableau1[RC],"="&amp;Tableau1[[#This Row],[RC]],Tableau1[Jour OPE],"&lt;="&amp;Tableau1[[#This Row],[Jour OPE]])</f>
        <v>343</v>
      </c>
      <c r="M230" s="12">
        <v>3</v>
      </c>
      <c r="N230" s="12">
        <f>SUMIFS(Tableau1[42],Tableau1[RC],"="&amp;Tableau1[[#This Row],[RC]],Tableau1[Jour OPE],"&lt;="&amp;Tableau1[[#This Row],[Jour OPE]])</f>
        <v>357</v>
      </c>
      <c r="O230" s="12"/>
      <c r="P230" s="12">
        <f>SUMIFS(Tableau1[44],Tableau1[RC],"="&amp;Tableau1[[#This Row],[RC]],Tableau1[Jour OPE],"&lt;="&amp;Tableau1[[#This Row],[Jour OPE]])</f>
        <v>351</v>
      </c>
      <c r="Q230" s="12">
        <v>7</v>
      </c>
      <c r="R230" s="12">
        <f>SUMIFS(Tableau1[46],Tableau1[RC],"="&amp;Tableau1[[#This Row],[RC]],Tableau1[Jour OPE],"&lt;="&amp;Tableau1[[#This Row],[Jour OPE]])</f>
        <v>295</v>
      </c>
      <c r="S230" s="12">
        <v>2</v>
      </c>
      <c r="T230" s="12">
        <f>SUMIFS(Tableau1[48],Tableau1[RC],"="&amp;Tableau1[[#This Row],[RC]],Tableau1[Jour OPE],"&lt;="&amp;Tableau1[[#This Row],[Jour OPE]])</f>
        <v>255</v>
      </c>
      <c r="U230" s="12">
        <v>2148</v>
      </c>
      <c r="V230" s="12">
        <f>VLOOKUP(Tableau1[[#This Row],[RC]],$Z$4:$AB$5,3,FALSE)</f>
        <v>750</v>
      </c>
      <c r="W23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0" s="20"/>
    </row>
    <row r="231" spans="1:25" s="3" customFormat="1" ht="19.149999999999999" customHeight="1" x14ac:dyDescent="0.3">
      <c r="A231" s="6" t="s">
        <v>174</v>
      </c>
      <c r="B231" s="7" t="s">
        <v>10</v>
      </c>
      <c r="C231" s="7" t="s">
        <v>206</v>
      </c>
      <c r="D231" s="7" t="s">
        <v>11</v>
      </c>
      <c r="E231" s="17">
        <v>1</v>
      </c>
      <c r="F231" s="17">
        <f>SUMIFS(Tableau1[34],Tableau1[RC],"="&amp;Tableau1[[#This Row],[RC]],Tableau1[Jour OPE],"&lt;="&amp;Tableau1[[#This Row],[Jour OPE]])</f>
        <v>117</v>
      </c>
      <c r="G231" s="17"/>
      <c r="H231" s="17">
        <f>SUMIFS(Tableau1[36],Tableau1[RC],"="&amp;Tableau1[[#This Row],[RC]],Tableau1[Jour OPE],"&lt;="&amp;Tableau1[[#This Row],[Jour OPE]])</f>
        <v>158</v>
      </c>
      <c r="I231" s="17"/>
      <c r="J231" s="17">
        <f>SUMIFS(Tableau1[38],Tableau1[RC],"="&amp;Tableau1[[#This Row],[RC]],Tableau1[Jour OPE],"&lt;="&amp;Tableau1[[#This Row],[Jour OPE]])</f>
        <v>273</v>
      </c>
      <c r="K231" s="17"/>
      <c r="L231" s="17">
        <f>SUMIFS(Tableau1[40],Tableau1[RC],"="&amp;Tableau1[[#This Row],[RC]],Tableau1[Jour OPE],"&lt;="&amp;Tableau1[[#This Row],[Jour OPE]])</f>
        <v>343</v>
      </c>
      <c r="M231" s="17">
        <v>1</v>
      </c>
      <c r="N231" s="17">
        <f>SUMIFS(Tableau1[42],Tableau1[RC],"="&amp;Tableau1[[#This Row],[RC]],Tableau1[Jour OPE],"&lt;="&amp;Tableau1[[#This Row],[Jour OPE]])</f>
        <v>358</v>
      </c>
      <c r="O231" s="17"/>
      <c r="P231" s="17">
        <f>SUMIFS(Tableau1[44],Tableau1[RC],"="&amp;Tableau1[[#This Row],[RC]],Tableau1[Jour OPE],"&lt;="&amp;Tableau1[[#This Row],[Jour OPE]])</f>
        <v>351</v>
      </c>
      <c r="Q231" s="17"/>
      <c r="R231" s="17">
        <f>SUMIFS(Tableau1[46],Tableau1[RC],"="&amp;Tableau1[[#This Row],[RC]],Tableau1[Jour OPE],"&lt;="&amp;Tableau1[[#This Row],[Jour OPE]])</f>
        <v>295</v>
      </c>
      <c r="S231" s="17"/>
      <c r="T231" s="17">
        <f>SUMIFS(Tableau1[48],Tableau1[RC],"="&amp;Tableau1[[#This Row],[RC]],Tableau1[Jour OPE],"&lt;="&amp;Tableau1[[#This Row],[Jour OPE]])</f>
        <v>255</v>
      </c>
      <c r="U231" s="17">
        <v>2150</v>
      </c>
      <c r="V231" s="12">
        <f>VLOOKUP(Tableau1[[#This Row],[RC]],$Z$4:$AB$5,3,FALSE)</f>
        <v>750</v>
      </c>
      <c r="W23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1" s="20"/>
    </row>
    <row r="232" spans="1:25" s="3" customFormat="1" ht="19.149999999999999" customHeight="1" x14ac:dyDescent="0.3">
      <c r="A232" s="6" t="s">
        <v>161</v>
      </c>
      <c r="B232" s="7" t="s">
        <v>10</v>
      </c>
      <c r="C232" s="7" t="s">
        <v>205</v>
      </c>
      <c r="D232" s="7" t="s">
        <v>11</v>
      </c>
      <c r="E232" s="12">
        <v>5</v>
      </c>
      <c r="F232" s="12">
        <f>SUMIFS(Tableau1[34],Tableau1[RC],"="&amp;Tableau1[[#This Row],[RC]],Tableau1[Jour OPE],"&lt;="&amp;Tableau1[[#This Row],[Jour OPE]])</f>
        <v>327</v>
      </c>
      <c r="G232" s="12">
        <v>3</v>
      </c>
      <c r="H232" s="12">
        <f>SUMIFS(Tableau1[36],Tableau1[RC],"="&amp;Tableau1[[#This Row],[RC]],Tableau1[Jour OPE],"&lt;="&amp;Tableau1[[#This Row],[Jour OPE]])</f>
        <v>604</v>
      </c>
      <c r="I232" s="12"/>
      <c r="J232" s="12">
        <f>SUMIFS(Tableau1[38],Tableau1[RC],"="&amp;Tableau1[[#This Row],[RC]],Tableau1[Jour OPE],"&lt;="&amp;Tableau1[[#This Row],[Jour OPE]])</f>
        <v>919</v>
      </c>
      <c r="K232" s="12"/>
      <c r="L232" s="12">
        <f>SUMIFS(Tableau1[40],Tableau1[RC],"="&amp;Tableau1[[#This Row],[RC]],Tableau1[Jour OPE],"&lt;="&amp;Tableau1[[#This Row],[Jour OPE]])</f>
        <v>1063</v>
      </c>
      <c r="M232" s="12"/>
      <c r="N232" s="12">
        <f>SUMIFS(Tableau1[42],Tableau1[RC],"="&amp;Tableau1[[#This Row],[RC]],Tableau1[Jour OPE],"&lt;="&amp;Tableau1[[#This Row],[Jour OPE]])</f>
        <v>1086</v>
      </c>
      <c r="O232" s="12"/>
      <c r="P232" s="12">
        <f>SUMIFS(Tableau1[44],Tableau1[RC],"="&amp;Tableau1[[#This Row],[RC]],Tableau1[Jour OPE],"&lt;="&amp;Tableau1[[#This Row],[Jour OPE]])</f>
        <v>1099</v>
      </c>
      <c r="Q232" s="12"/>
      <c r="R232" s="12">
        <f>SUMIFS(Tableau1[46],Tableau1[RC],"="&amp;Tableau1[[#This Row],[RC]],Tableau1[Jour OPE],"&lt;="&amp;Tableau1[[#This Row],[Jour OPE]])</f>
        <v>827</v>
      </c>
      <c r="S232" s="12"/>
      <c r="T232" s="12">
        <f>SUMIFS(Tableau1[48],Tableau1[RC],"="&amp;Tableau1[[#This Row],[RC]],Tableau1[Jour OPE],"&lt;="&amp;Tableau1[[#This Row],[Jour OPE]])</f>
        <v>849</v>
      </c>
      <c r="U232" s="12">
        <v>6774</v>
      </c>
      <c r="V232" s="12">
        <f>VLOOKUP(Tableau1[[#This Row],[RC]],$Z$4:$AB$5,3,FALSE)</f>
        <v>1590</v>
      </c>
      <c r="W23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2" s="20"/>
    </row>
    <row r="233" spans="1:25" s="3" customFormat="1" ht="19.149999999999999" customHeight="1" x14ac:dyDescent="0.3">
      <c r="A233" s="6" t="s">
        <v>161</v>
      </c>
      <c r="B233" s="7" t="s">
        <v>10</v>
      </c>
      <c r="C233" s="7" t="s">
        <v>206</v>
      </c>
      <c r="D233" s="7" t="s">
        <v>11</v>
      </c>
      <c r="E233" s="12">
        <v>2</v>
      </c>
      <c r="F233" s="12">
        <f>SUMIFS(Tableau1[34],Tableau1[RC],"="&amp;Tableau1[[#This Row],[RC]],Tableau1[Jour OPE],"&lt;="&amp;Tableau1[[#This Row],[Jour OPE]])</f>
        <v>119</v>
      </c>
      <c r="G233" s="12">
        <v>1</v>
      </c>
      <c r="H233" s="12">
        <f>SUMIFS(Tableau1[36],Tableau1[RC],"="&amp;Tableau1[[#This Row],[RC]],Tableau1[Jour OPE],"&lt;="&amp;Tableau1[[#This Row],[Jour OPE]])</f>
        <v>159</v>
      </c>
      <c r="I233" s="12"/>
      <c r="J233" s="12">
        <f>SUMIFS(Tableau1[38],Tableau1[RC],"="&amp;Tableau1[[#This Row],[RC]],Tableau1[Jour OPE],"&lt;="&amp;Tableau1[[#This Row],[Jour OPE]])</f>
        <v>273</v>
      </c>
      <c r="K233" s="12">
        <v>2</v>
      </c>
      <c r="L233" s="12">
        <f>SUMIFS(Tableau1[40],Tableau1[RC],"="&amp;Tableau1[[#This Row],[RC]],Tableau1[Jour OPE],"&lt;="&amp;Tableau1[[#This Row],[Jour OPE]])</f>
        <v>345</v>
      </c>
      <c r="M233" s="12"/>
      <c r="N233" s="12">
        <f>SUMIFS(Tableau1[42],Tableau1[RC],"="&amp;Tableau1[[#This Row],[RC]],Tableau1[Jour OPE],"&lt;="&amp;Tableau1[[#This Row],[Jour OPE]])</f>
        <v>358</v>
      </c>
      <c r="O233" s="12"/>
      <c r="P233" s="12">
        <f>SUMIFS(Tableau1[44],Tableau1[RC],"="&amp;Tableau1[[#This Row],[RC]],Tableau1[Jour OPE],"&lt;="&amp;Tableau1[[#This Row],[Jour OPE]])</f>
        <v>351</v>
      </c>
      <c r="Q233" s="12">
        <v>3</v>
      </c>
      <c r="R233" s="12">
        <f>SUMIFS(Tableau1[46],Tableau1[RC],"="&amp;Tableau1[[#This Row],[RC]],Tableau1[Jour OPE],"&lt;="&amp;Tableau1[[#This Row],[Jour OPE]])</f>
        <v>298</v>
      </c>
      <c r="S233" s="12">
        <v>2</v>
      </c>
      <c r="T233" s="12">
        <f>SUMIFS(Tableau1[48],Tableau1[RC],"="&amp;Tableau1[[#This Row],[RC]],Tableau1[Jour OPE],"&lt;="&amp;Tableau1[[#This Row],[Jour OPE]])</f>
        <v>257</v>
      </c>
      <c r="U233" s="12">
        <v>2160</v>
      </c>
      <c r="V233" s="12">
        <f>VLOOKUP(Tableau1[[#This Row],[RC]],$Z$4:$AB$5,3,FALSE)</f>
        <v>750</v>
      </c>
      <c r="W23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3" s="20"/>
    </row>
    <row r="234" spans="1:25" s="3" customFormat="1" ht="19.149999999999999" customHeight="1" x14ac:dyDescent="0.3">
      <c r="A234" s="6" t="s">
        <v>162</v>
      </c>
      <c r="B234" s="7" t="s">
        <v>10</v>
      </c>
      <c r="C234" s="7" t="s">
        <v>205</v>
      </c>
      <c r="D234" s="7" t="s">
        <v>11</v>
      </c>
      <c r="E234" s="17">
        <v>1</v>
      </c>
      <c r="F234" s="17">
        <f>SUMIFS(Tableau1[34],Tableau1[RC],"="&amp;Tableau1[[#This Row],[RC]],Tableau1[Jour OPE],"&lt;="&amp;Tableau1[[#This Row],[Jour OPE]])</f>
        <v>328</v>
      </c>
      <c r="G234" s="17">
        <v>3</v>
      </c>
      <c r="H234" s="17">
        <f>SUMIFS(Tableau1[36],Tableau1[RC],"="&amp;Tableau1[[#This Row],[RC]],Tableau1[Jour OPE],"&lt;="&amp;Tableau1[[#This Row],[Jour OPE]])</f>
        <v>607</v>
      </c>
      <c r="I234" s="17">
        <v>1</v>
      </c>
      <c r="J234" s="17">
        <f>SUMIFS(Tableau1[38],Tableau1[RC],"="&amp;Tableau1[[#This Row],[RC]],Tableau1[Jour OPE],"&lt;="&amp;Tableau1[[#This Row],[Jour OPE]])</f>
        <v>920</v>
      </c>
      <c r="K234" s="17"/>
      <c r="L234" s="17">
        <f>SUMIFS(Tableau1[40],Tableau1[RC],"="&amp;Tableau1[[#This Row],[RC]],Tableau1[Jour OPE],"&lt;="&amp;Tableau1[[#This Row],[Jour OPE]])</f>
        <v>1063</v>
      </c>
      <c r="M234" s="17">
        <v>1</v>
      </c>
      <c r="N234" s="17">
        <f>SUMIFS(Tableau1[42],Tableau1[RC],"="&amp;Tableau1[[#This Row],[RC]],Tableau1[Jour OPE],"&lt;="&amp;Tableau1[[#This Row],[Jour OPE]])</f>
        <v>1087</v>
      </c>
      <c r="O234" s="17">
        <v>2</v>
      </c>
      <c r="P234" s="17">
        <f>SUMIFS(Tableau1[44],Tableau1[RC],"="&amp;Tableau1[[#This Row],[RC]],Tableau1[Jour OPE],"&lt;="&amp;Tableau1[[#This Row],[Jour OPE]])</f>
        <v>1101</v>
      </c>
      <c r="Q234" s="17">
        <v>1</v>
      </c>
      <c r="R234" s="17">
        <f>SUMIFS(Tableau1[46],Tableau1[RC],"="&amp;Tableau1[[#This Row],[RC]],Tableau1[Jour OPE],"&lt;="&amp;Tableau1[[#This Row],[Jour OPE]])</f>
        <v>828</v>
      </c>
      <c r="S234" s="17">
        <v>1</v>
      </c>
      <c r="T234" s="17">
        <f>SUMIFS(Tableau1[48],Tableau1[RC],"="&amp;Tableau1[[#This Row],[RC]],Tableau1[Jour OPE],"&lt;="&amp;Tableau1[[#This Row],[Jour OPE]])</f>
        <v>850</v>
      </c>
      <c r="U234" s="17">
        <v>6784</v>
      </c>
      <c r="V234" s="12">
        <f>VLOOKUP(Tableau1[[#This Row],[RC]],$Z$4:$AB$5,3,FALSE)</f>
        <v>1590</v>
      </c>
      <c r="W23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4" s="20"/>
    </row>
    <row r="235" spans="1:25" s="3" customFormat="1" ht="19.149999999999999" customHeight="1" x14ac:dyDescent="0.3">
      <c r="A235" s="6" t="s">
        <v>162</v>
      </c>
      <c r="B235" s="7" t="s">
        <v>10</v>
      </c>
      <c r="C235" s="7" t="s">
        <v>206</v>
      </c>
      <c r="D235" s="7" t="s">
        <v>11</v>
      </c>
      <c r="E235" s="17">
        <v>2</v>
      </c>
      <c r="F235" s="17">
        <f>SUMIFS(Tableau1[34],Tableau1[RC],"="&amp;Tableau1[[#This Row],[RC]],Tableau1[Jour OPE],"&lt;="&amp;Tableau1[[#This Row],[Jour OPE]])</f>
        <v>121</v>
      </c>
      <c r="G235" s="17"/>
      <c r="H235" s="17">
        <f>SUMIFS(Tableau1[36],Tableau1[RC],"="&amp;Tableau1[[#This Row],[RC]],Tableau1[Jour OPE],"&lt;="&amp;Tableau1[[#This Row],[Jour OPE]])</f>
        <v>159</v>
      </c>
      <c r="I235" s="17"/>
      <c r="J235" s="17">
        <f>SUMIFS(Tableau1[38],Tableau1[RC],"="&amp;Tableau1[[#This Row],[RC]],Tableau1[Jour OPE],"&lt;="&amp;Tableau1[[#This Row],[Jour OPE]])</f>
        <v>273</v>
      </c>
      <c r="K235" s="17">
        <v>1</v>
      </c>
      <c r="L235" s="17">
        <f>SUMIFS(Tableau1[40],Tableau1[RC],"="&amp;Tableau1[[#This Row],[RC]],Tableau1[Jour OPE],"&lt;="&amp;Tableau1[[#This Row],[Jour OPE]])</f>
        <v>346</v>
      </c>
      <c r="M235" s="17">
        <v>1</v>
      </c>
      <c r="N235" s="17">
        <f>SUMIFS(Tableau1[42],Tableau1[RC],"="&amp;Tableau1[[#This Row],[RC]],Tableau1[Jour OPE],"&lt;="&amp;Tableau1[[#This Row],[Jour OPE]])</f>
        <v>359</v>
      </c>
      <c r="O235" s="17">
        <v>1</v>
      </c>
      <c r="P235" s="17">
        <f>SUMIFS(Tableau1[44],Tableau1[RC],"="&amp;Tableau1[[#This Row],[RC]],Tableau1[Jour OPE],"&lt;="&amp;Tableau1[[#This Row],[Jour OPE]])</f>
        <v>352</v>
      </c>
      <c r="Q235" s="17">
        <v>3</v>
      </c>
      <c r="R235" s="17">
        <f>SUMIFS(Tableau1[46],Tableau1[RC],"="&amp;Tableau1[[#This Row],[RC]],Tableau1[Jour OPE],"&lt;="&amp;Tableau1[[#This Row],[Jour OPE]])</f>
        <v>301</v>
      </c>
      <c r="S235" s="17">
        <v>3</v>
      </c>
      <c r="T235" s="17">
        <f>SUMIFS(Tableau1[48],Tableau1[RC],"="&amp;Tableau1[[#This Row],[RC]],Tableau1[Jour OPE],"&lt;="&amp;Tableau1[[#This Row],[Jour OPE]])</f>
        <v>260</v>
      </c>
      <c r="U235" s="17">
        <v>2171</v>
      </c>
      <c r="V235" s="12">
        <f>VLOOKUP(Tableau1[[#This Row],[RC]],$Z$4:$AB$5,3,FALSE)</f>
        <v>750</v>
      </c>
      <c r="W23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5" s="20"/>
    </row>
    <row r="236" spans="1:25" s="3" customFormat="1" ht="19.149999999999999" customHeight="1" x14ac:dyDescent="0.3">
      <c r="A236" s="6" t="s">
        <v>163</v>
      </c>
      <c r="B236" s="7" t="s">
        <v>10</v>
      </c>
      <c r="C236" s="7" t="s">
        <v>205</v>
      </c>
      <c r="D236" s="7" t="s">
        <v>11</v>
      </c>
      <c r="E236" s="12">
        <v>4</v>
      </c>
      <c r="F236" s="12">
        <f>SUMIFS(Tableau1[34],Tableau1[RC],"="&amp;Tableau1[[#This Row],[RC]],Tableau1[Jour OPE],"&lt;="&amp;Tableau1[[#This Row],[Jour OPE]])</f>
        <v>332</v>
      </c>
      <c r="G236" s="12">
        <v>2</v>
      </c>
      <c r="H236" s="12">
        <f>SUMIFS(Tableau1[36],Tableau1[RC],"="&amp;Tableau1[[#This Row],[RC]],Tableau1[Jour OPE],"&lt;="&amp;Tableau1[[#This Row],[Jour OPE]])</f>
        <v>609</v>
      </c>
      <c r="I236" s="12"/>
      <c r="J236" s="12">
        <f>SUMIFS(Tableau1[38],Tableau1[RC],"="&amp;Tableau1[[#This Row],[RC]],Tableau1[Jour OPE],"&lt;="&amp;Tableau1[[#This Row],[Jour OPE]])</f>
        <v>920</v>
      </c>
      <c r="K236" s="12"/>
      <c r="L236" s="12">
        <f>SUMIFS(Tableau1[40],Tableau1[RC],"="&amp;Tableau1[[#This Row],[RC]],Tableau1[Jour OPE],"&lt;="&amp;Tableau1[[#This Row],[Jour OPE]])</f>
        <v>1063</v>
      </c>
      <c r="M236" s="12"/>
      <c r="N236" s="12">
        <f>SUMIFS(Tableau1[42],Tableau1[RC],"="&amp;Tableau1[[#This Row],[RC]],Tableau1[Jour OPE],"&lt;="&amp;Tableau1[[#This Row],[Jour OPE]])</f>
        <v>1087</v>
      </c>
      <c r="O236" s="12">
        <v>1</v>
      </c>
      <c r="P236" s="12">
        <f>SUMIFS(Tableau1[44],Tableau1[RC],"="&amp;Tableau1[[#This Row],[RC]],Tableau1[Jour OPE],"&lt;="&amp;Tableau1[[#This Row],[Jour OPE]])</f>
        <v>1102</v>
      </c>
      <c r="Q236" s="12">
        <v>1</v>
      </c>
      <c r="R236" s="12">
        <f>SUMIFS(Tableau1[46],Tableau1[RC],"="&amp;Tableau1[[#This Row],[RC]],Tableau1[Jour OPE],"&lt;="&amp;Tableau1[[#This Row],[Jour OPE]])</f>
        <v>829</v>
      </c>
      <c r="S236" s="12">
        <v>2</v>
      </c>
      <c r="T236" s="12">
        <f>SUMIFS(Tableau1[48],Tableau1[RC],"="&amp;Tableau1[[#This Row],[RC]],Tableau1[Jour OPE],"&lt;="&amp;Tableau1[[#This Row],[Jour OPE]])</f>
        <v>852</v>
      </c>
      <c r="U236" s="12">
        <v>6794</v>
      </c>
      <c r="V236" s="12">
        <f>VLOOKUP(Tableau1[[#This Row],[RC]],$Z$4:$AB$5,3,FALSE)</f>
        <v>1590</v>
      </c>
      <c r="W23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6" s="20"/>
    </row>
    <row r="237" spans="1:25" s="3" customFormat="1" ht="19.149999999999999" customHeight="1" x14ac:dyDescent="0.3">
      <c r="A237" s="6" t="s">
        <v>163</v>
      </c>
      <c r="B237" s="7" t="s">
        <v>10</v>
      </c>
      <c r="C237" s="7" t="s">
        <v>206</v>
      </c>
      <c r="D237" s="7" t="s">
        <v>11</v>
      </c>
      <c r="E237" s="12">
        <v>3</v>
      </c>
      <c r="F237" s="12">
        <f>SUMIFS(Tableau1[34],Tableau1[RC],"="&amp;Tableau1[[#This Row],[RC]],Tableau1[Jour OPE],"&lt;="&amp;Tableau1[[#This Row],[Jour OPE]])</f>
        <v>124</v>
      </c>
      <c r="G237" s="12"/>
      <c r="H237" s="12">
        <f>SUMIFS(Tableau1[36],Tableau1[RC],"="&amp;Tableau1[[#This Row],[RC]],Tableau1[Jour OPE],"&lt;="&amp;Tableau1[[#This Row],[Jour OPE]])</f>
        <v>159</v>
      </c>
      <c r="I237" s="12">
        <v>1</v>
      </c>
      <c r="J237" s="12">
        <f>SUMIFS(Tableau1[38],Tableau1[RC],"="&amp;Tableau1[[#This Row],[RC]],Tableau1[Jour OPE],"&lt;="&amp;Tableau1[[#This Row],[Jour OPE]])</f>
        <v>274</v>
      </c>
      <c r="K237" s="12"/>
      <c r="L237" s="12">
        <f>SUMIFS(Tableau1[40],Tableau1[RC],"="&amp;Tableau1[[#This Row],[RC]],Tableau1[Jour OPE],"&lt;="&amp;Tableau1[[#This Row],[Jour OPE]])</f>
        <v>346</v>
      </c>
      <c r="M237" s="12"/>
      <c r="N237" s="12">
        <f>SUMIFS(Tableau1[42],Tableau1[RC],"="&amp;Tableau1[[#This Row],[RC]],Tableau1[Jour OPE],"&lt;="&amp;Tableau1[[#This Row],[Jour OPE]])</f>
        <v>359</v>
      </c>
      <c r="O237" s="12">
        <v>2</v>
      </c>
      <c r="P237" s="12">
        <f>SUMIFS(Tableau1[44],Tableau1[RC],"="&amp;Tableau1[[#This Row],[RC]],Tableau1[Jour OPE],"&lt;="&amp;Tableau1[[#This Row],[Jour OPE]])</f>
        <v>354</v>
      </c>
      <c r="Q237" s="12"/>
      <c r="R237" s="12">
        <f>SUMIFS(Tableau1[46],Tableau1[RC],"="&amp;Tableau1[[#This Row],[RC]],Tableau1[Jour OPE],"&lt;="&amp;Tableau1[[#This Row],[Jour OPE]])</f>
        <v>301</v>
      </c>
      <c r="S237" s="12"/>
      <c r="T237" s="12">
        <f>SUMIFS(Tableau1[48],Tableau1[RC],"="&amp;Tableau1[[#This Row],[RC]],Tableau1[Jour OPE],"&lt;="&amp;Tableau1[[#This Row],[Jour OPE]])</f>
        <v>260</v>
      </c>
      <c r="U237" s="12">
        <v>2177</v>
      </c>
      <c r="V237" s="12">
        <f>VLOOKUP(Tableau1[[#This Row],[RC]],$Z$4:$AB$5,3,FALSE)</f>
        <v>750</v>
      </c>
      <c r="W23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7" s="20"/>
    </row>
    <row r="238" spans="1:25" s="3" customFormat="1" ht="19.149999999999999" customHeight="1" x14ac:dyDescent="0.3">
      <c r="A238" s="6" t="s">
        <v>164</v>
      </c>
      <c r="B238" s="7" t="s">
        <v>10</v>
      </c>
      <c r="C238" s="7" t="s">
        <v>205</v>
      </c>
      <c r="D238" s="7" t="s">
        <v>11</v>
      </c>
      <c r="E238" s="17">
        <v>1</v>
      </c>
      <c r="F238" s="17">
        <f>SUMIFS(Tableau1[34],Tableau1[RC],"="&amp;Tableau1[[#This Row],[RC]],Tableau1[Jour OPE],"&lt;="&amp;Tableau1[[#This Row],[Jour OPE]])</f>
        <v>333</v>
      </c>
      <c r="G238" s="17">
        <v>2</v>
      </c>
      <c r="H238" s="17">
        <f>SUMIFS(Tableau1[36],Tableau1[RC],"="&amp;Tableau1[[#This Row],[RC]],Tableau1[Jour OPE],"&lt;="&amp;Tableau1[[#This Row],[Jour OPE]])</f>
        <v>611</v>
      </c>
      <c r="I238" s="17"/>
      <c r="J238" s="17">
        <f>SUMIFS(Tableau1[38],Tableau1[RC],"="&amp;Tableau1[[#This Row],[RC]],Tableau1[Jour OPE],"&lt;="&amp;Tableau1[[#This Row],[Jour OPE]])</f>
        <v>920</v>
      </c>
      <c r="K238" s="17"/>
      <c r="L238" s="17">
        <f>SUMIFS(Tableau1[40],Tableau1[RC],"="&amp;Tableau1[[#This Row],[RC]],Tableau1[Jour OPE],"&lt;="&amp;Tableau1[[#This Row],[Jour OPE]])</f>
        <v>1063</v>
      </c>
      <c r="M238" s="17">
        <v>1</v>
      </c>
      <c r="N238" s="17">
        <f>SUMIFS(Tableau1[42],Tableau1[RC],"="&amp;Tableau1[[#This Row],[RC]],Tableau1[Jour OPE],"&lt;="&amp;Tableau1[[#This Row],[Jour OPE]])</f>
        <v>1088</v>
      </c>
      <c r="O238" s="17"/>
      <c r="P238" s="17">
        <f>SUMIFS(Tableau1[44],Tableau1[RC],"="&amp;Tableau1[[#This Row],[RC]],Tableau1[Jour OPE],"&lt;="&amp;Tableau1[[#This Row],[Jour OPE]])</f>
        <v>1102</v>
      </c>
      <c r="Q238" s="17">
        <v>1</v>
      </c>
      <c r="R238" s="17">
        <f>SUMIFS(Tableau1[46],Tableau1[RC],"="&amp;Tableau1[[#This Row],[RC]],Tableau1[Jour OPE],"&lt;="&amp;Tableau1[[#This Row],[Jour OPE]])</f>
        <v>830</v>
      </c>
      <c r="S238" s="17">
        <v>2</v>
      </c>
      <c r="T238" s="17">
        <f>SUMIFS(Tableau1[48],Tableau1[RC],"="&amp;Tableau1[[#This Row],[RC]],Tableau1[Jour OPE],"&lt;="&amp;Tableau1[[#This Row],[Jour OPE]])</f>
        <v>854</v>
      </c>
      <c r="U238" s="17">
        <v>6801</v>
      </c>
      <c r="V238" s="12">
        <f>VLOOKUP(Tableau1[[#This Row],[RC]],$Z$4:$AB$5,3,FALSE)</f>
        <v>1590</v>
      </c>
      <c r="W23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8" s="20"/>
    </row>
    <row r="239" spans="1:25" s="3" customFormat="1" ht="19.149999999999999" customHeight="1" x14ac:dyDescent="0.3">
      <c r="A239" s="6" t="s">
        <v>164</v>
      </c>
      <c r="B239" s="7" t="s">
        <v>10</v>
      </c>
      <c r="C239" s="7" t="s">
        <v>206</v>
      </c>
      <c r="D239" s="7" t="s">
        <v>11</v>
      </c>
      <c r="E239" s="17">
        <v>1</v>
      </c>
      <c r="F239" s="17">
        <f>SUMIFS(Tableau1[34],Tableau1[RC],"="&amp;Tableau1[[#This Row],[RC]],Tableau1[Jour OPE],"&lt;="&amp;Tableau1[[#This Row],[Jour OPE]])</f>
        <v>125</v>
      </c>
      <c r="G239" s="17">
        <v>1</v>
      </c>
      <c r="H239" s="17">
        <f>SUMIFS(Tableau1[36],Tableau1[RC],"="&amp;Tableau1[[#This Row],[RC]],Tableau1[Jour OPE],"&lt;="&amp;Tableau1[[#This Row],[Jour OPE]])</f>
        <v>160</v>
      </c>
      <c r="I239" s="17">
        <v>1</v>
      </c>
      <c r="J239" s="17">
        <f>SUMIFS(Tableau1[38],Tableau1[RC],"="&amp;Tableau1[[#This Row],[RC]],Tableau1[Jour OPE],"&lt;="&amp;Tableau1[[#This Row],[Jour OPE]])</f>
        <v>275</v>
      </c>
      <c r="K239" s="17">
        <v>1</v>
      </c>
      <c r="L239" s="17">
        <f>SUMIFS(Tableau1[40],Tableau1[RC],"="&amp;Tableau1[[#This Row],[RC]],Tableau1[Jour OPE],"&lt;="&amp;Tableau1[[#This Row],[Jour OPE]])</f>
        <v>347</v>
      </c>
      <c r="M239" s="17">
        <v>3</v>
      </c>
      <c r="N239" s="17">
        <f>SUMIFS(Tableau1[42],Tableau1[RC],"="&amp;Tableau1[[#This Row],[RC]],Tableau1[Jour OPE],"&lt;="&amp;Tableau1[[#This Row],[Jour OPE]])</f>
        <v>362</v>
      </c>
      <c r="O239" s="17"/>
      <c r="P239" s="17">
        <f>SUMIFS(Tableau1[44],Tableau1[RC],"="&amp;Tableau1[[#This Row],[RC]],Tableau1[Jour OPE],"&lt;="&amp;Tableau1[[#This Row],[Jour OPE]])</f>
        <v>354</v>
      </c>
      <c r="Q239" s="17"/>
      <c r="R239" s="17">
        <f>SUMIFS(Tableau1[46],Tableau1[RC],"="&amp;Tableau1[[#This Row],[RC]],Tableau1[Jour OPE],"&lt;="&amp;Tableau1[[#This Row],[Jour OPE]])</f>
        <v>301</v>
      </c>
      <c r="S239" s="17"/>
      <c r="T239" s="17">
        <f>SUMIFS(Tableau1[48],Tableau1[RC],"="&amp;Tableau1[[#This Row],[RC]],Tableau1[Jour OPE],"&lt;="&amp;Tableau1[[#This Row],[Jour OPE]])</f>
        <v>260</v>
      </c>
      <c r="U239" s="17">
        <v>2184</v>
      </c>
      <c r="V239" s="12">
        <f>VLOOKUP(Tableau1[[#This Row],[RC]],$Z$4:$AB$5,3,FALSE)</f>
        <v>750</v>
      </c>
      <c r="W23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39" s="20"/>
    </row>
    <row r="240" spans="1:25" s="3" customFormat="1" ht="19.149999999999999" customHeight="1" x14ac:dyDescent="0.3">
      <c r="A240" s="6" t="s">
        <v>165</v>
      </c>
      <c r="B240" s="7" t="s">
        <v>10</v>
      </c>
      <c r="C240" s="7" t="s">
        <v>205</v>
      </c>
      <c r="D240" s="7" t="s">
        <v>11</v>
      </c>
      <c r="E240" s="12">
        <v>1</v>
      </c>
      <c r="F240" s="12">
        <f>SUMIFS(Tableau1[34],Tableau1[RC],"="&amp;Tableau1[[#This Row],[RC]],Tableau1[Jour OPE],"&lt;="&amp;Tableau1[[#This Row],[Jour OPE]])</f>
        <v>334</v>
      </c>
      <c r="G240" s="12">
        <v>3</v>
      </c>
      <c r="H240" s="12">
        <f>SUMIFS(Tableau1[36],Tableau1[RC],"="&amp;Tableau1[[#This Row],[RC]],Tableau1[Jour OPE],"&lt;="&amp;Tableau1[[#This Row],[Jour OPE]])</f>
        <v>614</v>
      </c>
      <c r="I240" s="12"/>
      <c r="J240" s="12">
        <f>SUMIFS(Tableau1[38],Tableau1[RC],"="&amp;Tableau1[[#This Row],[RC]],Tableau1[Jour OPE],"&lt;="&amp;Tableau1[[#This Row],[Jour OPE]])</f>
        <v>920</v>
      </c>
      <c r="K240" s="12"/>
      <c r="L240" s="12">
        <f>SUMIFS(Tableau1[40],Tableau1[RC],"="&amp;Tableau1[[#This Row],[RC]],Tableau1[Jour OPE],"&lt;="&amp;Tableau1[[#This Row],[Jour OPE]])</f>
        <v>1063</v>
      </c>
      <c r="M240" s="12"/>
      <c r="N240" s="12">
        <f>SUMIFS(Tableau1[42],Tableau1[RC],"="&amp;Tableau1[[#This Row],[RC]],Tableau1[Jour OPE],"&lt;="&amp;Tableau1[[#This Row],[Jour OPE]])</f>
        <v>1088</v>
      </c>
      <c r="O240" s="12"/>
      <c r="P240" s="12">
        <f>SUMIFS(Tableau1[44],Tableau1[RC],"="&amp;Tableau1[[#This Row],[RC]],Tableau1[Jour OPE],"&lt;="&amp;Tableau1[[#This Row],[Jour OPE]])</f>
        <v>1102</v>
      </c>
      <c r="Q240" s="12">
        <v>1</v>
      </c>
      <c r="R240" s="12">
        <f>SUMIFS(Tableau1[46],Tableau1[RC],"="&amp;Tableau1[[#This Row],[RC]],Tableau1[Jour OPE],"&lt;="&amp;Tableau1[[#This Row],[Jour OPE]])</f>
        <v>831</v>
      </c>
      <c r="S240" s="12"/>
      <c r="T240" s="12">
        <f>SUMIFS(Tableau1[48],Tableau1[RC],"="&amp;Tableau1[[#This Row],[RC]],Tableau1[Jour OPE],"&lt;="&amp;Tableau1[[#This Row],[Jour OPE]])</f>
        <v>854</v>
      </c>
      <c r="U240" s="12">
        <v>6806</v>
      </c>
      <c r="V240" s="12">
        <f>VLOOKUP(Tableau1[[#This Row],[RC]],$Z$4:$AB$5,3,FALSE)</f>
        <v>1590</v>
      </c>
      <c r="W24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0" s="20"/>
    </row>
    <row r="241" spans="1:25" s="3" customFormat="1" ht="19.149999999999999" customHeight="1" x14ac:dyDescent="0.3">
      <c r="A241" s="6" t="s">
        <v>165</v>
      </c>
      <c r="B241" s="7" t="s">
        <v>10</v>
      </c>
      <c r="C241" s="7" t="s">
        <v>206</v>
      </c>
      <c r="D241" s="7" t="s">
        <v>11</v>
      </c>
      <c r="E241" s="12">
        <v>2</v>
      </c>
      <c r="F241" s="12">
        <f>SUMIFS(Tableau1[34],Tableau1[RC],"="&amp;Tableau1[[#This Row],[RC]],Tableau1[Jour OPE],"&lt;="&amp;Tableau1[[#This Row],[Jour OPE]])</f>
        <v>127</v>
      </c>
      <c r="G241" s="12">
        <v>1</v>
      </c>
      <c r="H241" s="12">
        <f>SUMIFS(Tableau1[36],Tableau1[RC],"="&amp;Tableau1[[#This Row],[RC]],Tableau1[Jour OPE],"&lt;="&amp;Tableau1[[#This Row],[Jour OPE]])</f>
        <v>161</v>
      </c>
      <c r="I241" s="12"/>
      <c r="J241" s="12">
        <f>SUMIFS(Tableau1[38],Tableau1[RC],"="&amp;Tableau1[[#This Row],[RC]],Tableau1[Jour OPE],"&lt;="&amp;Tableau1[[#This Row],[Jour OPE]])</f>
        <v>275</v>
      </c>
      <c r="K241" s="12"/>
      <c r="L241" s="12">
        <f>SUMIFS(Tableau1[40],Tableau1[RC],"="&amp;Tableau1[[#This Row],[RC]],Tableau1[Jour OPE],"&lt;="&amp;Tableau1[[#This Row],[Jour OPE]])</f>
        <v>347</v>
      </c>
      <c r="M241" s="12">
        <v>1</v>
      </c>
      <c r="N241" s="12">
        <f>SUMIFS(Tableau1[42],Tableau1[RC],"="&amp;Tableau1[[#This Row],[RC]],Tableau1[Jour OPE],"&lt;="&amp;Tableau1[[#This Row],[Jour OPE]])</f>
        <v>363</v>
      </c>
      <c r="O241" s="12"/>
      <c r="P241" s="12">
        <f>SUMIFS(Tableau1[44],Tableau1[RC],"="&amp;Tableau1[[#This Row],[RC]],Tableau1[Jour OPE],"&lt;="&amp;Tableau1[[#This Row],[Jour OPE]])</f>
        <v>354</v>
      </c>
      <c r="Q241" s="12">
        <v>0</v>
      </c>
      <c r="R241" s="12">
        <f>SUMIFS(Tableau1[46],Tableau1[RC],"="&amp;Tableau1[[#This Row],[RC]],Tableau1[Jour OPE],"&lt;="&amp;Tableau1[[#This Row],[Jour OPE]])</f>
        <v>301</v>
      </c>
      <c r="S241" s="12">
        <v>1</v>
      </c>
      <c r="T241" s="12">
        <f>SUMIFS(Tableau1[48],Tableau1[RC],"="&amp;Tableau1[[#This Row],[RC]],Tableau1[Jour OPE],"&lt;="&amp;Tableau1[[#This Row],[Jour OPE]])</f>
        <v>261</v>
      </c>
      <c r="U241" s="12">
        <v>2189</v>
      </c>
      <c r="V241" s="12">
        <f>VLOOKUP(Tableau1[[#This Row],[RC]],$Z$4:$AB$5,3,FALSE)</f>
        <v>750</v>
      </c>
      <c r="W24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1" s="20"/>
    </row>
    <row r="242" spans="1:25" s="3" customFormat="1" ht="19.149999999999999" customHeight="1" x14ac:dyDescent="0.3">
      <c r="A242" s="6" t="s">
        <v>166</v>
      </c>
      <c r="B242" s="7" t="s">
        <v>10</v>
      </c>
      <c r="C242" s="7" t="s">
        <v>205</v>
      </c>
      <c r="D242" s="7" t="s">
        <v>11</v>
      </c>
      <c r="E242" s="17">
        <v>3</v>
      </c>
      <c r="F242" s="17">
        <f>SUMIFS(Tableau1[34],Tableau1[RC],"="&amp;Tableau1[[#This Row],[RC]],Tableau1[Jour OPE],"&lt;="&amp;Tableau1[[#This Row],[Jour OPE]])</f>
        <v>337</v>
      </c>
      <c r="G242" s="17"/>
      <c r="H242" s="17">
        <f>SUMIFS(Tableau1[36],Tableau1[RC],"="&amp;Tableau1[[#This Row],[RC]],Tableau1[Jour OPE],"&lt;="&amp;Tableau1[[#This Row],[Jour OPE]])</f>
        <v>614</v>
      </c>
      <c r="I242" s="17">
        <v>1</v>
      </c>
      <c r="J242" s="17">
        <f>SUMIFS(Tableau1[38],Tableau1[RC],"="&amp;Tableau1[[#This Row],[RC]],Tableau1[Jour OPE],"&lt;="&amp;Tableau1[[#This Row],[Jour OPE]])</f>
        <v>921</v>
      </c>
      <c r="K242" s="17"/>
      <c r="L242" s="17">
        <f>SUMIFS(Tableau1[40],Tableau1[RC],"="&amp;Tableau1[[#This Row],[RC]],Tableau1[Jour OPE],"&lt;="&amp;Tableau1[[#This Row],[Jour OPE]])</f>
        <v>1063</v>
      </c>
      <c r="M242" s="17">
        <v>1</v>
      </c>
      <c r="N242" s="17">
        <f>SUMIFS(Tableau1[42],Tableau1[RC],"="&amp;Tableau1[[#This Row],[RC]],Tableau1[Jour OPE],"&lt;="&amp;Tableau1[[#This Row],[Jour OPE]])</f>
        <v>1089</v>
      </c>
      <c r="O242" s="17"/>
      <c r="P242" s="17">
        <f>SUMIFS(Tableau1[44],Tableau1[RC],"="&amp;Tableau1[[#This Row],[RC]],Tableau1[Jour OPE],"&lt;="&amp;Tableau1[[#This Row],[Jour OPE]])</f>
        <v>1102</v>
      </c>
      <c r="Q242" s="17"/>
      <c r="R242" s="17">
        <f>SUMIFS(Tableau1[46],Tableau1[RC],"="&amp;Tableau1[[#This Row],[RC]],Tableau1[Jour OPE],"&lt;="&amp;Tableau1[[#This Row],[Jour OPE]])</f>
        <v>831</v>
      </c>
      <c r="S242" s="17">
        <v>1</v>
      </c>
      <c r="T242" s="17">
        <f>SUMIFS(Tableau1[48],Tableau1[RC],"="&amp;Tableau1[[#This Row],[RC]],Tableau1[Jour OPE],"&lt;="&amp;Tableau1[[#This Row],[Jour OPE]])</f>
        <v>855</v>
      </c>
      <c r="U242" s="17">
        <v>6812</v>
      </c>
      <c r="V242" s="12">
        <f>VLOOKUP(Tableau1[[#This Row],[RC]],$Z$4:$AB$5,3,FALSE)</f>
        <v>1590</v>
      </c>
      <c r="W242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2" s="20"/>
    </row>
    <row r="243" spans="1:25" s="3" customFormat="1" ht="19.149999999999999" customHeight="1" x14ac:dyDescent="0.3">
      <c r="A243" s="6" t="s">
        <v>166</v>
      </c>
      <c r="B243" s="7" t="s">
        <v>10</v>
      </c>
      <c r="C243" s="7" t="s">
        <v>206</v>
      </c>
      <c r="D243" s="7" t="s">
        <v>11</v>
      </c>
      <c r="E243" s="17">
        <v>1</v>
      </c>
      <c r="F243" s="17">
        <f>SUMIFS(Tableau1[34],Tableau1[RC],"="&amp;Tableau1[[#This Row],[RC]],Tableau1[Jour OPE],"&lt;="&amp;Tableau1[[#This Row],[Jour OPE]])</f>
        <v>128</v>
      </c>
      <c r="G243" s="17">
        <v>1</v>
      </c>
      <c r="H243" s="17">
        <f>SUMIFS(Tableau1[36],Tableau1[RC],"="&amp;Tableau1[[#This Row],[RC]],Tableau1[Jour OPE],"&lt;="&amp;Tableau1[[#This Row],[Jour OPE]])</f>
        <v>162</v>
      </c>
      <c r="I243" s="17"/>
      <c r="J243" s="17">
        <f>SUMIFS(Tableau1[38],Tableau1[RC],"="&amp;Tableau1[[#This Row],[RC]],Tableau1[Jour OPE],"&lt;="&amp;Tableau1[[#This Row],[Jour OPE]])</f>
        <v>275</v>
      </c>
      <c r="K243" s="17"/>
      <c r="L243" s="17">
        <f>SUMIFS(Tableau1[40],Tableau1[RC],"="&amp;Tableau1[[#This Row],[RC]],Tableau1[Jour OPE],"&lt;="&amp;Tableau1[[#This Row],[Jour OPE]])</f>
        <v>347</v>
      </c>
      <c r="M243" s="17">
        <v>2</v>
      </c>
      <c r="N243" s="17">
        <f>SUMIFS(Tableau1[42],Tableau1[RC],"="&amp;Tableau1[[#This Row],[RC]],Tableau1[Jour OPE],"&lt;="&amp;Tableau1[[#This Row],[Jour OPE]])</f>
        <v>365</v>
      </c>
      <c r="O243" s="17">
        <v>1</v>
      </c>
      <c r="P243" s="17">
        <f>SUMIFS(Tableau1[44],Tableau1[RC],"="&amp;Tableau1[[#This Row],[RC]],Tableau1[Jour OPE],"&lt;="&amp;Tableau1[[#This Row],[Jour OPE]])</f>
        <v>355</v>
      </c>
      <c r="Q243" s="17">
        <v>1</v>
      </c>
      <c r="R243" s="17">
        <f>SUMIFS(Tableau1[46],Tableau1[RC],"="&amp;Tableau1[[#This Row],[RC]],Tableau1[Jour OPE],"&lt;="&amp;Tableau1[[#This Row],[Jour OPE]])</f>
        <v>302</v>
      </c>
      <c r="S243" s="17">
        <v>3</v>
      </c>
      <c r="T243" s="17">
        <f>SUMIFS(Tableau1[48],Tableau1[RC],"="&amp;Tableau1[[#This Row],[RC]],Tableau1[Jour OPE],"&lt;="&amp;Tableau1[[#This Row],[Jour OPE]])</f>
        <v>264</v>
      </c>
      <c r="U243" s="17">
        <v>2198</v>
      </c>
      <c r="V243" s="12">
        <f>VLOOKUP(Tableau1[[#This Row],[RC]],$Z$4:$AB$5,3,FALSE)</f>
        <v>750</v>
      </c>
      <c r="W243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3" s="20"/>
    </row>
    <row r="244" spans="1:25" s="3" customFormat="1" ht="19.149999999999999" customHeight="1" x14ac:dyDescent="0.3">
      <c r="A244" s="6" t="s">
        <v>167</v>
      </c>
      <c r="B244" s="7" t="s">
        <v>10</v>
      </c>
      <c r="C244" s="7" t="s">
        <v>205</v>
      </c>
      <c r="D244" s="7" t="s">
        <v>11</v>
      </c>
      <c r="E244" s="12">
        <v>1</v>
      </c>
      <c r="F244" s="12">
        <f>SUMIFS(Tableau1[34],Tableau1[RC],"="&amp;Tableau1[[#This Row],[RC]],Tableau1[Jour OPE],"&lt;="&amp;Tableau1[[#This Row],[Jour OPE]])</f>
        <v>338</v>
      </c>
      <c r="G244" s="12">
        <v>3</v>
      </c>
      <c r="H244" s="12">
        <f>SUMIFS(Tableau1[36],Tableau1[RC],"="&amp;Tableau1[[#This Row],[RC]],Tableau1[Jour OPE],"&lt;="&amp;Tableau1[[#This Row],[Jour OPE]])</f>
        <v>617</v>
      </c>
      <c r="I244" s="12">
        <v>2</v>
      </c>
      <c r="J244" s="12">
        <f>SUMIFS(Tableau1[38],Tableau1[RC],"="&amp;Tableau1[[#This Row],[RC]],Tableau1[Jour OPE],"&lt;="&amp;Tableau1[[#This Row],[Jour OPE]])</f>
        <v>923</v>
      </c>
      <c r="K244" s="12"/>
      <c r="L244" s="12">
        <f>SUMIFS(Tableau1[40],Tableau1[RC],"="&amp;Tableau1[[#This Row],[RC]],Tableau1[Jour OPE],"&lt;="&amp;Tableau1[[#This Row],[Jour OPE]])</f>
        <v>1063</v>
      </c>
      <c r="M244" s="12"/>
      <c r="N244" s="12">
        <f>SUMIFS(Tableau1[42],Tableau1[RC],"="&amp;Tableau1[[#This Row],[RC]],Tableau1[Jour OPE],"&lt;="&amp;Tableau1[[#This Row],[Jour OPE]])</f>
        <v>1089</v>
      </c>
      <c r="O244" s="12"/>
      <c r="P244" s="12">
        <f>SUMIFS(Tableau1[44],Tableau1[RC],"="&amp;Tableau1[[#This Row],[RC]],Tableau1[Jour OPE],"&lt;="&amp;Tableau1[[#This Row],[Jour OPE]])</f>
        <v>1102</v>
      </c>
      <c r="Q244" s="12"/>
      <c r="R244" s="12">
        <f>SUMIFS(Tableau1[46],Tableau1[RC],"="&amp;Tableau1[[#This Row],[RC]],Tableau1[Jour OPE],"&lt;="&amp;Tableau1[[#This Row],[Jour OPE]])</f>
        <v>831</v>
      </c>
      <c r="S244" s="12"/>
      <c r="T244" s="12">
        <f>SUMIFS(Tableau1[48],Tableau1[RC],"="&amp;Tableau1[[#This Row],[RC]],Tableau1[Jour OPE],"&lt;="&amp;Tableau1[[#This Row],[Jour OPE]])</f>
        <v>855</v>
      </c>
      <c r="U244" s="12">
        <v>6818</v>
      </c>
      <c r="V244" s="12">
        <f>VLOOKUP(Tableau1[[#This Row],[RC]],$Z$4:$AB$5,3,FALSE)</f>
        <v>1590</v>
      </c>
      <c r="W244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4" s="20"/>
    </row>
    <row r="245" spans="1:25" s="3" customFormat="1" ht="19.149999999999999" customHeight="1" x14ac:dyDescent="0.3">
      <c r="A245" s="6" t="s">
        <v>167</v>
      </c>
      <c r="B245" s="7" t="s">
        <v>10</v>
      </c>
      <c r="C245" s="7" t="s">
        <v>206</v>
      </c>
      <c r="D245" s="7" t="s">
        <v>11</v>
      </c>
      <c r="E245" s="12"/>
      <c r="F245" s="12">
        <f>SUMIFS(Tableau1[34],Tableau1[RC],"="&amp;Tableau1[[#This Row],[RC]],Tableau1[Jour OPE],"&lt;="&amp;Tableau1[[#This Row],[Jour OPE]])</f>
        <v>128</v>
      </c>
      <c r="G245" s="12">
        <v>1</v>
      </c>
      <c r="H245" s="12">
        <f>SUMIFS(Tableau1[36],Tableau1[RC],"="&amp;Tableau1[[#This Row],[RC]],Tableau1[Jour OPE],"&lt;="&amp;Tableau1[[#This Row],[Jour OPE]])</f>
        <v>163</v>
      </c>
      <c r="I245" s="12">
        <v>2</v>
      </c>
      <c r="J245" s="12">
        <f>SUMIFS(Tableau1[38],Tableau1[RC],"="&amp;Tableau1[[#This Row],[RC]],Tableau1[Jour OPE],"&lt;="&amp;Tableau1[[#This Row],[Jour OPE]])</f>
        <v>277</v>
      </c>
      <c r="K245" s="12"/>
      <c r="L245" s="12">
        <f>SUMIFS(Tableau1[40],Tableau1[RC],"="&amp;Tableau1[[#This Row],[RC]],Tableau1[Jour OPE],"&lt;="&amp;Tableau1[[#This Row],[Jour OPE]])</f>
        <v>347</v>
      </c>
      <c r="M245" s="12">
        <v>1</v>
      </c>
      <c r="N245" s="12">
        <f>SUMIFS(Tableau1[42],Tableau1[RC],"="&amp;Tableau1[[#This Row],[RC]],Tableau1[Jour OPE],"&lt;="&amp;Tableau1[[#This Row],[Jour OPE]])</f>
        <v>366</v>
      </c>
      <c r="O245" s="12">
        <v>2</v>
      </c>
      <c r="P245" s="12">
        <f>SUMIFS(Tableau1[44],Tableau1[RC],"="&amp;Tableau1[[#This Row],[RC]],Tableau1[Jour OPE],"&lt;="&amp;Tableau1[[#This Row],[Jour OPE]])</f>
        <v>357</v>
      </c>
      <c r="Q245" s="12"/>
      <c r="R245" s="12">
        <f>SUMIFS(Tableau1[46],Tableau1[RC],"="&amp;Tableau1[[#This Row],[RC]],Tableau1[Jour OPE],"&lt;="&amp;Tableau1[[#This Row],[Jour OPE]])</f>
        <v>302</v>
      </c>
      <c r="S245" s="12">
        <v>1</v>
      </c>
      <c r="T245" s="12">
        <f>SUMIFS(Tableau1[48],Tableau1[RC],"="&amp;Tableau1[[#This Row],[RC]],Tableau1[Jour OPE],"&lt;="&amp;Tableau1[[#This Row],[Jour OPE]])</f>
        <v>265</v>
      </c>
      <c r="U245" s="12">
        <v>2205</v>
      </c>
      <c r="V245" s="12">
        <f>VLOOKUP(Tableau1[[#This Row],[RC]],$Z$4:$AB$5,3,FALSE)</f>
        <v>750</v>
      </c>
      <c r="W245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5" s="20"/>
    </row>
    <row r="246" spans="1:25" s="3" customFormat="1" ht="19.149999999999999" customHeight="1" x14ac:dyDescent="0.3">
      <c r="A246" s="6" t="s">
        <v>168</v>
      </c>
      <c r="B246" s="7" t="s">
        <v>10</v>
      </c>
      <c r="C246" s="7" t="s">
        <v>205</v>
      </c>
      <c r="D246" s="7" t="s">
        <v>11</v>
      </c>
      <c r="E246" s="17">
        <v>2</v>
      </c>
      <c r="F246" s="17">
        <f>SUMIFS(Tableau1[34],Tableau1[RC],"="&amp;Tableau1[[#This Row],[RC]],Tableau1[Jour OPE],"&lt;="&amp;Tableau1[[#This Row],[Jour OPE]])</f>
        <v>340</v>
      </c>
      <c r="G246" s="17">
        <v>4</v>
      </c>
      <c r="H246" s="17">
        <f>SUMIFS(Tableau1[36],Tableau1[RC],"="&amp;Tableau1[[#This Row],[RC]],Tableau1[Jour OPE],"&lt;="&amp;Tableau1[[#This Row],[Jour OPE]])</f>
        <v>621</v>
      </c>
      <c r="I246" s="17"/>
      <c r="J246" s="17">
        <f>SUMIFS(Tableau1[38],Tableau1[RC],"="&amp;Tableau1[[#This Row],[RC]],Tableau1[Jour OPE],"&lt;="&amp;Tableau1[[#This Row],[Jour OPE]])</f>
        <v>923</v>
      </c>
      <c r="K246" s="17"/>
      <c r="L246" s="17">
        <f>SUMIFS(Tableau1[40],Tableau1[RC],"="&amp;Tableau1[[#This Row],[RC]],Tableau1[Jour OPE],"&lt;="&amp;Tableau1[[#This Row],[Jour OPE]])</f>
        <v>1063</v>
      </c>
      <c r="M246" s="17"/>
      <c r="N246" s="17">
        <f>SUMIFS(Tableau1[42],Tableau1[RC],"="&amp;Tableau1[[#This Row],[RC]],Tableau1[Jour OPE],"&lt;="&amp;Tableau1[[#This Row],[Jour OPE]])</f>
        <v>1089</v>
      </c>
      <c r="O246" s="17">
        <v>1</v>
      </c>
      <c r="P246" s="17">
        <f>SUMIFS(Tableau1[44],Tableau1[RC],"="&amp;Tableau1[[#This Row],[RC]],Tableau1[Jour OPE],"&lt;="&amp;Tableau1[[#This Row],[Jour OPE]])</f>
        <v>1103</v>
      </c>
      <c r="Q246" s="17"/>
      <c r="R246" s="17">
        <f>SUMIFS(Tableau1[46],Tableau1[RC],"="&amp;Tableau1[[#This Row],[RC]],Tableau1[Jour OPE],"&lt;="&amp;Tableau1[[#This Row],[Jour OPE]])</f>
        <v>831</v>
      </c>
      <c r="S246" s="17"/>
      <c r="T246" s="17">
        <f>SUMIFS(Tableau1[48],Tableau1[RC],"="&amp;Tableau1[[#This Row],[RC]],Tableau1[Jour OPE],"&lt;="&amp;Tableau1[[#This Row],[Jour OPE]])</f>
        <v>855</v>
      </c>
      <c r="U246" s="17">
        <v>6825</v>
      </c>
      <c r="V246" s="12">
        <f>VLOOKUP(Tableau1[[#This Row],[RC]],$Z$4:$AB$5,3,FALSE)</f>
        <v>1590</v>
      </c>
      <c r="W246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6" s="20"/>
    </row>
    <row r="247" spans="1:25" s="3" customFormat="1" ht="19.149999999999999" customHeight="1" x14ac:dyDescent="0.3">
      <c r="A247" s="6" t="s">
        <v>168</v>
      </c>
      <c r="B247" s="7" t="s">
        <v>10</v>
      </c>
      <c r="C247" s="7" t="s">
        <v>206</v>
      </c>
      <c r="D247" s="7" t="s">
        <v>11</v>
      </c>
      <c r="E247" s="17">
        <v>2</v>
      </c>
      <c r="F247" s="17">
        <f>SUMIFS(Tableau1[34],Tableau1[RC],"="&amp;Tableau1[[#This Row],[RC]],Tableau1[Jour OPE],"&lt;="&amp;Tableau1[[#This Row],[Jour OPE]])</f>
        <v>130</v>
      </c>
      <c r="G247" s="17"/>
      <c r="H247" s="17">
        <f>SUMIFS(Tableau1[36],Tableau1[RC],"="&amp;Tableau1[[#This Row],[RC]],Tableau1[Jour OPE],"&lt;="&amp;Tableau1[[#This Row],[Jour OPE]])</f>
        <v>163</v>
      </c>
      <c r="I247" s="17">
        <v>2</v>
      </c>
      <c r="J247" s="17">
        <f>SUMIFS(Tableau1[38],Tableau1[RC],"="&amp;Tableau1[[#This Row],[RC]],Tableau1[Jour OPE],"&lt;="&amp;Tableau1[[#This Row],[Jour OPE]])</f>
        <v>279</v>
      </c>
      <c r="K247" s="17">
        <v>1</v>
      </c>
      <c r="L247" s="17">
        <f>SUMIFS(Tableau1[40],Tableau1[RC],"="&amp;Tableau1[[#This Row],[RC]],Tableau1[Jour OPE],"&lt;="&amp;Tableau1[[#This Row],[Jour OPE]])</f>
        <v>348</v>
      </c>
      <c r="M247" s="17"/>
      <c r="N247" s="17">
        <f>SUMIFS(Tableau1[42],Tableau1[RC],"="&amp;Tableau1[[#This Row],[RC]],Tableau1[Jour OPE],"&lt;="&amp;Tableau1[[#This Row],[Jour OPE]])</f>
        <v>366</v>
      </c>
      <c r="O247" s="17">
        <v>0</v>
      </c>
      <c r="P247" s="17">
        <f>SUMIFS(Tableau1[44],Tableau1[RC],"="&amp;Tableau1[[#This Row],[RC]],Tableau1[Jour OPE],"&lt;="&amp;Tableau1[[#This Row],[Jour OPE]])</f>
        <v>357</v>
      </c>
      <c r="Q247" s="17">
        <v>1</v>
      </c>
      <c r="R247" s="17">
        <f>SUMIFS(Tableau1[46],Tableau1[RC],"="&amp;Tableau1[[#This Row],[RC]],Tableau1[Jour OPE],"&lt;="&amp;Tableau1[[#This Row],[Jour OPE]])</f>
        <v>303</v>
      </c>
      <c r="S247" s="17">
        <v>2</v>
      </c>
      <c r="T247" s="17">
        <f>SUMIFS(Tableau1[48],Tableau1[RC],"="&amp;Tableau1[[#This Row],[RC]],Tableau1[Jour OPE],"&lt;="&amp;Tableau1[[#This Row],[Jour OPE]])</f>
        <v>267</v>
      </c>
      <c r="U247" s="17">
        <v>2213</v>
      </c>
      <c r="V247" s="12">
        <f>VLOOKUP(Tableau1[[#This Row],[RC]],$Z$4:$AB$5,3,FALSE)</f>
        <v>750</v>
      </c>
      <c r="W247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7" s="20"/>
    </row>
    <row r="248" spans="1:25" s="3" customFormat="1" ht="19.149999999999999" customHeight="1" x14ac:dyDescent="0.3">
      <c r="A248" s="6" t="s">
        <v>169</v>
      </c>
      <c r="B248" s="7" t="s">
        <v>10</v>
      </c>
      <c r="C248" s="7" t="s">
        <v>205</v>
      </c>
      <c r="D248" s="7" t="s">
        <v>11</v>
      </c>
      <c r="E248" s="12">
        <v>2</v>
      </c>
      <c r="F248" s="12">
        <f>SUMIFS(Tableau1[34],Tableau1[RC],"="&amp;Tableau1[[#This Row],[RC]],Tableau1[Jour OPE],"&lt;="&amp;Tableau1[[#This Row],[Jour OPE]])</f>
        <v>342</v>
      </c>
      <c r="G248" s="12">
        <v>1</v>
      </c>
      <c r="H248" s="12">
        <f>SUMIFS(Tableau1[36],Tableau1[RC],"="&amp;Tableau1[[#This Row],[RC]],Tableau1[Jour OPE],"&lt;="&amp;Tableau1[[#This Row],[Jour OPE]])</f>
        <v>622</v>
      </c>
      <c r="I248" s="12"/>
      <c r="J248" s="12">
        <f>SUMIFS(Tableau1[38],Tableau1[RC],"="&amp;Tableau1[[#This Row],[RC]],Tableau1[Jour OPE],"&lt;="&amp;Tableau1[[#This Row],[Jour OPE]])</f>
        <v>923</v>
      </c>
      <c r="K248" s="12"/>
      <c r="L248" s="12">
        <f>SUMIFS(Tableau1[40],Tableau1[RC],"="&amp;Tableau1[[#This Row],[RC]],Tableau1[Jour OPE],"&lt;="&amp;Tableau1[[#This Row],[Jour OPE]])</f>
        <v>1063</v>
      </c>
      <c r="M248" s="12"/>
      <c r="N248" s="12">
        <f>SUMIFS(Tableau1[42],Tableau1[RC],"="&amp;Tableau1[[#This Row],[RC]],Tableau1[Jour OPE],"&lt;="&amp;Tableau1[[#This Row],[Jour OPE]])</f>
        <v>1089</v>
      </c>
      <c r="O248" s="12"/>
      <c r="P248" s="12">
        <f>SUMIFS(Tableau1[44],Tableau1[RC],"="&amp;Tableau1[[#This Row],[RC]],Tableau1[Jour OPE],"&lt;="&amp;Tableau1[[#This Row],[Jour OPE]])</f>
        <v>1103</v>
      </c>
      <c r="Q248" s="12"/>
      <c r="R248" s="12">
        <f>SUMIFS(Tableau1[46],Tableau1[RC],"="&amp;Tableau1[[#This Row],[RC]],Tableau1[Jour OPE],"&lt;="&amp;Tableau1[[#This Row],[Jour OPE]])</f>
        <v>831</v>
      </c>
      <c r="S248" s="12"/>
      <c r="T248" s="12">
        <f>SUMIFS(Tableau1[48],Tableau1[RC],"="&amp;Tableau1[[#This Row],[RC]],Tableau1[Jour OPE],"&lt;="&amp;Tableau1[[#This Row],[Jour OPE]])</f>
        <v>855</v>
      </c>
      <c r="U248" s="12">
        <v>6828</v>
      </c>
      <c r="V248" s="12">
        <f>VLOOKUP(Tableau1[[#This Row],[RC]],$Z$4:$AB$5,3,FALSE)</f>
        <v>1590</v>
      </c>
      <c r="W248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8" s="20"/>
    </row>
    <row r="249" spans="1:25" s="3" customFormat="1" ht="19.149999999999999" customHeight="1" x14ac:dyDescent="0.3">
      <c r="A249" s="6" t="s">
        <v>169</v>
      </c>
      <c r="B249" s="7" t="s">
        <v>10</v>
      </c>
      <c r="C249" s="7" t="s">
        <v>206</v>
      </c>
      <c r="D249" s="7" t="s">
        <v>11</v>
      </c>
      <c r="E249" s="12">
        <v>2</v>
      </c>
      <c r="F249" s="12">
        <f>SUMIFS(Tableau1[34],Tableau1[RC],"="&amp;Tableau1[[#This Row],[RC]],Tableau1[Jour OPE],"&lt;="&amp;Tableau1[[#This Row],[Jour OPE]])</f>
        <v>132</v>
      </c>
      <c r="G249" s="12">
        <v>1</v>
      </c>
      <c r="H249" s="12">
        <f>SUMIFS(Tableau1[36],Tableau1[RC],"="&amp;Tableau1[[#This Row],[RC]],Tableau1[Jour OPE],"&lt;="&amp;Tableau1[[#This Row],[Jour OPE]])</f>
        <v>164</v>
      </c>
      <c r="I249" s="12">
        <v>1</v>
      </c>
      <c r="J249" s="12">
        <f>SUMIFS(Tableau1[38],Tableau1[RC],"="&amp;Tableau1[[#This Row],[RC]],Tableau1[Jour OPE],"&lt;="&amp;Tableau1[[#This Row],[Jour OPE]])</f>
        <v>280</v>
      </c>
      <c r="K249" s="12"/>
      <c r="L249" s="12">
        <f>SUMIFS(Tableau1[40],Tableau1[RC],"="&amp;Tableau1[[#This Row],[RC]],Tableau1[Jour OPE],"&lt;="&amp;Tableau1[[#This Row],[Jour OPE]])</f>
        <v>348</v>
      </c>
      <c r="M249" s="12"/>
      <c r="N249" s="12">
        <f>SUMIFS(Tableau1[42],Tableau1[RC],"="&amp;Tableau1[[#This Row],[RC]],Tableau1[Jour OPE],"&lt;="&amp;Tableau1[[#This Row],[Jour OPE]])</f>
        <v>366</v>
      </c>
      <c r="O249" s="12"/>
      <c r="P249" s="12">
        <f>SUMIFS(Tableau1[44],Tableau1[RC],"="&amp;Tableau1[[#This Row],[RC]],Tableau1[Jour OPE],"&lt;="&amp;Tableau1[[#This Row],[Jour OPE]])</f>
        <v>357</v>
      </c>
      <c r="Q249" s="12">
        <v>3</v>
      </c>
      <c r="R249" s="12">
        <f>SUMIFS(Tableau1[46],Tableau1[RC],"="&amp;Tableau1[[#This Row],[RC]],Tableau1[Jour OPE],"&lt;="&amp;Tableau1[[#This Row],[Jour OPE]])</f>
        <v>306</v>
      </c>
      <c r="S249" s="12">
        <v>1</v>
      </c>
      <c r="T249" s="12">
        <f>SUMIFS(Tableau1[48],Tableau1[RC],"="&amp;Tableau1[[#This Row],[RC]],Tableau1[Jour OPE],"&lt;="&amp;Tableau1[[#This Row],[Jour OPE]])</f>
        <v>268</v>
      </c>
      <c r="U249" s="12">
        <v>2221</v>
      </c>
      <c r="V249" s="12">
        <f>VLOOKUP(Tableau1[[#This Row],[RC]],$Z$4:$AB$5,3,FALSE)</f>
        <v>750</v>
      </c>
      <c r="W249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49" s="20"/>
    </row>
    <row r="250" spans="1:25" s="3" customFormat="1" ht="19.149999999999999" customHeight="1" x14ac:dyDescent="0.3">
      <c r="A250" s="6" t="s">
        <v>170</v>
      </c>
      <c r="B250" s="7" t="s">
        <v>10</v>
      </c>
      <c r="C250" s="7" t="s">
        <v>205</v>
      </c>
      <c r="D250" s="7" t="s">
        <v>11</v>
      </c>
      <c r="E250" s="17">
        <v>2</v>
      </c>
      <c r="F250" s="17">
        <f>SUMIFS(Tableau1[34],Tableau1[RC],"="&amp;Tableau1[[#This Row],[RC]],Tableau1[Jour OPE],"&lt;="&amp;Tableau1[[#This Row],[Jour OPE]])</f>
        <v>344</v>
      </c>
      <c r="G250" s="17"/>
      <c r="H250" s="17">
        <f>SUMIFS(Tableau1[36],Tableau1[RC],"="&amp;Tableau1[[#This Row],[RC]],Tableau1[Jour OPE],"&lt;="&amp;Tableau1[[#This Row],[Jour OPE]])</f>
        <v>622</v>
      </c>
      <c r="I250" s="17"/>
      <c r="J250" s="17">
        <f>SUMIFS(Tableau1[38],Tableau1[RC],"="&amp;Tableau1[[#This Row],[RC]],Tableau1[Jour OPE],"&lt;="&amp;Tableau1[[#This Row],[Jour OPE]])</f>
        <v>923</v>
      </c>
      <c r="K250" s="17"/>
      <c r="L250" s="17">
        <f>SUMIFS(Tableau1[40],Tableau1[RC],"="&amp;Tableau1[[#This Row],[RC]],Tableau1[Jour OPE],"&lt;="&amp;Tableau1[[#This Row],[Jour OPE]])</f>
        <v>1063</v>
      </c>
      <c r="M250" s="17"/>
      <c r="N250" s="17">
        <f>SUMIFS(Tableau1[42],Tableau1[RC],"="&amp;Tableau1[[#This Row],[RC]],Tableau1[Jour OPE],"&lt;="&amp;Tableau1[[#This Row],[Jour OPE]])</f>
        <v>1089</v>
      </c>
      <c r="O250" s="17"/>
      <c r="P250" s="17">
        <f>SUMIFS(Tableau1[44],Tableau1[RC],"="&amp;Tableau1[[#This Row],[RC]],Tableau1[Jour OPE],"&lt;="&amp;Tableau1[[#This Row],[Jour OPE]])</f>
        <v>1103</v>
      </c>
      <c r="Q250" s="17"/>
      <c r="R250" s="17">
        <f>SUMIFS(Tableau1[46],Tableau1[RC],"="&amp;Tableau1[[#This Row],[RC]],Tableau1[Jour OPE],"&lt;="&amp;Tableau1[[#This Row],[Jour OPE]])</f>
        <v>831</v>
      </c>
      <c r="S250" s="17"/>
      <c r="T250" s="17">
        <f>SUMIFS(Tableau1[48],Tableau1[RC],"="&amp;Tableau1[[#This Row],[RC]],Tableau1[Jour OPE],"&lt;="&amp;Tableau1[[#This Row],[Jour OPE]])</f>
        <v>855</v>
      </c>
      <c r="U250" s="17">
        <v>6830</v>
      </c>
      <c r="V250" s="12">
        <f>VLOOKUP(Tableau1[[#This Row],[RC]],$Z$4:$AB$5,3,FALSE)</f>
        <v>1590</v>
      </c>
      <c r="W250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50" s="20"/>
    </row>
    <row r="251" spans="1:25" s="3" customFormat="1" ht="19.149999999999999" customHeight="1" x14ac:dyDescent="0.3">
      <c r="A251" s="6" t="s">
        <v>170</v>
      </c>
      <c r="B251" s="7" t="s">
        <v>10</v>
      </c>
      <c r="C251" s="7" t="s">
        <v>206</v>
      </c>
      <c r="D251" s="7" t="s">
        <v>11</v>
      </c>
      <c r="E251" s="17"/>
      <c r="F251" s="17">
        <f>SUMIFS(Tableau1[34],Tableau1[RC],"="&amp;Tableau1[[#This Row],[RC]],Tableau1[Jour OPE],"&lt;="&amp;Tableau1[[#This Row],[Jour OPE]])</f>
        <v>132</v>
      </c>
      <c r="G251" s="17">
        <v>1</v>
      </c>
      <c r="H251" s="17">
        <f>SUMIFS(Tableau1[36],Tableau1[RC],"="&amp;Tableau1[[#This Row],[RC]],Tableau1[Jour OPE],"&lt;="&amp;Tableau1[[#This Row],[Jour OPE]])</f>
        <v>165</v>
      </c>
      <c r="I251" s="17"/>
      <c r="J251" s="17">
        <f>SUMIFS(Tableau1[38],Tableau1[RC],"="&amp;Tableau1[[#This Row],[RC]],Tableau1[Jour OPE],"&lt;="&amp;Tableau1[[#This Row],[Jour OPE]])</f>
        <v>280</v>
      </c>
      <c r="K251" s="17">
        <v>1</v>
      </c>
      <c r="L251" s="17">
        <f>SUMIFS(Tableau1[40],Tableau1[RC],"="&amp;Tableau1[[#This Row],[RC]],Tableau1[Jour OPE],"&lt;="&amp;Tableau1[[#This Row],[Jour OPE]])</f>
        <v>349</v>
      </c>
      <c r="M251" s="17">
        <v>1</v>
      </c>
      <c r="N251" s="17">
        <f>SUMIFS(Tableau1[42],Tableau1[RC],"="&amp;Tableau1[[#This Row],[RC]],Tableau1[Jour OPE],"&lt;="&amp;Tableau1[[#This Row],[Jour OPE]])</f>
        <v>367</v>
      </c>
      <c r="O251" s="17">
        <v>2</v>
      </c>
      <c r="P251" s="17">
        <f>SUMIFS(Tableau1[44],Tableau1[RC],"="&amp;Tableau1[[#This Row],[RC]],Tableau1[Jour OPE],"&lt;="&amp;Tableau1[[#This Row],[Jour OPE]])</f>
        <v>359</v>
      </c>
      <c r="Q251" s="17">
        <v>2</v>
      </c>
      <c r="R251" s="17">
        <f>SUMIFS(Tableau1[46],Tableau1[RC],"="&amp;Tableau1[[#This Row],[RC]],Tableau1[Jour OPE],"&lt;="&amp;Tableau1[[#This Row],[Jour OPE]])</f>
        <v>308</v>
      </c>
      <c r="S251" s="17"/>
      <c r="T251" s="17">
        <f>SUMIFS(Tableau1[48],Tableau1[RC],"="&amp;Tableau1[[#This Row],[RC]],Tableau1[Jour OPE],"&lt;="&amp;Tableau1[[#This Row],[Jour OPE]])</f>
        <v>268</v>
      </c>
      <c r="U251" s="17">
        <v>2228</v>
      </c>
      <c r="V251" s="12">
        <f>VLOOKUP(Tableau1[[#This Row],[RC]],$Z$4:$AB$5,3,FALSE)</f>
        <v>750</v>
      </c>
      <c r="W251" s="13">
        <f>IF((
SUMIFS(Tableau1[34],Tableau1[Jour OPE],"&lt;="&amp;Tableau1[[#This Row],[Jour OPE]],Tableau1[RC],"="&amp;Tableau1[[#This Row],[RC]])+
SUMIFS(Tableau1[36],Tableau1[Jour OPE],"&lt;="&amp;Tableau1[[#This Row],[Jour OPE]],Tableau1[RC],"="&amp;Tableau1[[#This Row],[RC]])+
SUMIFS(Tableau1[38],Tableau1[Jour OPE],"&lt;="&amp;Tableau1[[#This Row],[Jour OPE]],Tableau1[RC],"="&amp;Tableau1[[#This Row],[RC]])+
SUMIFS(Tableau1[40],Tableau1[Jour OPE],"&lt;="&amp;Tableau1[[#This Row],[Jour OPE]],Tableau1[RC],"="&amp;Tableau1[[#This Row],[RC]])+
SUMIFS(Tableau1[42],Tableau1[Jour OPE],"&lt;="&amp;Tableau1[[#This Row],[Jour OPE]],Tableau1[RC],"="&amp;Tableau1[[#This Row],[RC]])+
SUMIFS(Tableau1[44],Tableau1[Jour OPE],"&lt;="&amp;Tableau1[[#This Row],[Jour OPE]],Tableau1[RC],"="&amp;Tableau1[[#This Row],[RC]])+
SUMIFS(Tableau1[46],Tableau1[Jour OPE],"&lt;="&amp;Tableau1[[#This Row],[Jour OPE]],Tableau1[RC],"="&amp;Tableau1[[#This Row],[RC]])+
SUMIFS(Tableau1[48],Tableau1[Jour OPE],"&lt;="&amp;Tableau1[[#This Row],[Jour OPE]],Tableau1[RC],"="&amp;Tableau1[[#This Row],[RC]])
)&gt;Tableau1[[#This Row],[30% commande]],1,0)
-
IF((
SUMIFS(Tableau1[34],Tableau1[Jour OPE],"&lt;"&amp;Tableau1[[#This Row],[Jour OPE]],Tableau1[RC],"="&amp;Tableau1[[#This Row],[RC]])+
SUMIFS(Tableau1[36],Tableau1[Jour OPE],"&lt;"&amp;Tableau1[[#This Row],[Jour OPE]],Tableau1[RC],"="&amp;Tableau1[[#This Row],[RC]])+
SUMIFS(Tableau1[38],Tableau1[Jour OPE],"&lt;"&amp;Tableau1[[#This Row],[Jour OPE]],Tableau1[RC],"="&amp;Tableau1[[#This Row],[RC]])+
SUMIFS(Tableau1[40],Tableau1[Jour OPE],"&lt;"&amp;Tableau1[[#This Row],[Jour OPE]],Tableau1[RC],"="&amp;Tableau1[[#This Row],[RC]])+
SUMIFS(Tableau1[42],Tableau1[Jour OPE],"&lt;"&amp;Tableau1[[#This Row],[Jour OPE]],Tableau1[RC],"="&amp;Tableau1[[#This Row],[RC]])+
SUMIFS(Tableau1[44],Tableau1[Jour OPE],"&lt;"&amp;Tableau1[[#This Row],[Jour OPE]],Tableau1[RC],"="&amp;Tableau1[[#This Row],[RC]])+
SUMIFS(Tableau1[46],Tableau1[Jour OPE],"&lt;"&amp;Tableau1[[#This Row],[Jour OPE]],Tableau1[RC],"="&amp;Tableau1[[#This Row],[RC]])+
SUMIFS(Tableau1[48],Tableau1[Jour OPE],"&lt;"&amp;Tableau1[[#This Row],[Jour OPE]],Tableau1[RC],"="&amp;Tableau1[[#This Row],[RC]])
)&gt;Tableau1[[#This Row],[30% commande]],1,0)</f>
        <v>0</v>
      </c>
      <c r="Y251" s="20"/>
    </row>
    <row r="252" spans="1:25" s="3" customFormat="1" ht="28.75" customHeight="1" x14ac:dyDescent="0.3">
      <c r="A252" s="5"/>
      <c r="N252" s="4"/>
    </row>
  </sheetData>
  <pageMargins left="0.7" right="0.7" top="0.75" bottom="0.75" header="0.3" footer="0.3"/>
  <pageSetup paperSize="9" orientation="portrait" r:id="rId2"/>
  <headerFooter alignWithMargins="0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Veste jeanerie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Michel</cp:lastModifiedBy>
  <dcterms:created xsi:type="dcterms:W3CDTF">2018-08-03T14:44:25Z</dcterms:created>
  <dcterms:modified xsi:type="dcterms:W3CDTF">2018-08-07T19:08:18Z</dcterms:modified>
</cp:coreProperties>
</file>