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 (2)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8" i="2" l="1"/>
  <c r="E38" i="2"/>
  <c r="D38" i="2"/>
  <c r="F37" i="2"/>
  <c r="E37" i="2"/>
  <c r="D37" i="2"/>
  <c r="F31" i="2"/>
  <c r="E31" i="2"/>
  <c r="D31" i="2"/>
  <c r="F23" i="2"/>
  <c r="E23" i="2"/>
  <c r="D23" i="2"/>
  <c r="F15" i="2"/>
  <c r="E15" i="2"/>
  <c r="D15" i="2"/>
  <c r="F7" i="2"/>
  <c r="E7" i="2"/>
  <c r="D7" i="2"/>
  <c r="A3" i="2"/>
  <c r="A4" i="2"/>
  <c r="A5" i="2"/>
  <c r="A6" i="2"/>
  <c r="A8" i="2"/>
  <c r="A9" i="2"/>
  <c r="A10" i="2"/>
  <c r="A11" i="2"/>
  <c r="A12" i="2"/>
  <c r="A13" i="2"/>
  <c r="A14" i="2"/>
  <c r="A16" i="2"/>
  <c r="A17" i="2"/>
  <c r="A18" i="2"/>
  <c r="A19" i="2"/>
  <c r="A20" i="2"/>
  <c r="A21" i="2"/>
  <c r="A22" i="2"/>
  <c r="A24" i="2"/>
  <c r="A25" i="2"/>
  <c r="A26" i="2"/>
  <c r="A27" i="2"/>
  <c r="A28" i="2"/>
  <c r="A29" i="2"/>
  <c r="A30" i="2"/>
  <c r="A32" i="2"/>
  <c r="A33" i="2"/>
  <c r="A34" i="2"/>
  <c r="A35" i="2"/>
  <c r="A36" i="2"/>
  <c r="A2" i="2"/>
  <c r="I39" i="2" l="1"/>
  <c r="J39" i="2" s="1"/>
  <c r="F39" i="2"/>
  <c r="I36" i="2"/>
  <c r="J36" i="2" s="1"/>
  <c r="F36" i="2"/>
  <c r="I35" i="2"/>
  <c r="J35" i="2" s="1"/>
  <c r="F35" i="2"/>
  <c r="I34" i="2"/>
  <c r="J34" i="2" s="1"/>
  <c r="F34" i="2"/>
  <c r="I33" i="2"/>
  <c r="J33" i="2" s="1"/>
  <c r="F33" i="2"/>
  <c r="I32" i="2"/>
  <c r="J32" i="2" s="1"/>
  <c r="F32" i="2"/>
  <c r="I30" i="2"/>
  <c r="J30" i="2" s="1"/>
  <c r="F30" i="2"/>
  <c r="I29" i="2"/>
  <c r="J29" i="2" s="1"/>
  <c r="F29" i="2"/>
  <c r="I28" i="2"/>
  <c r="J28" i="2" s="1"/>
  <c r="F28" i="2"/>
  <c r="I27" i="2"/>
  <c r="J27" i="2" s="1"/>
  <c r="E27" i="2"/>
  <c r="D27" i="2"/>
  <c r="I26" i="2"/>
  <c r="J26" i="2" s="1"/>
  <c r="E26" i="2"/>
  <c r="D26" i="2"/>
  <c r="I25" i="2"/>
  <c r="J25" i="2" s="1"/>
  <c r="E25" i="2"/>
  <c r="D25" i="2"/>
  <c r="I24" i="2"/>
  <c r="J24" i="2" s="1"/>
  <c r="E24" i="2"/>
  <c r="D24" i="2"/>
  <c r="I22" i="2"/>
  <c r="J22" i="2" s="1"/>
  <c r="F22" i="2"/>
  <c r="I21" i="2"/>
  <c r="J21" i="2" s="1"/>
  <c r="F21" i="2"/>
  <c r="I20" i="2"/>
  <c r="J20" i="2" s="1"/>
  <c r="F20" i="2"/>
  <c r="I19" i="2"/>
  <c r="J19" i="2" s="1"/>
  <c r="E19" i="2"/>
  <c r="F19" i="2" s="1"/>
  <c r="I18" i="2"/>
  <c r="J18" i="2" s="1"/>
  <c r="E18" i="2"/>
  <c r="D18" i="2"/>
  <c r="I17" i="2"/>
  <c r="J17" i="2" s="1"/>
  <c r="D17" i="2"/>
  <c r="F17" i="2" s="1"/>
  <c r="I16" i="2"/>
  <c r="J16" i="2" s="1"/>
  <c r="E16" i="2"/>
  <c r="D16" i="2"/>
  <c r="I14" i="2"/>
  <c r="J14" i="2" s="1"/>
  <c r="F14" i="2"/>
  <c r="I13" i="2"/>
  <c r="J13" i="2" s="1"/>
  <c r="F13" i="2"/>
  <c r="I12" i="2"/>
  <c r="J12" i="2" s="1"/>
  <c r="E12" i="2"/>
  <c r="D12" i="2"/>
  <c r="I11" i="2"/>
  <c r="J11" i="2" s="1"/>
  <c r="E11" i="2"/>
  <c r="D11" i="2"/>
  <c r="I10" i="2"/>
  <c r="J10" i="2" s="1"/>
  <c r="E10" i="2"/>
  <c r="D10" i="2"/>
  <c r="I9" i="2"/>
  <c r="J9" i="2" s="1"/>
  <c r="E9" i="2"/>
  <c r="D9" i="2"/>
  <c r="I8" i="2"/>
  <c r="J8" i="2" s="1"/>
  <c r="E8" i="2"/>
  <c r="D8" i="2"/>
  <c r="I6" i="2"/>
  <c r="J6" i="2" s="1"/>
  <c r="F6" i="2"/>
  <c r="I5" i="2"/>
  <c r="J5" i="2" s="1"/>
  <c r="F5" i="2"/>
  <c r="I4" i="2"/>
  <c r="J4" i="2" s="1"/>
  <c r="E4" i="2"/>
  <c r="D4" i="2"/>
  <c r="I3" i="2"/>
  <c r="J3" i="2" s="1"/>
  <c r="E3" i="2"/>
  <c r="D3" i="2"/>
  <c r="I2" i="2"/>
  <c r="J2" i="2" s="1"/>
  <c r="E2" i="2"/>
  <c r="D2" i="2"/>
  <c r="F27" i="2" l="1"/>
  <c r="F16" i="2"/>
  <c r="F9" i="2"/>
  <c r="F10" i="2"/>
  <c r="F18" i="2"/>
  <c r="F25" i="2"/>
  <c r="F3" i="2"/>
  <c r="F24" i="2"/>
  <c r="F2" i="2"/>
  <c r="F11" i="2"/>
  <c r="F12" i="2"/>
  <c r="F4" i="2"/>
  <c r="F8" i="2"/>
  <c r="F26" i="2"/>
</calcChain>
</file>

<file path=xl/sharedStrings.xml><?xml version="1.0" encoding="utf-8"?>
<sst xmlns="http://schemas.openxmlformats.org/spreadsheetml/2006/main" count="47" uniqueCount="23">
  <si>
    <t>mer</t>
  </si>
  <si>
    <t>jeu</t>
  </si>
  <si>
    <t>ven</t>
  </si>
  <si>
    <t>sam</t>
  </si>
  <si>
    <t>dim</t>
  </si>
  <si>
    <t>lun</t>
  </si>
  <si>
    <t>mar</t>
  </si>
  <si>
    <t>semaine</t>
  </si>
  <si>
    <t>date</t>
  </si>
  <si>
    <t>jour</t>
  </si>
  <si>
    <t>col1</t>
  </si>
  <si>
    <t>col2</t>
  </si>
  <si>
    <t>col3</t>
  </si>
  <si>
    <t>col4</t>
  </si>
  <si>
    <t>col5</t>
  </si>
  <si>
    <t>col6</t>
  </si>
  <si>
    <t>col7</t>
  </si>
  <si>
    <t>Total 31</t>
  </si>
  <si>
    <t>Total 32</t>
  </si>
  <si>
    <t>Total 33</t>
  </si>
  <si>
    <t>Total 34</t>
  </si>
  <si>
    <t>Total 35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</si>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</sst>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"/>
    <numFmt numFmtId="165" formatCode="[$-40C]ddd\ d\ "/>
    <numFmt numFmtId="166" formatCode="#,##0.00\ &quot;€&quot;"/>
    <numFmt numFmtId="167" formatCode="d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double">
        <color theme="5" tint="0.39997558519241921"/>
      </right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 applyBorder="1"/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5" fontId="1" fillId="0" borderId="0" xfId="1" applyNumberFormat="1" applyBorder="1" applyAlignment="1">
      <alignment horizontal="center" vertical="center"/>
    </xf>
    <xf numFmtId="166" fontId="1" fillId="0" borderId="0" xfId="1" applyNumberFormat="1" applyBorder="1"/>
    <xf numFmtId="10" fontId="0" fillId="0" borderId="1" xfId="2" applyNumberFormat="1" applyFont="1" applyBorder="1" applyAlignment="1">
      <alignment horizontal="center" vertical="center"/>
    </xf>
    <xf numFmtId="167" fontId="1" fillId="0" borderId="0" xfId="1" applyNumberFormat="1" applyBorder="1" applyAlignment="1">
      <alignment horizontal="center" vertical="center"/>
    </xf>
    <xf numFmtId="0" fontId="2" fillId="0" borderId="0" xfId="1" applyFont="1" applyBorder="1"/>
  </cellXfs>
  <cellStyles count="3">
    <cellStyle name="Monétaire 2" xfId="2"/>
    <cellStyle name="Normal" xfId="0" builtinId="0"/>
    <cellStyle name="Normal 2" xfId="1"/>
  </cellStyles>
  <dxfs count="3"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54"/>
  <sheetViews>
    <sheetView tabSelected="1" workbookViewId="0">
      <selection activeCell="J32" sqref="A1:J38"/>
    </sheetView>
  </sheetViews>
  <sheetFormatPr baseColWidth="10" defaultColWidth="10.54296875" defaultRowHeight="14.5" outlineLevelRow="2" x14ac:dyDescent="0.35"/>
  <cols>
    <col min="1" max="1" width="7.81640625" style="1" bestFit="1" customWidth="1"/>
    <col min="2" max="2" width="4.54296875" style="1" bestFit="1" customWidth="1"/>
    <col min="3" max="3" width="4.26953125" style="1" bestFit="1" customWidth="1"/>
    <col min="4" max="4" width="6.7265625" style="1" bestFit="1" customWidth="1"/>
    <col min="5" max="5" width="7.7265625" style="1" bestFit="1" customWidth="1"/>
    <col min="6" max="6" width="7.36328125" style="1" bestFit="1" customWidth="1"/>
    <col min="7" max="9" width="4.1796875" style="1" bestFit="1" customWidth="1"/>
    <col min="10" max="10" width="7.7265625" style="1" bestFit="1" customWidth="1"/>
    <col min="11" max="16384" width="10.54296875" style="1"/>
  </cols>
  <sheetData>
    <row r="1" spans="1:10" x14ac:dyDescent="0.3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</row>
    <row r="2" spans="1:10" outlineLevel="2" x14ac:dyDescent="0.35">
      <c r="A2" s="1">
        <f>_xlfn.ISOWEEKNUM(B2)</f>
        <v>31</v>
      </c>
      <c r="B2" s="4">
        <v>43313</v>
      </c>
      <c r="C2" s="5" t="s">
        <v>0</v>
      </c>
      <c r="D2" s="6">
        <f>0.3+1.6+1+1+2.4+0.4+0.4+0.4+3.4+5.9+2.4+3.4</f>
        <v>22.6</v>
      </c>
      <c r="E2" s="6">
        <f>1+4+4+1+5+1+7+1.5+6.6+9.6+10+2</f>
        <v>52.7</v>
      </c>
      <c r="F2" s="6">
        <f>IF(D2="","",D2-E2)</f>
        <v>-30.1</v>
      </c>
      <c r="G2" s="2">
        <v>12</v>
      </c>
      <c r="H2" s="2">
        <v>7</v>
      </c>
      <c r="I2" s="2">
        <f t="shared" ref="I2:I39" si="0">IF(G2="","",SUM(G2:H2))</f>
        <v>19</v>
      </c>
      <c r="J2" s="7">
        <f t="shared" ref="J2:J39" si="1">IF(I2="","",G2/I2)</f>
        <v>0.63157894736842102</v>
      </c>
    </row>
    <row r="3" spans="1:10" outlineLevel="2" x14ac:dyDescent="0.35">
      <c r="A3" s="1">
        <f t="shared" ref="A3:A36" si="2">_xlfn.ISOWEEKNUM(B3)</f>
        <v>31</v>
      </c>
      <c r="B3" s="8">
        <v>43314</v>
      </c>
      <c r="C3" s="5" t="s">
        <v>1</v>
      </c>
      <c r="D3" s="6">
        <f>1.8+1.7+2.7+2+8.7+0.5+2.4+2.4+2.7+0.4+0.9+0.4+1.9+0.8+1.4+1.4+0.9+2.9+0.6+1.4+0.4+0.6+1.4+0.7+0.9+0.4+1.4+0.4+1.4+0.4+0.4+2.4</f>
        <v>48.699999999999974</v>
      </c>
      <c r="E3" s="6">
        <f>6+2+10.1+8+2+8+2+5.1+6+2+8.7+0.1+11.6+9.6</f>
        <v>81.2</v>
      </c>
      <c r="F3" s="6">
        <f>IF(D3="","",D3-E3)</f>
        <v>-32.500000000000028</v>
      </c>
      <c r="G3" s="2">
        <v>32</v>
      </c>
      <c r="H3" s="2">
        <v>10</v>
      </c>
      <c r="I3" s="2">
        <f t="shared" si="0"/>
        <v>42</v>
      </c>
      <c r="J3" s="7">
        <f t="shared" si="1"/>
        <v>0.76190476190476186</v>
      </c>
    </row>
    <row r="4" spans="1:10" outlineLevel="2" x14ac:dyDescent="0.35">
      <c r="A4" s="1">
        <f t="shared" si="2"/>
        <v>31</v>
      </c>
      <c r="B4" s="8">
        <v>43315</v>
      </c>
      <c r="C4" s="5" t="s">
        <v>2</v>
      </c>
      <c r="D4" s="6">
        <f>0.8+1.5+2.6+0.4+0.4+2.58+2.9+0.4</f>
        <v>11.580000000000002</v>
      </c>
      <c r="E4" s="6">
        <f>6.5+5.2+4.7+5+1.5</f>
        <v>22.9</v>
      </c>
      <c r="F4" s="6">
        <f t="shared" ref="F4:F39" si="3">IF(D4="","",D4-E4)</f>
        <v>-11.319999999999997</v>
      </c>
      <c r="G4" s="2">
        <v>8</v>
      </c>
      <c r="H4" s="2">
        <v>4</v>
      </c>
      <c r="I4" s="2">
        <f t="shared" si="0"/>
        <v>12</v>
      </c>
      <c r="J4" s="7">
        <f t="shared" si="1"/>
        <v>0.66666666666666663</v>
      </c>
    </row>
    <row r="5" spans="1:10" outlineLevel="2" x14ac:dyDescent="0.35">
      <c r="A5" s="1">
        <f t="shared" si="2"/>
        <v>31</v>
      </c>
      <c r="B5" s="8">
        <v>43316</v>
      </c>
      <c r="C5" s="5" t="s">
        <v>3</v>
      </c>
      <c r="D5" s="6"/>
      <c r="E5" s="6"/>
      <c r="F5" s="6" t="str">
        <f t="shared" si="3"/>
        <v/>
      </c>
      <c r="G5" s="2"/>
      <c r="H5" s="2"/>
      <c r="I5" s="2" t="str">
        <f t="shared" si="0"/>
        <v/>
      </c>
      <c r="J5" s="7" t="str">
        <f t="shared" si="1"/>
        <v/>
      </c>
    </row>
    <row r="6" spans="1:10" outlineLevel="2" x14ac:dyDescent="0.35">
      <c r="A6" s="1">
        <f t="shared" si="2"/>
        <v>31</v>
      </c>
      <c r="B6" s="8">
        <v>43317</v>
      </c>
      <c r="C6" s="5" t="s">
        <v>4</v>
      </c>
      <c r="D6" s="6"/>
      <c r="E6" s="6"/>
      <c r="F6" s="6" t="str">
        <f t="shared" si="3"/>
        <v/>
      </c>
      <c r="G6" s="2"/>
      <c r="H6" s="2"/>
      <c r="I6" s="2" t="str">
        <f t="shared" si="0"/>
        <v/>
      </c>
      <c r="J6" s="7" t="str">
        <f t="shared" si="1"/>
        <v/>
      </c>
    </row>
    <row r="7" spans="1:10" outlineLevel="1" x14ac:dyDescent="0.35">
      <c r="A7" s="9" t="s">
        <v>17</v>
      </c>
      <c r="B7" s="8"/>
      <c r="C7" s="5"/>
      <c r="D7" s="6">
        <f>SUBTOTAL(9,D2:D6)</f>
        <v>82.879999999999981</v>
      </c>
      <c r="E7" s="6">
        <f>SUBTOTAL(9,E2:E6)</f>
        <v>156.80000000000001</v>
      </c>
      <c r="F7" s="6">
        <f>SUBTOTAL(9,F2:F6)</f>
        <v>-73.92000000000003</v>
      </c>
      <c r="G7" s="3"/>
      <c r="H7" s="3"/>
      <c r="I7" s="3"/>
      <c r="J7" s="7"/>
    </row>
    <row r="8" spans="1:10" outlineLevel="2" x14ac:dyDescent="0.35">
      <c r="A8" s="1">
        <f t="shared" si="2"/>
        <v>32</v>
      </c>
      <c r="B8" s="8">
        <v>43318</v>
      </c>
      <c r="C8" s="5" t="s">
        <v>5</v>
      </c>
      <c r="D8" s="6">
        <f>2.59+4.74+3+0.9+0.4+6.4+5.4+2.59+0.5+0.9+2.59</f>
        <v>30.009999999999998</v>
      </c>
      <c r="E8" s="6">
        <f>23.47+19.12+6.08+2.1+12.6+0.6+0.6+15+2+2+15+3+8.6</f>
        <v>110.17</v>
      </c>
      <c r="F8" s="6">
        <f t="shared" si="3"/>
        <v>-80.16</v>
      </c>
      <c r="G8" s="2">
        <v>11</v>
      </c>
      <c r="H8" s="2">
        <v>11</v>
      </c>
      <c r="I8" s="2">
        <f t="shared" si="0"/>
        <v>22</v>
      </c>
      <c r="J8" s="7">
        <f t="shared" si="1"/>
        <v>0.5</v>
      </c>
    </row>
    <row r="9" spans="1:10" outlineLevel="2" x14ac:dyDescent="0.35">
      <c r="A9" s="1">
        <f t="shared" si="2"/>
        <v>32</v>
      </c>
      <c r="B9" s="8">
        <v>43319</v>
      </c>
      <c r="C9" s="5" t="s">
        <v>6</v>
      </c>
      <c r="D9" s="6">
        <f>2.59+2.58+1+2+2.9+0.4+0.4+1.9+1.4+0.9</f>
        <v>16.07</v>
      </c>
      <c r="E9" s="6">
        <f>6.2+14.73</f>
        <v>20.93</v>
      </c>
      <c r="F9" s="6">
        <f t="shared" si="3"/>
        <v>-4.8599999999999994</v>
      </c>
      <c r="G9" s="2">
        <v>10</v>
      </c>
      <c r="H9" s="2">
        <v>2</v>
      </c>
      <c r="I9" s="2">
        <f t="shared" si="0"/>
        <v>12</v>
      </c>
      <c r="J9" s="7">
        <f t="shared" si="1"/>
        <v>0.83333333333333337</v>
      </c>
    </row>
    <row r="10" spans="1:10" outlineLevel="2" x14ac:dyDescent="0.35">
      <c r="A10" s="1">
        <f t="shared" si="2"/>
        <v>32</v>
      </c>
      <c r="B10" s="8">
        <v>43320</v>
      </c>
      <c r="C10" s="5" t="s">
        <v>0</v>
      </c>
      <c r="D10" s="6">
        <f>9.02+1.5+4.72+0.4</f>
        <v>15.639999999999999</v>
      </c>
      <c r="E10" s="6">
        <f>20+2+9.6+0.1+31.95</f>
        <v>63.650000000000006</v>
      </c>
      <c r="F10" s="6">
        <f t="shared" si="3"/>
        <v>-48.010000000000005</v>
      </c>
      <c r="G10" s="2">
        <v>4</v>
      </c>
      <c r="H10" s="2">
        <v>4</v>
      </c>
      <c r="I10" s="2">
        <f t="shared" si="0"/>
        <v>8</v>
      </c>
      <c r="J10" s="7">
        <f t="shared" si="1"/>
        <v>0.5</v>
      </c>
    </row>
    <row r="11" spans="1:10" outlineLevel="2" x14ac:dyDescent="0.35">
      <c r="A11" s="1">
        <f t="shared" si="2"/>
        <v>32</v>
      </c>
      <c r="B11" s="8">
        <v>43321</v>
      </c>
      <c r="C11" s="5" t="s">
        <v>1</v>
      </c>
      <c r="D11" s="6">
        <f>11.17+1+1.3+1+0.2+0.2+0.3+0.4+2.58+3.9</f>
        <v>22.049999999999997</v>
      </c>
      <c r="E11" s="6">
        <f>34.56+6.91+7+1.5+21.6+6.6+25.6</f>
        <v>103.76999999999998</v>
      </c>
      <c r="F11" s="6">
        <f t="shared" si="3"/>
        <v>-81.719999999999985</v>
      </c>
      <c r="G11" s="2">
        <v>10</v>
      </c>
      <c r="H11" s="2">
        <v>5</v>
      </c>
      <c r="I11" s="2">
        <f t="shared" si="0"/>
        <v>15</v>
      </c>
      <c r="J11" s="7">
        <f t="shared" si="1"/>
        <v>0.66666666666666663</v>
      </c>
    </row>
    <row r="12" spans="1:10" outlineLevel="2" x14ac:dyDescent="0.35">
      <c r="A12" s="1">
        <f t="shared" si="2"/>
        <v>32</v>
      </c>
      <c r="B12" s="8">
        <v>43322</v>
      </c>
      <c r="C12" s="5" t="s">
        <v>2</v>
      </c>
      <c r="D12" s="6">
        <f>0.3+2.8+5+0.9+1.4+7+2.4+2.4+2.62+2.4+2.4+2.4</f>
        <v>32.019999999999996</v>
      </c>
      <c r="E12" s="6">
        <f>6.7+10.1+13.6+0.1</f>
        <v>30.5</v>
      </c>
      <c r="F12" s="6">
        <f t="shared" si="3"/>
        <v>1.519999999999996</v>
      </c>
      <c r="G12" s="2">
        <v>12</v>
      </c>
      <c r="H12" s="2">
        <v>4</v>
      </c>
      <c r="I12" s="2">
        <f t="shared" si="0"/>
        <v>16</v>
      </c>
      <c r="J12" s="7">
        <f t="shared" si="1"/>
        <v>0.75</v>
      </c>
    </row>
    <row r="13" spans="1:10" outlineLevel="2" x14ac:dyDescent="0.35">
      <c r="A13" s="1">
        <f t="shared" si="2"/>
        <v>32</v>
      </c>
      <c r="B13" s="8">
        <v>43323</v>
      </c>
      <c r="C13" s="5" t="s">
        <v>3</v>
      </c>
      <c r="D13" s="6"/>
      <c r="E13" s="6"/>
      <c r="F13" s="6" t="str">
        <f t="shared" si="3"/>
        <v/>
      </c>
      <c r="G13" s="2"/>
      <c r="H13" s="2"/>
      <c r="I13" s="2" t="str">
        <f t="shared" si="0"/>
        <v/>
      </c>
      <c r="J13" s="7" t="str">
        <f t="shared" si="1"/>
        <v/>
      </c>
    </row>
    <row r="14" spans="1:10" outlineLevel="2" x14ac:dyDescent="0.35">
      <c r="A14" s="1">
        <f t="shared" si="2"/>
        <v>32</v>
      </c>
      <c r="B14" s="8">
        <v>43324</v>
      </c>
      <c r="C14" s="5" t="s">
        <v>4</v>
      </c>
      <c r="D14" s="6"/>
      <c r="E14" s="6"/>
      <c r="F14" s="6" t="str">
        <f t="shared" si="3"/>
        <v/>
      </c>
      <c r="G14" s="2"/>
      <c r="H14" s="2"/>
      <c r="I14" s="2" t="str">
        <f t="shared" si="0"/>
        <v/>
      </c>
      <c r="J14" s="7" t="str">
        <f t="shared" si="1"/>
        <v/>
      </c>
    </row>
    <row r="15" spans="1:10" outlineLevel="1" x14ac:dyDescent="0.35">
      <c r="A15" s="9" t="s">
        <v>18</v>
      </c>
      <c r="B15" s="8"/>
      <c r="C15" s="5"/>
      <c r="D15" s="6">
        <f>SUBTOTAL(9,D8:D14)</f>
        <v>115.78999999999999</v>
      </c>
      <c r="E15" s="6">
        <f>SUBTOTAL(9,E8:E14)</f>
        <v>329.02</v>
      </c>
      <c r="F15" s="6">
        <f>SUBTOTAL(9,F8:F14)</f>
        <v>-213.23000000000002</v>
      </c>
      <c r="G15" s="3"/>
      <c r="H15" s="3"/>
      <c r="I15" s="3"/>
      <c r="J15" s="7"/>
    </row>
    <row r="16" spans="1:10" outlineLevel="2" x14ac:dyDescent="0.35">
      <c r="A16" s="1">
        <f t="shared" si="2"/>
        <v>33</v>
      </c>
      <c r="B16" s="8">
        <v>43325</v>
      </c>
      <c r="C16" s="5" t="s">
        <v>5</v>
      </c>
      <c r="D16" s="6">
        <f>2+4.5+9.17+4.8+1.4</f>
        <v>21.869999999999997</v>
      </c>
      <c r="E16" s="6">
        <f>5+1.5+13+2+7+1.5</f>
        <v>30</v>
      </c>
      <c r="F16" s="6">
        <f t="shared" si="3"/>
        <v>-8.1300000000000026</v>
      </c>
      <c r="G16" s="2">
        <v>5</v>
      </c>
      <c r="H16" s="2">
        <v>3</v>
      </c>
      <c r="I16" s="2">
        <f t="shared" si="0"/>
        <v>8</v>
      </c>
      <c r="J16" s="7">
        <f t="shared" si="1"/>
        <v>0.625</v>
      </c>
    </row>
    <row r="17" spans="1:10" outlineLevel="2" x14ac:dyDescent="0.35">
      <c r="A17" s="1">
        <f t="shared" si="2"/>
        <v>33</v>
      </c>
      <c r="B17" s="8">
        <v>43326</v>
      </c>
      <c r="C17" s="5" t="s">
        <v>6</v>
      </c>
      <c r="D17" s="6">
        <f>4.81+4.81</f>
        <v>9.6199999999999992</v>
      </c>
      <c r="E17" s="6"/>
      <c r="F17" s="6">
        <f t="shared" si="3"/>
        <v>9.6199999999999992</v>
      </c>
      <c r="G17" s="2">
        <v>2</v>
      </c>
      <c r="H17" s="2"/>
      <c r="I17" s="2">
        <f t="shared" si="0"/>
        <v>2</v>
      </c>
      <c r="J17" s="7">
        <f t="shared" si="1"/>
        <v>1</v>
      </c>
    </row>
    <row r="18" spans="1:10" outlineLevel="2" x14ac:dyDescent="0.35">
      <c r="A18" s="1">
        <f t="shared" si="2"/>
        <v>33</v>
      </c>
      <c r="B18" s="8">
        <v>43327</v>
      </c>
      <c r="C18" s="5" t="s">
        <v>0</v>
      </c>
      <c r="D18" s="6">
        <f>0.2+0.1+1.3+3.1+3+3+3.5+7.05+1.4</f>
        <v>22.65</v>
      </c>
      <c r="E18" s="6">
        <f>35.4+7.08+32.77+2+20</f>
        <v>97.25</v>
      </c>
      <c r="F18" s="6">
        <f t="shared" si="3"/>
        <v>-74.599999999999994</v>
      </c>
      <c r="G18" s="2">
        <v>9</v>
      </c>
      <c r="H18" s="2">
        <v>3</v>
      </c>
      <c r="I18" s="2">
        <f t="shared" si="0"/>
        <v>12</v>
      </c>
      <c r="J18" s="7">
        <f t="shared" si="1"/>
        <v>0.75</v>
      </c>
    </row>
    <row r="19" spans="1:10" outlineLevel="2" x14ac:dyDescent="0.35">
      <c r="A19" s="1">
        <f t="shared" si="2"/>
        <v>33</v>
      </c>
      <c r="B19" s="8">
        <v>43328</v>
      </c>
      <c r="C19" s="5" t="s">
        <v>1</v>
      </c>
      <c r="D19" s="6">
        <v>1.5</v>
      </c>
      <c r="E19" s="6">
        <f>35.27+7.05</f>
        <v>42.32</v>
      </c>
      <c r="F19" s="6">
        <f t="shared" si="3"/>
        <v>-40.82</v>
      </c>
      <c r="G19" s="2">
        <v>1</v>
      </c>
      <c r="H19" s="2">
        <v>1</v>
      </c>
      <c r="I19" s="2">
        <f t="shared" si="0"/>
        <v>2</v>
      </c>
      <c r="J19" s="7">
        <f t="shared" si="1"/>
        <v>0.5</v>
      </c>
    </row>
    <row r="20" spans="1:10" outlineLevel="2" x14ac:dyDescent="0.35">
      <c r="A20" s="1">
        <f t="shared" si="2"/>
        <v>33</v>
      </c>
      <c r="B20" s="8">
        <v>43329</v>
      </c>
      <c r="C20" s="5" t="s">
        <v>2</v>
      </c>
      <c r="D20" s="6">
        <v>2</v>
      </c>
      <c r="E20" s="6"/>
      <c r="F20" s="6">
        <f t="shared" si="3"/>
        <v>2</v>
      </c>
      <c r="G20" s="2">
        <v>1</v>
      </c>
      <c r="H20" s="2"/>
      <c r="I20" s="2">
        <f t="shared" si="0"/>
        <v>1</v>
      </c>
      <c r="J20" s="7">
        <f t="shared" si="1"/>
        <v>1</v>
      </c>
    </row>
    <row r="21" spans="1:10" outlineLevel="2" x14ac:dyDescent="0.35">
      <c r="A21" s="1">
        <f t="shared" si="2"/>
        <v>33</v>
      </c>
      <c r="B21" s="8">
        <v>43330</v>
      </c>
      <c r="C21" s="5" t="s">
        <v>3</v>
      </c>
      <c r="D21" s="6"/>
      <c r="E21" s="6"/>
      <c r="F21" s="6" t="str">
        <f t="shared" si="3"/>
        <v/>
      </c>
      <c r="G21" s="2"/>
      <c r="H21" s="2"/>
      <c r="I21" s="2" t="str">
        <f t="shared" si="0"/>
        <v/>
      </c>
      <c r="J21" s="7" t="str">
        <f t="shared" si="1"/>
        <v/>
      </c>
    </row>
    <row r="22" spans="1:10" outlineLevel="2" x14ac:dyDescent="0.35">
      <c r="A22" s="1">
        <f t="shared" si="2"/>
        <v>33</v>
      </c>
      <c r="B22" s="8">
        <v>43331</v>
      </c>
      <c r="C22" s="5" t="s">
        <v>4</v>
      </c>
      <c r="D22" s="6"/>
      <c r="E22" s="6"/>
      <c r="F22" s="6" t="str">
        <f t="shared" si="3"/>
        <v/>
      </c>
      <c r="G22" s="2"/>
      <c r="H22" s="2"/>
      <c r="I22" s="2" t="str">
        <f t="shared" si="0"/>
        <v/>
      </c>
      <c r="J22" s="7" t="str">
        <f t="shared" si="1"/>
        <v/>
      </c>
    </row>
    <row r="23" spans="1:10" outlineLevel="1" x14ac:dyDescent="0.35">
      <c r="A23" s="9" t="s">
        <v>19</v>
      </c>
      <c r="B23" s="8"/>
      <c r="C23" s="5"/>
      <c r="D23" s="6">
        <f>SUBTOTAL(9,D16:D22)</f>
        <v>57.639999999999993</v>
      </c>
      <c r="E23" s="6">
        <f>SUBTOTAL(9,E16:E22)</f>
        <v>169.57</v>
      </c>
      <c r="F23" s="6">
        <f>SUBTOTAL(9,F16:F22)</f>
        <v>-111.93</v>
      </c>
      <c r="G23" s="3"/>
      <c r="H23" s="3"/>
      <c r="I23" s="3"/>
      <c r="J23" s="7"/>
    </row>
    <row r="24" spans="1:10" outlineLevel="2" x14ac:dyDescent="0.35">
      <c r="A24" s="1">
        <f t="shared" si="2"/>
        <v>34</v>
      </c>
      <c r="B24" s="8">
        <v>43332</v>
      </c>
      <c r="C24" s="5" t="s">
        <v>5</v>
      </c>
      <c r="D24" s="6">
        <f>3+1+1+1+1+1+1.5+2.8+1+2+1.2+0.45+1+1+0.2+1</f>
        <v>20.149999999999999</v>
      </c>
      <c r="E24" s="6">
        <f>10+1.5+10.7+9.5+3.8+13.95+0.3+7.2</f>
        <v>56.95</v>
      </c>
      <c r="F24" s="6">
        <f t="shared" si="3"/>
        <v>-36.800000000000004</v>
      </c>
      <c r="G24" s="2">
        <v>16</v>
      </c>
      <c r="H24" s="2">
        <v>7</v>
      </c>
      <c r="I24" s="2">
        <f t="shared" si="0"/>
        <v>23</v>
      </c>
      <c r="J24" s="7">
        <f t="shared" si="1"/>
        <v>0.69565217391304346</v>
      </c>
    </row>
    <row r="25" spans="1:10" outlineLevel="2" x14ac:dyDescent="0.35">
      <c r="A25" s="1">
        <f t="shared" si="2"/>
        <v>34</v>
      </c>
      <c r="B25" s="8">
        <v>43333</v>
      </c>
      <c r="C25" s="5" t="s">
        <v>6</v>
      </c>
      <c r="D25" s="6">
        <f>1+2+1.2+1+1+1+1+0.4+0.5+1+0.8+0.6+0.6+0.2+0.5</f>
        <v>12.799999999999999</v>
      </c>
      <c r="E25" s="6">
        <f>9+7.3+15+1.5</f>
        <v>32.799999999999997</v>
      </c>
      <c r="F25" s="6">
        <f t="shared" si="3"/>
        <v>-20</v>
      </c>
      <c r="G25" s="2">
        <v>15</v>
      </c>
      <c r="H25" s="2">
        <v>3</v>
      </c>
      <c r="I25" s="2">
        <f t="shared" si="0"/>
        <v>18</v>
      </c>
      <c r="J25" s="7">
        <f t="shared" si="1"/>
        <v>0.83333333333333337</v>
      </c>
    </row>
    <row r="26" spans="1:10" outlineLevel="2" x14ac:dyDescent="0.35">
      <c r="A26" s="1">
        <f t="shared" si="2"/>
        <v>34</v>
      </c>
      <c r="B26" s="8">
        <v>43334</v>
      </c>
      <c r="C26" s="5" t="s">
        <v>0</v>
      </c>
      <c r="D26" s="6">
        <f>1+0.5+0.8+0.5+0.5+1+1.5+1+0.5+1+1.2+0.6+1+0.5+1+1+1.5+1.3+0.5+0.6+0.4+1.2+1.4+1+1+1+1.2+1.5+1+0.5+1</f>
        <v>28.699999999999996</v>
      </c>
      <c r="E26" s="6">
        <f>0.3+3.5+6.5+3.5+10+1+9.8+9.7+4.3+1+5+3.3+5+1+1+5+1+10+1+10</f>
        <v>91.899999999999991</v>
      </c>
      <c r="F26" s="6">
        <f t="shared" si="3"/>
        <v>-63.199999999999996</v>
      </c>
      <c r="G26" s="2">
        <v>31</v>
      </c>
      <c r="H26" s="2">
        <v>14</v>
      </c>
      <c r="I26" s="2">
        <f t="shared" si="0"/>
        <v>45</v>
      </c>
      <c r="J26" s="7">
        <f t="shared" si="1"/>
        <v>0.68888888888888888</v>
      </c>
    </row>
    <row r="27" spans="1:10" outlineLevel="2" x14ac:dyDescent="0.35">
      <c r="A27" s="1">
        <f t="shared" si="2"/>
        <v>34</v>
      </c>
      <c r="B27" s="8">
        <v>43335</v>
      </c>
      <c r="C27" s="5" t="s">
        <v>1</v>
      </c>
      <c r="D27" s="6">
        <f>1+1+1.3+1.3+1.3+1.2+1+1+0.5+0.2+2.6+1.3+0.5+0.5</f>
        <v>14.7</v>
      </c>
      <c r="E27" s="6">
        <f>6.5+9+7+1+7.3+3.5+1+4+4+1</f>
        <v>44.3</v>
      </c>
      <c r="F27" s="6">
        <f t="shared" si="3"/>
        <v>-29.599999999999998</v>
      </c>
      <c r="G27" s="2">
        <v>14</v>
      </c>
      <c r="H27" s="2">
        <v>7</v>
      </c>
      <c r="I27" s="2">
        <f t="shared" si="0"/>
        <v>21</v>
      </c>
      <c r="J27" s="7">
        <f t="shared" si="1"/>
        <v>0.66666666666666663</v>
      </c>
    </row>
    <row r="28" spans="1:10" outlineLevel="2" x14ac:dyDescent="0.35">
      <c r="A28" s="1">
        <f t="shared" si="2"/>
        <v>34</v>
      </c>
      <c r="B28" s="8">
        <v>43336</v>
      </c>
      <c r="C28" s="5" t="s">
        <v>2</v>
      </c>
      <c r="D28" s="6"/>
      <c r="E28" s="6"/>
      <c r="F28" s="6" t="str">
        <f t="shared" si="3"/>
        <v/>
      </c>
      <c r="G28" s="2"/>
      <c r="H28" s="2"/>
      <c r="I28" s="2" t="str">
        <f t="shared" si="0"/>
        <v/>
      </c>
      <c r="J28" s="7" t="str">
        <f t="shared" si="1"/>
        <v/>
      </c>
    </row>
    <row r="29" spans="1:10" outlineLevel="2" x14ac:dyDescent="0.35">
      <c r="A29" s="1">
        <f t="shared" si="2"/>
        <v>34</v>
      </c>
      <c r="B29" s="8">
        <v>43337</v>
      </c>
      <c r="C29" s="5" t="s">
        <v>3</v>
      </c>
      <c r="D29" s="6"/>
      <c r="E29" s="6"/>
      <c r="F29" s="6" t="str">
        <f t="shared" si="3"/>
        <v/>
      </c>
      <c r="G29" s="2"/>
      <c r="H29" s="2"/>
      <c r="I29" s="2" t="str">
        <f t="shared" si="0"/>
        <v/>
      </c>
      <c r="J29" s="7" t="str">
        <f t="shared" si="1"/>
        <v/>
      </c>
    </row>
    <row r="30" spans="1:10" outlineLevel="2" x14ac:dyDescent="0.35">
      <c r="A30" s="1">
        <f t="shared" si="2"/>
        <v>34</v>
      </c>
      <c r="B30" s="8">
        <v>43338</v>
      </c>
      <c r="C30" s="5" t="s">
        <v>4</v>
      </c>
      <c r="D30" s="6"/>
      <c r="E30" s="6"/>
      <c r="F30" s="6" t="str">
        <f t="shared" si="3"/>
        <v/>
      </c>
      <c r="G30" s="2"/>
      <c r="H30" s="2"/>
      <c r="I30" s="2" t="str">
        <f t="shared" si="0"/>
        <v/>
      </c>
      <c r="J30" s="7" t="str">
        <f t="shared" si="1"/>
        <v/>
      </c>
    </row>
    <row r="31" spans="1:10" outlineLevel="1" x14ac:dyDescent="0.35">
      <c r="A31" s="9" t="s">
        <v>20</v>
      </c>
      <c r="B31" s="8"/>
      <c r="C31" s="5"/>
      <c r="D31" s="6">
        <f>SUBTOTAL(9,D24:D30)</f>
        <v>76.349999999999994</v>
      </c>
      <c r="E31" s="6">
        <f>SUBTOTAL(9,E24:E30)</f>
        <v>225.95</v>
      </c>
      <c r="F31" s="6">
        <f>SUBTOTAL(9,F24:F30)</f>
        <v>-149.6</v>
      </c>
      <c r="G31" s="3"/>
      <c r="H31" s="3"/>
      <c r="I31" s="3"/>
      <c r="J31" s="7"/>
    </row>
    <row r="32" spans="1:10" outlineLevel="2" x14ac:dyDescent="0.35">
      <c r="A32" s="1">
        <f t="shared" si="2"/>
        <v>35</v>
      </c>
      <c r="B32" s="8">
        <v>43339</v>
      </c>
      <c r="C32" s="5" t="s">
        <v>5</v>
      </c>
      <c r="D32" s="6"/>
      <c r="E32" s="6"/>
      <c r="F32" s="6" t="str">
        <f t="shared" si="3"/>
        <v/>
      </c>
      <c r="G32" s="2"/>
      <c r="H32" s="2"/>
      <c r="I32" s="2" t="str">
        <f t="shared" si="0"/>
        <v/>
      </c>
      <c r="J32" s="7" t="str">
        <f t="shared" si="1"/>
        <v/>
      </c>
    </row>
    <row r="33" spans="1:10" outlineLevel="2" x14ac:dyDescent="0.35">
      <c r="A33" s="1">
        <f t="shared" si="2"/>
        <v>35</v>
      </c>
      <c r="B33" s="8">
        <v>43340</v>
      </c>
      <c r="C33" s="5" t="s">
        <v>6</v>
      </c>
      <c r="D33" s="6"/>
      <c r="E33" s="6"/>
      <c r="F33" s="6" t="str">
        <f t="shared" si="3"/>
        <v/>
      </c>
      <c r="G33" s="2"/>
      <c r="H33" s="2"/>
      <c r="I33" s="2" t="str">
        <f t="shared" si="0"/>
        <v/>
      </c>
      <c r="J33" s="7" t="str">
        <f t="shared" si="1"/>
        <v/>
      </c>
    </row>
    <row r="34" spans="1:10" outlineLevel="2" x14ac:dyDescent="0.35">
      <c r="A34" s="1">
        <f t="shared" si="2"/>
        <v>35</v>
      </c>
      <c r="B34" s="8">
        <v>43341</v>
      </c>
      <c r="C34" s="5" t="s">
        <v>0</v>
      </c>
      <c r="D34" s="6"/>
      <c r="E34" s="6"/>
      <c r="F34" s="6" t="str">
        <f t="shared" si="3"/>
        <v/>
      </c>
      <c r="G34" s="2"/>
      <c r="H34" s="2"/>
      <c r="I34" s="2" t="str">
        <f t="shared" si="0"/>
        <v/>
      </c>
      <c r="J34" s="7" t="str">
        <f t="shared" si="1"/>
        <v/>
      </c>
    </row>
    <row r="35" spans="1:10" outlineLevel="2" x14ac:dyDescent="0.35">
      <c r="A35" s="1">
        <f t="shared" si="2"/>
        <v>35</v>
      </c>
      <c r="B35" s="8">
        <v>43342</v>
      </c>
      <c r="C35" s="5" t="s">
        <v>1</v>
      </c>
      <c r="D35" s="6"/>
      <c r="E35" s="6"/>
      <c r="F35" s="6" t="str">
        <f t="shared" si="3"/>
        <v/>
      </c>
      <c r="G35" s="2"/>
      <c r="H35" s="2"/>
      <c r="I35" s="2" t="str">
        <f t="shared" si="0"/>
        <v/>
      </c>
      <c r="J35" s="7" t="str">
        <f t="shared" si="1"/>
        <v/>
      </c>
    </row>
    <row r="36" spans="1:10" outlineLevel="2" x14ac:dyDescent="0.35">
      <c r="A36" s="1">
        <f t="shared" si="2"/>
        <v>35</v>
      </c>
      <c r="B36" s="8">
        <v>43343</v>
      </c>
      <c r="C36" s="5" t="s">
        <v>2</v>
      </c>
      <c r="D36" s="6"/>
      <c r="E36" s="6"/>
      <c r="F36" s="6" t="str">
        <f t="shared" si="3"/>
        <v/>
      </c>
      <c r="G36" s="2"/>
      <c r="H36" s="2"/>
      <c r="I36" s="2" t="str">
        <f t="shared" si="0"/>
        <v/>
      </c>
      <c r="J36" s="7" t="str">
        <f t="shared" si="1"/>
        <v/>
      </c>
    </row>
    <row r="37" spans="1:10" outlineLevel="1" x14ac:dyDescent="0.35">
      <c r="A37" s="9" t="s">
        <v>21</v>
      </c>
      <c r="B37" s="8"/>
      <c r="C37" s="5"/>
      <c r="D37" s="6">
        <f>SUBTOTAL(9,D32:D36)</f>
        <v>0</v>
      </c>
      <c r="E37" s="6">
        <f>SUBTOTAL(9,E32:E36)</f>
        <v>0</v>
      </c>
      <c r="F37" s="6">
        <f>SUBTOTAL(9,F32:F36)</f>
        <v>0</v>
      </c>
      <c r="G37" s="3"/>
      <c r="H37" s="3"/>
      <c r="I37" s="3"/>
      <c r="J37" s="7"/>
    </row>
    <row r="38" spans="1:10" x14ac:dyDescent="0.35">
      <c r="A38" s="9" t="s">
        <v>22</v>
      </c>
      <c r="B38" s="8"/>
      <c r="C38" s="5"/>
      <c r="D38" s="6">
        <f>SUBTOTAL(9,D2:D36)</f>
        <v>332.65999999999991</v>
      </c>
      <c r="E38" s="6">
        <f>SUBTOTAL(9,E2:E36)</f>
        <v>881.34</v>
      </c>
      <c r="F38" s="6">
        <f>SUBTOTAL(9,F2:F36)</f>
        <v>-548.68000000000006</v>
      </c>
      <c r="G38" s="3"/>
      <c r="H38" s="3"/>
      <c r="I38" s="3"/>
      <c r="J38" s="7"/>
    </row>
    <row r="39" spans="1:10" x14ac:dyDescent="0.35">
      <c r="B39" s="8"/>
      <c r="C39" s="5"/>
      <c r="D39" s="6"/>
      <c r="E39" s="6"/>
      <c r="F39" s="6" t="str">
        <f t="shared" si="3"/>
        <v/>
      </c>
      <c r="G39" s="2"/>
      <c r="H39" s="2"/>
      <c r="I39" s="2" t="str">
        <f t="shared" si="0"/>
        <v/>
      </c>
      <c r="J39" s="7" t="str">
        <f t="shared" si="1"/>
        <v/>
      </c>
    </row>
    <row r="42" spans="1:10" x14ac:dyDescent="0.35">
      <c r="B42" s="2"/>
      <c r="C42" s="2"/>
      <c r="D42" s="2"/>
      <c r="E42" s="2"/>
      <c r="F42" s="2"/>
      <c r="G42" s="2"/>
      <c r="H42" s="2"/>
      <c r="I42" s="2"/>
      <c r="J42" s="2"/>
    </row>
    <row r="46" spans="1:10" x14ac:dyDescent="0.35">
      <c r="B46" s="2"/>
      <c r="C46" s="2"/>
      <c r="D46" s="2"/>
      <c r="E46" s="2"/>
      <c r="F46" s="2"/>
      <c r="G46" s="2"/>
      <c r="H46" s="2"/>
      <c r="I46" s="2"/>
      <c r="J46" s="2"/>
    </row>
    <row r="50" spans="2:10" x14ac:dyDescent="0.35">
      <c r="B50" s="2"/>
      <c r="C50" s="2"/>
      <c r="D50" s="2"/>
      <c r="E50" s="2"/>
      <c r="F50" s="2"/>
      <c r="G50" s="2"/>
      <c r="H50" s="2"/>
      <c r="I50" s="2"/>
      <c r="J50" s="2"/>
    </row>
    <row r="54" spans="2:10" x14ac:dyDescent="0.35">
      <c r="B54" s="2"/>
      <c r="C54" s="2"/>
      <c r="D54" s="2"/>
      <c r="E54" s="2"/>
      <c r="F54" s="2"/>
      <c r="G54" s="2"/>
      <c r="H54" s="2"/>
      <c r="I54" s="2"/>
      <c r="J54" s="2"/>
    </row>
  </sheetData>
  <conditionalFormatting sqref="J2:J39">
    <cfRule type="colorScale" priority="7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2:J39">
    <cfRule type="containsText" dxfId="2" priority="2" operator="containsText" text="dim">
      <formula>NOT(ISERROR(SEARCH("dim",B2)))</formula>
    </cfRule>
    <cfRule type="containsText" dxfId="1" priority="3" operator="containsText" text="sam">
      <formula>NOT(ISERROR(SEARCH("sam",B2)))</formula>
    </cfRule>
  </conditionalFormatting>
  <conditionalFormatting sqref="D13:E13 D14:D15">
    <cfRule type="expression" dxfId="0" priority="1">
      <formula>OR(C13="sam",C13="dim")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Michel</cp:lastModifiedBy>
  <dcterms:created xsi:type="dcterms:W3CDTF">2018-08-24T19:35:10Z</dcterms:created>
  <dcterms:modified xsi:type="dcterms:W3CDTF">2018-08-24T19:51:00Z</dcterms:modified>
</cp:coreProperties>
</file>