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755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functionGroups builtInGroupCount="18"/>
  <definedNames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2" i="6" l="1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D2" i="6"/>
  <c r="D3" i="6"/>
  <c r="D4" i="6"/>
  <c r="D5" i="6"/>
  <c r="D6" i="6"/>
  <c r="D7" i="6"/>
  <c r="D8" i="6"/>
  <c r="D9" i="6"/>
  <c r="J2" i="6"/>
  <c r="J3" i="6"/>
  <c r="J4" i="6"/>
  <c r="J5" i="6"/>
  <c r="J6" i="6"/>
  <c r="J7" i="6"/>
  <c r="J8" i="6"/>
  <c r="J9" i="6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9" i="8"/>
  <c r="C20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9" i="8"/>
  <c r="D20" i="8" s="1"/>
  <c r="C26" i="8"/>
  <c r="C27" i="8" s="1"/>
  <c r="B19" i="8"/>
  <c r="C7" i="7"/>
  <c r="B6" i="7"/>
  <c r="C33" i="8" l="1"/>
  <c r="C34" i="8" s="1"/>
  <c r="D26" i="8"/>
  <c r="D27" i="8" s="1"/>
  <c r="B26" i="8"/>
  <c r="E19" i="8"/>
  <c r="E20" i="8" s="1"/>
  <c r="F12" i="8"/>
  <c r="F13" i="8" s="1"/>
  <c r="G9" i="8"/>
  <c r="G10" i="8" s="1"/>
  <c r="H6" i="8"/>
  <c r="H7" i="8" s="1"/>
  <c r="D7" i="7"/>
  <c r="I6" i="8" l="1"/>
  <c r="I7" i="8" s="1"/>
  <c r="E26" i="8"/>
  <c r="E27" i="8" s="1"/>
  <c r="H9" i="8"/>
  <c r="H10" i="8" s="1"/>
  <c r="G12" i="8"/>
  <c r="G13" i="8" s="1"/>
  <c r="F19" i="8"/>
  <c r="F20" i="8" s="1"/>
  <c r="B33" i="8"/>
  <c r="D33" i="8"/>
  <c r="D34" i="8" s="1"/>
  <c r="E7" i="7"/>
  <c r="G19" i="8" l="1"/>
  <c r="G20" i="8" s="1"/>
  <c r="E33" i="8"/>
  <c r="E34" i="8" s="1"/>
  <c r="H12" i="8"/>
  <c r="H13" i="8" s="1"/>
  <c r="I9" i="8"/>
  <c r="I10" i="8" s="1"/>
  <c r="F26" i="8"/>
  <c r="F27" i="8" s="1"/>
  <c r="F7" i="7"/>
  <c r="H19" i="8" l="1"/>
  <c r="H20" i="8" s="1"/>
  <c r="F33" i="8"/>
  <c r="F34" i="8" s="1"/>
  <c r="G26" i="8"/>
  <c r="G27" i="8" s="1"/>
  <c r="I12" i="8"/>
  <c r="I13" i="8" s="1"/>
  <c r="G7" i="7"/>
  <c r="H26" i="8" l="1"/>
  <c r="H27" i="8" s="1"/>
  <c r="G33" i="8"/>
  <c r="G34" i="8" s="1"/>
  <c r="I19" i="8"/>
  <c r="I20" i="8" s="1"/>
  <c r="H7" i="7"/>
  <c r="I26" i="8" l="1"/>
  <c r="I27" i="8" s="1"/>
  <c r="H33" i="8"/>
  <c r="H34" i="8" s="1"/>
  <c r="H6" i="7"/>
  <c r="I33" i="8" l="1"/>
  <c r="I34" i="8" s="1"/>
</calcChain>
</file>

<file path=xl/sharedStrings.xml><?xml version="1.0" encoding="utf-8"?>
<sst xmlns="http://schemas.openxmlformats.org/spreadsheetml/2006/main" count="139" uniqueCount="93">
  <si>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</si>
  <si>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</si>
  <si>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</si>
  <si>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</si>
  <si>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</si>
  <si>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</si>
  <si>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</si>
  <si>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</si>
  <si>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</si>
  <si>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</si>
  <si>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</si>
  <si>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</si>
  <si>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</si>
  <si>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</si>
  <si>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</si>
  <si>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</si>
  <si>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</si>
  <si>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</si>
  <si>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</si>
  <si>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</si>
  <si>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</si>
  <si>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</si>
  <si>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</si>
  <si>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</si>
  <si>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</si>
  <si>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</si>
  <si>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</si>
  <si>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</si>
  <si>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</si>
  <si>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</si>
  <si>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</si>
  <si>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</si>
  <si>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</si>
  <si>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</si>
  <si>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</si>
  <si>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</si>
  <si>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</si>
  <si>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Chimie Séance 1</t>
  </si>
  <si>
    <t>Chimie Séance 2</t>
  </si>
  <si>
    <t>Physique Séance 1</t>
  </si>
  <si>
    <t>Biochimie Séance 1</t>
  </si>
  <si>
    <t>Physique Séance 2</t>
  </si>
  <si>
    <t>Biochimie Séance 2</t>
  </si>
  <si>
    <t>Biologie Cell. Séance 1</t>
  </si>
  <si>
    <t>Biologie Cell. Séance 2</t>
  </si>
  <si>
    <t>J0 Chimie Séance 1</t>
  </si>
  <si>
    <t>J0 Biologie Cell. Séance 1</t>
  </si>
  <si>
    <t>J0 Physique Séance 1</t>
  </si>
  <si>
    <t>J0 Biochimie Séance 1</t>
  </si>
  <si>
    <t>J0 Biologie Cell. Séance 2</t>
  </si>
  <si>
    <t>J0 Physique Séance 2</t>
  </si>
  <si>
    <t>J0 Biochimie Séance 2</t>
  </si>
  <si>
    <t>J0 Chimie Séance 2</t>
  </si>
  <si>
    <t>J2 Chimie Séance 1</t>
  </si>
  <si>
    <t>J2 Biologie Cell. Séance 1</t>
  </si>
  <si>
    <t>J2 Physique Séance 1</t>
  </si>
  <si>
    <t>J2 Biochimie Séance 1</t>
  </si>
  <si>
    <t>J2 Biologie Cell. Séance 2</t>
  </si>
  <si>
    <t>J2 Physique Séance 2</t>
  </si>
  <si>
    <t>J2 Biochimie Séance 2</t>
  </si>
  <si>
    <t>J2 Chimie Séance 2</t>
  </si>
  <si>
    <t>J2</t>
  </si>
  <si>
    <t>J6</t>
  </si>
  <si>
    <t>J10</t>
  </si>
  <si>
    <t>J15</t>
  </si>
  <si>
    <t>J30</t>
  </si>
  <si>
    <t>J45</t>
  </si>
  <si>
    <t>J60</t>
  </si>
  <si>
    <t>J75</t>
  </si>
  <si>
    <t>J6 Chimie Séance 1</t>
  </si>
  <si>
    <t>J6 Biologie Cell. Séance 1</t>
  </si>
  <si>
    <t>J6 Physique Séance 1</t>
  </si>
  <si>
    <t>J6 Biochimie Séance 1</t>
  </si>
  <si>
    <t>J6 Biologie Cell. Séance 2</t>
  </si>
  <si>
    <t>J6 Physique Séance 2</t>
  </si>
  <si>
    <t>J10 Chimie Séance 1</t>
  </si>
  <si>
    <t>J10 Biologie Cell. Séance 1</t>
  </si>
  <si>
    <t>J10 Physique Séance 1</t>
  </si>
  <si>
    <t>J10 Biochimie Séance 1</t>
  </si>
  <si>
    <t>J6 Biochimie Séance 2</t>
  </si>
  <si>
    <t>J6 Chimie Séance 2</t>
  </si>
  <si>
    <t>J10 Biologie Cell. Séance 2</t>
  </si>
  <si>
    <t>J10 Physique Séance 2</t>
  </si>
  <si>
    <t>J15 Chimie Séance 1</t>
  </si>
  <si>
    <t>J15 Biologie Cell. Séance 1</t>
  </si>
  <si>
    <t>J10 Biochimie Séance 2</t>
  </si>
  <si>
    <t>J10 Chimie Séance 2</t>
  </si>
  <si>
    <t>J15 Physique Séance 1</t>
  </si>
  <si>
    <t>J15 Biochimie Séance 1</t>
  </si>
  <si>
    <t>J15 Biologie Cell. Séance 2</t>
  </si>
  <si>
    <t>J15 Physique Séance 2</t>
  </si>
  <si>
    <t>J15 Biochimie Séance 2</t>
  </si>
  <si>
    <t>J15 Chimie Séance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</si>
</sst>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7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9" fillId="6" borderId="15" xfId="2" applyFont="1" applyFill="1" applyBorder="1" applyAlignment="1">
      <alignment horizontal="center" vertical="center"/>
    </xf>
    <xf numFmtId="0" fontId="19" fillId="6" borderId="7" xfId="2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7" borderId="0" xfId="0" applyFont="1" applyFill="1" applyBorder="1" applyAlignment="1">
      <alignment horizontal="center"/>
    </xf>
    <xf numFmtId="167" fontId="21" fillId="0" borderId="0" xfId="0" applyNumberFormat="1" applyFont="1" applyBorder="1" applyAlignment="1">
      <alignment horizontal="center"/>
    </xf>
    <xf numFmtId="167" fontId="23" fillId="0" borderId="0" xfId="0" applyNumberFormat="1" applyFont="1" applyBorder="1" applyAlignment="1">
      <alignment horizont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4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168" fontId="15" fillId="0" borderId="0" xfId="0" applyNumberFormat="1" applyFont="1" applyBorder="1" applyAlignment="1">
      <alignment horizontal="center" vertical="top" textRotation="90"/>
    </xf>
    <xf numFmtId="168" fontId="16" fillId="0" borderId="0" xfId="0" applyNumberFormat="1" applyFont="1" applyBorder="1" applyAlignment="1">
      <alignment horizontal="center" vertical="top" textRotation="90"/>
    </xf>
    <xf numFmtId="168" fontId="18" fillId="5" borderId="13" xfId="1" applyNumberFormat="1" applyFont="1" applyFill="1" applyBorder="1" applyAlignment="1">
      <alignment horizontal="center" vertical="top" textRotation="90"/>
    </xf>
    <xf numFmtId="14" fontId="0" fillId="0" borderId="0" xfId="0" applyNumberFormat="1" applyFill="1" applyAlignment="1">
      <alignment horizontal="right" vertical="center" indent="1"/>
    </xf>
    <xf numFmtId="0" fontId="27" fillId="0" borderId="0" xfId="0" applyFont="1">
      <alignment vertical="center"/>
    </xf>
    <xf numFmtId="166" fontId="28" fillId="0" borderId="7" xfId="0" applyNumberFormat="1" applyFont="1" applyFill="1" applyBorder="1">
      <alignment vertical="center"/>
    </xf>
    <xf numFmtId="0" fontId="29" fillId="0" borderId="7" xfId="2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0" fillId="8" borderId="0" xfId="0" applyFill="1">
      <alignment vertical="center"/>
    </xf>
    <xf numFmtId="0" fontId="0" fillId="8" borderId="0" xfId="0" applyFont="1" applyFill="1" applyBorder="1" applyAlignment="1">
      <alignment horizontal="left" vertical="center" indent="1"/>
    </xf>
    <xf numFmtId="0" fontId="0" fillId="9" borderId="0" xfId="0" applyFont="1" applyFill="1" applyBorder="1" applyAlignment="1">
      <alignment horizontal="left" vertical="center" indent="1"/>
    </xf>
    <xf numFmtId="0" fontId="0" fillId="10" borderId="0" xfId="0" applyFont="1" applyFill="1" applyBorder="1" applyAlignment="1">
      <alignment horizontal="left" vertical="center" indent="1"/>
    </xf>
    <xf numFmtId="0" fontId="0" fillId="11" borderId="0" xfId="0" applyFont="1" applyFill="1" applyBorder="1" applyAlignment="1">
      <alignment horizontal="left" vertical="center" inden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0" fillId="13" borderId="0" xfId="0" applyFill="1">
      <alignment vertical="center"/>
    </xf>
    <xf numFmtId="0" fontId="0" fillId="8" borderId="7" xfId="0" applyFont="1" applyFill="1" applyBorder="1" applyProtection="1">
      <alignment vertical="center"/>
      <protection locked="0"/>
    </xf>
    <xf numFmtId="0" fontId="0" fillId="12" borderId="7" xfId="0" applyFont="1" applyFill="1" applyBorder="1" applyProtection="1">
      <alignment vertical="center"/>
      <protection locked="0"/>
    </xf>
    <xf numFmtId="0" fontId="0" fillId="13" borderId="7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12" borderId="15" xfId="0" applyFont="1" applyFill="1" applyBorder="1" applyProtection="1">
      <alignment vertical="center"/>
      <protection locked="0"/>
    </xf>
    <xf numFmtId="0" fontId="0" fillId="8" borderId="15" xfId="0" applyFont="1" applyFill="1" applyBorder="1" applyProtection="1">
      <alignment vertical="center"/>
      <protection locked="0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relative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9"/>
</file>

<file path=xl/ctrlProps/ctrlProp2.xml><?xml version="1.0" encoding="utf-8"?>
<formControlPr xmlns="http://schemas.microsoft.com/office/spreadsheetml/2009/9/main" objectType="Spin" dx="16" fmlaLink="$C$2" max="3000" min="1904" page="10" val="2018"/>
</file>

<file path=xl/ctrlProps/ctrlProp3.xml><?xml version="1.0" encoding="utf-8"?>
<formControlPr xmlns="http://schemas.microsoft.com/office/spreadsheetml/2009/9/main" objectType="Spin" dx="16" fmlaLink="$E$2" max="1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xmlns="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9" totalsRowShown="0" headerRowDxfId="18">
  <autoFilter ref="A1:J9"/>
  <tableColumns count="10">
    <tableColumn id="1" name="Nom du cours" dataDxfId="17"/>
    <tableColumn id="2" name="J0" dataDxfId="16"/>
    <tableColumn id="3" name="J2" dataDxfId="15">
      <calculatedColumnFormula>Devoirs[[#This Row],[J0]]+2</calculatedColumnFormula>
    </tableColumn>
    <tableColumn id="4" name="J6" dataDxfId="14">
      <calculatedColumnFormula>Devoirs[[#This Row],[J0]]+6</calculatedColumnFormula>
    </tableColumn>
    <tableColumn id="5" name="J10" dataDxfId="13">
      <calculatedColumnFormula>Devoirs[[#This Row],[J0]]+10</calculatedColumnFormula>
    </tableColumn>
    <tableColumn id="6" name="J15" dataDxfId="12">
      <calculatedColumnFormula>Devoirs[[#This Row],[J0]]+15</calculatedColumnFormula>
    </tableColumn>
    <tableColumn id="8" name="J30" dataDxfId="11">
      <calculatedColumnFormula>Devoirs[[#This Row],[J0]]+30</calculatedColumnFormula>
    </tableColumn>
    <tableColumn id="7" name="J45" dataDxfId="10">
      <calculatedColumnFormula>Devoirs[[#This Row],[J0]]+45</calculatedColumnFormula>
    </tableColumn>
    <tableColumn id="9" name="J60" dataDxfId="9">
      <calculatedColumnFormula>Devoirs[[#This Row],[J0]]+60</calculatedColumnFormula>
    </tableColumn>
    <tableColumn id="10" name="J75" dataDxfId="8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2">
  <autoFilter ref="B1:C33"/>
  <tableColumns count="2">
    <tableColumn id="1" name="DATE_JFP" dataDxfId="1"/>
    <tableColumn id="2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9"/>
  <sheetViews>
    <sheetView showGridLines="0" tabSelected="1" zoomScaleNormal="100" workbookViewId="0"/>
  </sheetViews>
  <sheetFormatPr baseColWidth="10" defaultColWidth="9.1796875" defaultRowHeight="18" customHeight="1" x14ac:dyDescent="0.25"/>
  <cols>
    <col min="1" max="1" width="32.0898437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4" t="s">
        <v>0</v>
      </c>
      <c r="B1" s="4" t="s">
        <v>1</v>
      </c>
      <c r="C1" s="4" t="s">
        <v>61</v>
      </c>
      <c r="D1" s="4" t="s">
        <v>62</v>
      </c>
      <c r="E1" s="4" t="s">
        <v>63</v>
      </c>
      <c r="F1" s="4" t="s">
        <v>64</v>
      </c>
      <c r="G1" s="4" t="s">
        <v>65</v>
      </c>
      <c r="H1" s="4" t="s">
        <v>66</v>
      </c>
      <c r="I1" s="4" t="s">
        <v>67</v>
      </c>
      <c r="J1" s="11" t="s">
        <v>68</v>
      </c>
    </row>
    <row r="2" spans="1:10" ht="18" customHeight="1" x14ac:dyDescent="0.25">
      <c r="A2" s="47" t="s">
        <v>37</v>
      </c>
      <c r="B2" s="41">
        <v>43147</v>
      </c>
      <c r="C2" s="41">
        <f>Devoirs[[#This Row],[J0]]+2</f>
        <v>43149</v>
      </c>
      <c r="D2" s="41">
        <f>Devoirs[[#This Row],[J0]]+6</f>
        <v>43153</v>
      </c>
      <c r="E2" s="41">
        <f>Devoirs[[#This Row],[J0]]+10</f>
        <v>43157</v>
      </c>
      <c r="F2" s="41">
        <f>Devoirs[[#This Row],[J0]]+15</f>
        <v>43162</v>
      </c>
      <c r="G2" s="41">
        <f>Devoirs[[#This Row],[J0]]+30</f>
        <v>43177</v>
      </c>
      <c r="H2" s="41">
        <f>Devoirs[[#This Row],[J0]]+45</f>
        <v>43192</v>
      </c>
      <c r="I2" s="41">
        <f>Devoirs[[#This Row],[J0]]+60</f>
        <v>43207</v>
      </c>
      <c r="J2" s="41">
        <f>Devoirs[[#This Row],[J0]]+75</f>
        <v>43222</v>
      </c>
    </row>
    <row r="3" spans="1:10" ht="18" customHeight="1" x14ac:dyDescent="0.25">
      <c r="A3" s="48" t="s">
        <v>43</v>
      </c>
      <c r="B3" s="41">
        <v>43147</v>
      </c>
      <c r="C3" s="41">
        <f>Devoirs[[#This Row],[J0]]+2</f>
        <v>43149</v>
      </c>
      <c r="D3" s="41">
        <f>Devoirs[[#This Row],[J0]]+6</f>
        <v>43153</v>
      </c>
      <c r="E3" s="41">
        <f>Devoirs[[#This Row],[J0]]+10</f>
        <v>43157</v>
      </c>
      <c r="F3" s="41">
        <f>Devoirs[[#This Row],[J0]]+15</f>
        <v>43162</v>
      </c>
      <c r="G3" s="41">
        <f>Devoirs[[#This Row],[J0]]+30</f>
        <v>43177</v>
      </c>
      <c r="H3" s="41">
        <f>Devoirs[[#This Row],[J0]]+45</f>
        <v>43192</v>
      </c>
      <c r="I3" s="41">
        <f>Devoirs[[#This Row],[J0]]+60</f>
        <v>43207</v>
      </c>
      <c r="J3" s="41">
        <f>Devoirs[[#This Row],[J0]]+75</f>
        <v>43222</v>
      </c>
    </row>
    <row r="4" spans="1:10" ht="18" customHeight="1" x14ac:dyDescent="0.25">
      <c r="A4" s="49" t="s">
        <v>39</v>
      </c>
      <c r="B4" s="41">
        <v>43148</v>
      </c>
      <c r="C4" s="41">
        <f>Devoirs[[#This Row],[J0]]+2</f>
        <v>43150</v>
      </c>
      <c r="D4" s="41">
        <f>Devoirs[[#This Row],[J0]]+6</f>
        <v>43154</v>
      </c>
      <c r="E4" s="41">
        <f>Devoirs[[#This Row],[J0]]+10</f>
        <v>43158</v>
      </c>
      <c r="F4" s="41">
        <f>Devoirs[[#This Row],[J0]]+15</f>
        <v>43163</v>
      </c>
      <c r="G4" s="41">
        <f>Devoirs[[#This Row],[J0]]+30</f>
        <v>43178</v>
      </c>
      <c r="H4" s="41">
        <f>Devoirs[[#This Row],[J0]]+45</f>
        <v>43193</v>
      </c>
      <c r="I4" s="41">
        <f>Devoirs[[#This Row],[J0]]+60</f>
        <v>43208</v>
      </c>
      <c r="J4" s="41">
        <f>Devoirs[[#This Row],[J0]]+75</f>
        <v>43223</v>
      </c>
    </row>
    <row r="5" spans="1:10" ht="18" customHeight="1" x14ac:dyDescent="0.25">
      <c r="A5" s="50" t="s">
        <v>40</v>
      </c>
      <c r="B5" s="41">
        <v>43148</v>
      </c>
      <c r="C5" s="41">
        <f>Devoirs[[#This Row],[J0]]+2</f>
        <v>43150</v>
      </c>
      <c r="D5" s="41">
        <f>Devoirs[[#This Row],[J0]]+6</f>
        <v>43154</v>
      </c>
      <c r="E5" s="41">
        <f>Devoirs[[#This Row],[J0]]+10</f>
        <v>43158</v>
      </c>
      <c r="F5" s="41">
        <f>Devoirs[[#This Row],[J0]]+15</f>
        <v>43163</v>
      </c>
      <c r="G5" s="41">
        <f>Devoirs[[#This Row],[J0]]+30</f>
        <v>43178</v>
      </c>
      <c r="H5" s="41">
        <f>Devoirs[[#This Row],[J0]]+45</f>
        <v>43193</v>
      </c>
      <c r="I5" s="41">
        <f>Devoirs[[#This Row],[J0]]+60</f>
        <v>43208</v>
      </c>
      <c r="J5" s="41">
        <f>Devoirs[[#This Row],[J0]]+75</f>
        <v>43223</v>
      </c>
    </row>
    <row r="6" spans="1:10" ht="18" customHeight="1" x14ac:dyDescent="0.25">
      <c r="A6" s="48" t="s">
        <v>44</v>
      </c>
      <c r="B6" s="41">
        <v>43149</v>
      </c>
      <c r="C6" s="41">
        <f>Devoirs[[#This Row],[J0]]+2</f>
        <v>43151</v>
      </c>
      <c r="D6" s="41">
        <f>Devoirs[[#This Row],[J0]]+6</f>
        <v>43155</v>
      </c>
      <c r="E6" s="41">
        <f>Devoirs[[#This Row],[J0]]+10</f>
        <v>43159</v>
      </c>
      <c r="F6" s="41">
        <f>Devoirs[[#This Row],[J0]]+15</f>
        <v>43164</v>
      </c>
      <c r="G6" s="41">
        <f>Devoirs[[#This Row],[J0]]+30</f>
        <v>43179</v>
      </c>
      <c r="H6" s="41">
        <f>Devoirs[[#This Row],[J0]]+45</f>
        <v>43194</v>
      </c>
      <c r="I6" s="41">
        <f>Devoirs[[#This Row],[J0]]+60</f>
        <v>43209</v>
      </c>
      <c r="J6" s="41">
        <f>Devoirs[[#This Row],[J0]]+75</f>
        <v>43224</v>
      </c>
    </row>
    <row r="7" spans="1:10" ht="18" customHeight="1" x14ac:dyDescent="0.25">
      <c r="A7" s="49" t="s">
        <v>41</v>
      </c>
      <c r="B7" s="41">
        <v>43149</v>
      </c>
      <c r="C7" s="41">
        <f>Devoirs[[#This Row],[J0]]+2</f>
        <v>43151</v>
      </c>
      <c r="D7" s="41">
        <f>Devoirs[[#This Row],[J0]]+6</f>
        <v>43155</v>
      </c>
      <c r="E7" s="41">
        <f>Devoirs[[#This Row],[J0]]+10</f>
        <v>43159</v>
      </c>
      <c r="F7" s="41">
        <f>Devoirs[[#This Row],[J0]]+15</f>
        <v>43164</v>
      </c>
      <c r="G7" s="41">
        <f>Devoirs[[#This Row],[J0]]+30</f>
        <v>43179</v>
      </c>
      <c r="H7" s="41">
        <f>Devoirs[[#This Row],[J0]]+45</f>
        <v>43194</v>
      </c>
      <c r="I7" s="41">
        <f>Devoirs[[#This Row],[J0]]+60</f>
        <v>43209</v>
      </c>
      <c r="J7" s="41">
        <f>Devoirs[[#This Row],[J0]]+75</f>
        <v>43224</v>
      </c>
    </row>
    <row r="8" spans="1:10" ht="18" customHeight="1" x14ac:dyDescent="0.25">
      <c r="A8" s="50" t="s">
        <v>42</v>
      </c>
      <c r="B8" s="41">
        <v>43152</v>
      </c>
      <c r="C8" s="41">
        <f>Devoirs[[#This Row],[J0]]+2</f>
        <v>43154</v>
      </c>
      <c r="D8" s="41">
        <f>Devoirs[[#This Row],[J0]]+6</f>
        <v>43158</v>
      </c>
      <c r="E8" s="41">
        <f>Devoirs[[#This Row],[J0]]+10</f>
        <v>43162</v>
      </c>
      <c r="F8" s="41">
        <f>Devoirs[[#This Row],[J0]]+15</f>
        <v>43167</v>
      </c>
      <c r="G8" s="41">
        <f>Devoirs[[#This Row],[J0]]+30</f>
        <v>43182</v>
      </c>
      <c r="H8" s="41">
        <f>Devoirs[[#This Row],[J0]]+45</f>
        <v>43197</v>
      </c>
      <c r="I8" s="41">
        <f>Devoirs[[#This Row],[J0]]+60</f>
        <v>43212</v>
      </c>
      <c r="J8" s="41">
        <f>Devoirs[[#This Row],[J0]]+75</f>
        <v>43227</v>
      </c>
    </row>
    <row r="9" spans="1:10" ht="18" customHeight="1" x14ac:dyDescent="0.25">
      <c r="A9" s="47" t="s">
        <v>38</v>
      </c>
      <c r="B9" s="41">
        <v>43152</v>
      </c>
      <c r="C9" s="41">
        <f>Devoirs[[#This Row],[J0]]+2</f>
        <v>43154</v>
      </c>
      <c r="D9" s="41">
        <f>Devoirs[[#This Row],[J0]]+6</f>
        <v>43158</v>
      </c>
      <c r="E9" s="41">
        <f>Devoirs[[#This Row],[J0]]+10</f>
        <v>43162</v>
      </c>
      <c r="F9" s="41">
        <f>Devoirs[[#This Row],[J0]]+15</f>
        <v>43167</v>
      </c>
      <c r="G9" s="41">
        <f>Devoirs[[#This Row],[J0]]+30</f>
        <v>43182</v>
      </c>
      <c r="H9" s="41">
        <f>Devoirs[[#This Row],[J0]]+45</f>
        <v>43197</v>
      </c>
      <c r="I9" s="41">
        <f>Devoirs[[#This Row],[J0]]+60</f>
        <v>43212</v>
      </c>
      <c r="J9" s="41">
        <f>Devoirs[[#This Row],[J0]]+75</f>
        <v>43227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7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2.26953125" style="9" customWidth="1"/>
    <col min="2" max="8" width="19.26953125" customWidth="1"/>
    <col min="9" max="9" width="11.453125" customWidth="1"/>
  </cols>
  <sheetData>
    <row r="1" spans="1:8" ht="13" thickBot="1" x14ac:dyDescent="0.3">
      <c r="A1" s="9" t="s">
        <v>10</v>
      </c>
    </row>
    <row r="2" spans="1:8" s="7" customFormat="1" ht="23.5" thickTop="1" thickBot="1" x14ac:dyDescent="0.3">
      <c r="A2" s="10" t="s">
        <v>10</v>
      </c>
      <c r="B2" s="5">
        <v>2018</v>
      </c>
      <c r="C2" s="6">
        <v>9</v>
      </c>
      <c r="D2"/>
    </row>
    <row r="3" spans="1:8" ht="13" thickTop="1" x14ac:dyDescent="0.25">
      <c r="A3" s="9" t="s">
        <v>10</v>
      </c>
    </row>
    <row r="4" spans="1:8" ht="37.5" thickBot="1" x14ac:dyDescent="0.3">
      <c r="A4" s="9" t="s">
        <v>10</v>
      </c>
      <c r="B4" s="60" t="s">
        <v>9</v>
      </c>
      <c r="C4" s="60"/>
      <c r="D4" s="60"/>
      <c r="E4" s="60"/>
      <c r="F4" s="60"/>
      <c r="G4" s="60"/>
      <c r="H4" s="60"/>
    </row>
    <row r="5" spans="1:8" ht="14.5" thickTop="1" x14ac:dyDescent="0.25">
      <c r="A5" s="9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</row>
    <row r="6" spans="1:8" s="45" customFormat="1" ht="15" x14ac:dyDescent="0.25">
      <c r="A6" s="42" t="s">
        <v>10</v>
      </c>
      <c r="B6" s="43">
        <f>B7</f>
        <v>43157</v>
      </c>
      <c r="C6" s="44"/>
      <c r="D6" s="44"/>
      <c r="E6" s="44"/>
      <c r="F6" s="44"/>
      <c r="G6" s="44"/>
      <c r="H6" s="43">
        <f>H7</f>
        <v>43163</v>
      </c>
    </row>
    <row r="7" spans="1:8" ht="27" x14ac:dyDescent="0.25">
      <c r="A7" s="9" t="s">
        <v>10</v>
      </c>
      <c r="B7" s="8">
        <f>(C2-1)*7+IF(WEEKDAY(DATE(B2,1,1),2)&gt;4,7,0)+DATE(B2,1,1)-WEEKDAY(DATE(B2,1,1),2)+1</f>
        <v>43157</v>
      </c>
      <c r="C7" s="8">
        <f>B7+1</f>
        <v>43158</v>
      </c>
      <c r="D7" s="8">
        <f t="shared" ref="D7:H7" si="0">C7+1</f>
        <v>43159</v>
      </c>
      <c r="E7" s="8">
        <f t="shared" si="0"/>
        <v>43160</v>
      </c>
      <c r="F7" s="8">
        <f t="shared" si="0"/>
        <v>43161</v>
      </c>
      <c r="G7" s="8">
        <f t="shared" si="0"/>
        <v>43162</v>
      </c>
      <c r="H7" s="8">
        <f t="shared" si="0"/>
        <v>43163</v>
      </c>
    </row>
    <row r="8" spans="1:8" x14ac:dyDescent="0.25">
      <c r="A8">
        <v>1</v>
      </c>
      <c r="B8" s="46" t="s">
        <v>75</v>
      </c>
      <c r="C8" s="53" t="s">
        <v>77</v>
      </c>
      <c r="D8" s="52" t="s">
        <v>81</v>
      </c>
      <c r="G8" s="46" t="s">
        <v>83</v>
      </c>
      <c r="H8" s="53" t="s">
        <v>87</v>
      </c>
    </row>
    <row r="9" spans="1:8" x14ac:dyDescent="0.25">
      <c r="A9">
        <v>2</v>
      </c>
      <c r="B9" s="52" t="s">
        <v>76</v>
      </c>
      <c r="C9" s="51" t="s">
        <v>78</v>
      </c>
      <c r="D9" s="53" t="s">
        <v>82</v>
      </c>
      <c r="G9" s="52" t="s">
        <v>84</v>
      </c>
      <c r="H9" s="51" t="s">
        <v>88</v>
      </c>
    </row>
    <row r="10" spans="1:8" x14ac:dyDescent="0.25">
      <c r="A10">
        <v>3</v>
      </c>
      <c r="C10" s="51" t="s">
        <v>79</v>
      </c>
      <c r="G10" s="51" t="s">
        <v>85</v>
      </c>
    </row>
    <row r="11" spans="1:8" x14ac:dyDescent="0.25">
      <c r="A11">
        <v>4</v>
      </c>
      <c r="C11" s="46" t="s">
        <v>80</v>
      </c>
      <c r="G11" s="46" t="s">
        <v>86</v>
      </c>
    </row>
    <row r="12" spans="1:8" x14ac:dyDescent="0.25">
      <c r="A12"/>
    </row>
    <row r="13" spans="1:8" x14ac:dyDescent="0.25">
      <c r="A13"/>
    </row>
    <row r="14" spans="1:8" x14ac:dyDescent="0.25">
      <c r="A14"/>
    </row>
    <row r="15" spans="1:8" x14ac:dyDescent="0.25">
      <c r="A15"/>
    </row>
    <row r="16" spans="1:8" x14ac:dyDescent="0.25">
      <c r="A16"/>
    </row>
    <row r="17" spans="1:1" x14ac:dyDescent="0.25">
      <c r="A17"/>
    </row>
  </sheetData>
  <mergeCells count="1">
    <mergeCell ref="B4:H4"/>
  </mergeCells>
  <conditionalFormatting sqref="B6:H7">
    <cfRule type="expression" dxfId="7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7"/>
  <sheetViews>
    <sheetView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31" customWidth="1"/>
    <col min="2" max="2" width="4.1796875" style="38" bestFit="1" customWidth="1"/>
    <col min="3" max="7" width="20.54296875" customWidth="1"/>
    <col min="8" max="8" width="22.6328125" customWidth="1"/>
    <col min="9" max="9" width="20.54296875" customWidth="1"/>
    <col min="10" max="10" width="1.7265625" customWidth="1"/>
  </cols>
  <sheetData>
    <row r="1" spans="1:9" ht="13" thickBot="1" x14ac:dyDescent="0.3"/>
    <row r="2" spans="1:9" s="7" customFormat="1" ht="23.5" thickTop="1" thickBot="1" x14ac:dyDescent="0.3">
      <c r="A2" s="32"/>
      <c r="B2" s="39"/>
      <c r="C2" s="12">
        <v>2018</v>
      </c>
      <c r="D2" s="13" t="str">
        <f>UPPER(CHOOSE(E2,"Janvier","Février","Mars","Avril","Mai","Juin","Juillet","Août","Septembre","Octobre","Novembre","Décembre"))</f>
        <v>FÉVRIER</v>
      </c>
      <c r="E2" s="14">
        <v>2</v>
      </c>
    </row>
    <row r="3" spans="1:9" ht="13" thickTop="1" x14ac:dyDescent="0.25"/>
    <row r="4" spans="1:9" ht="37.5" thickBot="1" x14ac:dyDescent="0.3">
      <c r="C4" s="61" t="s">
        <v>11</v>
      </c>
      <c r="D4" s="62"/>
      <c r="E4" s="62"/>
      <c r="F4" s="62"/>
      <c r="G4" s="62"/>
      <c r="H4" s="62"/>
      <c r="I4" s="62"/>
    </row>
    <row r="5" spans="1:9" ht="15" thickTop="1" thickBot="1" x14ac:dyDescent="0.3">
      <c r="B5" s="31"/>
      <c r="C5" s="15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7" t="s">
        <v>8</v>
      </c>
      <c r="I5" s="15" t="s">
        <v>2</v>
      </c>
    </row>
    <row r="6" spans="1:9" ht="27.5" thickTop="1" x14ac:dyDescent="0.25">
      <c r="B6" s="40">
        <f>1+INT(MIN(MOD(C6-DATE(YEAR(C6)+{-1;0;1},1,5)+WEEKDAY(DATE(YEAR(C6)+{-1;0;1},1,3)),734))/7)</f>
        <v>5</v>
      </c>
      <c r="C6" s="22">
        <f>DATE(C2,E2,1)-WEEKDAY(DATE(C2,E2,1),2)+1</f>
        <v>43129</v>
      </c>
      <c r="D6" s="23">
        <f t="shared" ref="D6:I6" si="0">C6+1</f>
        <v>43130</v>
      </c>
      <c r="E6" s="23">
        <f t="shared" si="0"/>
        <v>43131</v>
      </c>
      <c r="F6" s="23">
        <f t="shared" si="0"/>
        <v>43132</v>
      </c>
      <c r="G6" s="23">
        <f t="shared" si="0"/>
        <v>43133</v>
      </c>
      <c r="H6" s="23">
        <f t="shared" si="0"/>
        <v>43134</v>
      </c>
      <c r="I6" s="23">
        <f t="shared" si="0"/>
        <v>43135</v>
      </c>
    </row>
    <row r="7" spans="1:9" s="18" customFormat="1" ht="12.65" customHeight="1" x14ac:dyDescent="0.25">
      <c r="A7" s="33"/>
      <c r="B7" s="33"/>
      <c r="C7" s="24" t="str">
        <f>IFERROR(VLOOKUP(C6,JF_P[],2,0),"")</f>
        <v/>
      </c>
      <c r="D7" s="25" t="str">
        <f>IFERROR(VLOOKUP(D6,JF_P[],2,0),"")</f>
        <v/>
      </c>
      <c r="E7" s="25" t="str">
        <f>IFERROR(VLOOKUP(E6,JF_P[],2,0),"")</f>
        <v/>
      </c>
      <c r="F7" s="25" t="str">
        <f>IFERROR(VLOOKUP(F6,JF_P[],2,0),"")</f>
        <v/>
      </c>
      <c r="G7" s="25" t="str">
        <f>IFERROR(VLOOKUP(G6,JF_P[],2,0),"")</f>
        <v/>
      </c>
      <c r="H7" s="25" t="str">
        <f>IFERROR(VLOOKUP(H6,JF_P[],2,0),"")</f>
        <v/>
      </c>
      <c r="I7" s="25" t="str">
        <f>IFERROR(VLOOKUP(I6,JF_P[],2,0),"")</f>
        <v/>
      </c>
    </row>
    <row r="8" spans="1:9" s="21" customFormat="1" ht="13" thickBot="1" x14ac:dyDescent="0.3">
      <c r="A8" s="31"/>
      <c r="B8" s="31"/>
      <c r="C8" s="19"/>
      <c r="D8" s="20"/>
      <c r="E8" s="20"/>
      <c r="F8" s="20"/>
      <c r="G8" s="20"/>
      <c r="H8" s="20"/>
      <c r="I8" s="20"/>
    </row>
    <row r="9" spans="1:9" ht="27.5" thickTop="1" x14ac:dyDescent="0.25">
      <c r="B9" s="40">
        <f>1+INT(MIN(MOD(C9-DATE(YEAR(C9)+{-1;0;1},1,5)+WEEKDAY(DATE(YEAR(C9)+{-1;0;1},1,3)),734))/7)</f>
        <v>6</v>
      </c>
      <c r="C9" s="22">
        <f>C6+7</f>
        <v>43136</v>
      </c>
      <c r="D9" s="23">
        <f t="shared" ref="D9:I9" si="1">C9+1</f>
        <v>43137</v>
      </c>
      <c r="E9" s="23">
        <f t="shared" si="1"/>
        <v>43138</v>
      </c>
      <c r="F9" s="23">
        <f t="shared" si="1"/>
        <v>43139</v>
      </c>
      <c r="G9" s="23">
        <f t="shared" si="1"/>
        <v>43140</v>
      </c>
      <c r="H9" s="23">
        <f t="shared" si="1"/>
        <v>43141</v>
      </c>
      <c r="I9" s="23">
        <f t="shared" si="1"/>
        <v>43142</v>
      </c>
    </row>
    <row r="10" spans="1:9" s="21" customFormat="1" ht="12.65" customHeight="1" x14ac:dyDescent="0.25">
      <c r="A10" s="31"/>
      <c r="B10" s="31"/>
      <c r="C10" s="24" t="str">
        <f>IFERROR(VLOOKUP(C9,JF_P[],2,0),"")</f>
        <v/>
      </c>
      <c r="D10" s="25" t="str">
        <f>IFERROR(VLOOKUP(D9,JF_P[],2,0),"")</f>
        <v/>
      </c>
      <c r="E10" s="25" t="str">
        <f>IFERROR(VLOOKUP(E9,JF_P[],2,0),"")</f>
        <v/>
      </c>
      <c r="F10" s="25" t="str">
        <f>IFERROR(VLOOKUP(F9,JF_P[],2,0),"")</f>
        <v/>
      </c>
      <c r="G10" s="25" t="str">
        <f>IFERROR(VLOOKUP(G9,JF_P[],2,0),"")</f>
        <v/>
      </c>
      <c r="H10" s="25" t="str">
        <f>IFERROR(VLOOKUP(H9,JF_P[],2,0),"")</f>
        <v/>
      </c>
      <c r="I10" s="25" t="str">
        <f>IFERROR(VLOOKUP(I9,JF_P[],2,0),"")</f>
        <v/>
      </c>
    </row>
    <row r="11" spans="1:9" s="21" customFormat="1" ht="13" thickBot="1" x14ac:dyDescent="0.3">
      <c r="A11" s="31"/>
      <c r="B11" s="31"/>
      <c r="C11"/>
      <c r="D11"/>
      <c r="E11"/>
      <c r="F11"/>
      <c r="G11"/>
      <c r="H11"/>
      <c r="I11"/>
    </row>
    <row r="12" spans="1:9" ht="27.5" thickTop="1" x14ac:dyDescent="0.25">
      <c r="B12" s="40">
        <f>1+INT(MIN(MOD(C12-DATE(YEAR(C12)+{-1;0;1},1,5)+WEEKDAY(DATE(YEAR(C12)+{-1;0;1},1,3)),734))/7)</f>
        <v>7</v>
      </c>
      <c r="C12" s="22">
        <f>C9+7</f>
        <v>43143</v>
      </c>
      <c r="D12" s="23">
        <f t="shared" ref="D12:I12" si="2">C12+1</f>
        <v>43144</v>
      </c>
      <c r="E12" s="23">
        <f t="shared" si="2"/>
        <v>43145</v>
      </c>
      <c r="F12" s="23">
        <f t="shared" si="2"/>
        <v>43146</v>
      </c>
      <c r="G12" s="23">
        <f t="shared" si="2"/>
        <v>43147</v>
      </c>
      <c r="H12" s="23">
        <f t="shared" si="2"/>
        <v>43148</v>
      </c>
      <c r="I12" s="23">
        <f t="shared" si="2"/>
        <v>43149</v>
      </c>
    </row>
    <row r="13" spans="1:9" s="18" customFormat="1" ht="12.65" customHeight="1" x14ac:dyDescent="0.25">
      <c r="A13" s="33"/>
      <c r="B13" s="33"/>
      <c r="C13" s="24" t="str">
        <f>IFERROR(VLOOKUP(C12,JF_P[],2,0),"")</f>
        <v/>
      </c>
      <c r="D13" s="25" t="str">
        <f>IFERROR(VLOOKUP(D12,JF_P[],2,0),"")</f>
        <v/>
      </c>
      <c r="E13" s="25" t="str">
        <f>IFERROR(VLOOKUP(E12,JF_P[],2,0),"")</f>
        <v/>
      </c>
      <c r="F13" s="25" t="str">
        <f>IFERROR(VLOOKUP(F12,JF_P[],2,0),"")</f>
        <v/>
      </c>
      <c r="G13" s="25" t="str">
        <f>IFERROR(VLOOKUP(G12,JF_P[],2,0),"")</f>
        <v/>
      </c>
      <c r="H13" s="25" t="str">
        <f>IFERROR(VLOOKUP(H12,JF_P[],2,0),"")</f>
        <v/>
      </c>
      <c r="I13" s="25" t="str">
        <f>IFERROR(VLOOKUP(I12,JF_P[],2,0),"")</f>
        <v/>
      </c>
    </row>
    <row r="14" spans="1:9" s="21" customFormat="1" x14ac:dyDescent="0.25">
      <c r="A14" s="31"/>
      <c r="B14" s="31"/>
      <c r="C14" s="19"/>
      <c r="D14" s="20"/>
      <c r="E14" s="20"/>
      <c r="F14" s="20"/>
      <c r="G14" s="54" t="s">
        <v>45</v>
      </c>
      <c r="H14" s="56" t="s">
        <v>47</v>
      </c>
      <c r="I14" s="54" t="s">
        <v>53</v>
      </c>
    </row>
    <row r="15" spans="1:9" s="21" customFormat="1" x14ac:dyDescent="0.25">
      <c r="A15" s="31"/>
      <c r="B15" s="31"/>
      <c r="C15" s="19"/>
      <c r="D15" s="20"/>
      <c r="E15" s="20"/>
      <c r="F15" s="20"/>
      <c r="G15" s="55" t="s">
        <v>46</v>
      </c>
      <c r="H15" s="57" t="s">
        <v>48</v>
      </c>
      <c r="I15" s="55" t="s">
        <v>54</v>
      </c>
    </row>
    <row r="16" spans="1:9" s="21" customFormat="1" x14ac:dyDescent="0.25">
      <c r="A16" s="31"/>
      <c r="B16" s="31"/>
      <c r="C16" s="19"/>
      <c r="D16" s="20"/>
      <c r="E16" s="20"/>
      <c r="F16" s="20"/>
      <c r="G16" s="20"/>
      <c r="H16" s="20"/>
      <c r="I16" s="55" t="s">
        <v>49</v>
      </c>
    </row>
    <row r="17" spans="1:9" s="21" customFormat="1" x14ac:dyDescent="0.25">
      <c r="A17" s="31"/>
      <c r="B17" s="31"/>
      <c r="C17" s="19"/>
      <c r="D17" s="20"/>
      <c r="E17" s="20"/>
      <c r="F17" s="20"/>
      <c r="G17" s="20"/>
      <c r="H17" s="20"/>
      <c r="I17" s="56" t="s">
        <v>50</v>
      </c>
    </row>
    <row r="18" spans="1:9" s="21" customFormat="1" ht="13" thickBot="1" x14ac:dyDescent="0.3">
      <c r="A18" s="31"/>
      <c r="B18" s="31"/>
      <c r="C18" s="19"/>
      <c r="D18" s="20"/>
      <c r="E18" s="20"/>
      <c r="F18" s="20"/>
      <c r="G18" s="20"/>
      <c r="H18" s="20"/>
      <c r="I18" s="20"/>
    </row>
    <row r="19" spans="1:9" ht="27.5" thickTop="1" x14ac:dyDescent="0.25">
      <c r="B19" s="40">
        <f>1+INT(MIN(MOD(C19-DATE(YEAR(C19)+{-1;0;1},1,5)+WEEKDAY(DATE(YEAR(C19)+{-1;0;1},1,3)),734))/7)</f>
        <v>8</v>
      </c>
      <c r="C19" s="22">
        <f>C12+7</f>
        <v>43150</v>
      </c>
      <c r="D19" s="23">
        <f t="shared" ref="D19:I19" si="3">C19+1</f>
        <v>43151</v>
      </c>
      <c r="E19" s="23">
        <f t="shared" si="3"/>
        <v>43152</v>
      </c>
      <c r="F19" s="23">
        <f t="shared" si="3"/>
        <v>43153</v>
      </c>
      <c r="G19" s="23">
        <f t="shared" si="3"/>
        <v>43154</v>
      </c>
      <c r="H19" s="23">
        <f t="shared" si="3"/>
        <v>43155</v>
      </c>
      <c r="I19" s="23">
        <f t="shared" si="3"/>
        <v>43156</v>
      </c>
    </row>
    <row r="20" spans="1:9" s="21" customFormat="1" ht="12.65" customHeight="1" x14ac:dyDescent="0.25">
      <c r="A20" s="31"/>
      <c r="B20" s="31"/>
      <c r="C20" s="24" t="str">
        <f>IFERROR(VLOOKUP(C19,JF_P[],2,0),"")</f>
        <v/>
      </c>
      <c r="D20" s="25" t="str">
        <f>IFERROR(VLOOKUP(D19,JF_P[],2,0),"")</f>
        <v/>
      </c>
      <c r="E20" s="25" t="str">
        <f>IFERROR(VLOOKUP(E19,JF_P[],2,0),"")</f>
        <v/>
      </c>
      <c r="F20" s="25" t="str">
        <f>IFERROR(VLOOKUP(F19,JF_P[],2,0),"")</f>
        <v/>
      </c>
      <c r="G20" s="25" t="str">
        <f>IFERROR(VLOOKUP(G19,JF_P[],2,0),"")</f>
        <v/>
      </c>
      <c r="H20" s="25" t="str">
        <f>IFERROR(VLOOKUP(H19,JF_P[],2,0),"")</f>
        <v/>
      </c>
      <c r="I20" s="25" t="str">
        <f>IFERROR(VLOOKUP(I19,JF_P[],2,0),"")</f>
        <v/>
      </c>
    </row>
    <row r="21" spans="1:9" s="21" customFormat="1" x14ac:dyDescent="0.25">
      <c r="A21" s="31"/>
      <c r="B21" s="31"/>
      <c r="C21" s="53" t="s">
        <v>55</v>
      </c>
      <c r="D21" s="52" t="s">
        <v>57</v>
      </c>
      <c r="E21" s="51" t="s">
        <v>51</v>
      </c>
      <c r="F21" s="46" t="s">
        <v>69</v>
      </c>
      <c r="G21" s="53" t="s">
        <v>71</v>
      </c>
      <c r="H21" s="52" t="s">
        <v>73</v>
      </c>
      <c r="I21"/>
    </row>
    <row r="22" spans="1:9" s="21" customFormat="1" x14ac:dyDescent="0.25">
      <c r="A22" s="31"/>
      <c r="B22" s="31"/>
      <c r="C22" s="51" t="s">
        <v>56</v>
      </c>
      <c r="D22" s="53" t="s">
        <v>58</v>
      </c>
      <c r="E22" s="46" t="s">
        <v>52</v>
      </c>
      <c r="F22" s="52" t="s">
        <v>70</v>
      </c>
      <c r="G22" s="51" t="s">
        <v>72</v>
      </c>
      <c r="H22" s="53" t="s">
        <v>74</v>
      </c>
      <c r="I22"/>
    </row>
    <row r="23" spans="1:9" s="21" customFormat="1" x14ac:dyDescent="0.25">
      <c r="A23" s="31"/>
      <c r="B23" s="31"/>
      <c r="C23"/>
      <c r="D23"/>
      <c r="E23"/>
      <c r="F23"/>
      <c r="G23" s="51" t="s">
        <v>59</v>
      </c>
      <c r="H23"/>
      <c r="I23"/>
    </row>
    <row r="24" spans="1:9" s="21" customFormat="1" x14ac:dyDescent="0.25">
      <c r="A24" s="31"/>
      <c r="B24" s="31"/>
      <c r="C24"/>
      <c r="D24"/>
      <c r="E24"/>
      <c r="F24"/>
      <c r="G24" s="46" t="s">
        <v>60</v>
      </c>
      <c r="H24"/>
      <c r="I24"/>
    </row>
    <row r="25" spans="1:9" s="21" customFormat="1" ht="13" thickBot="1" x14ac:dyDescent="0.3">
      <c r="A25" s="31"/>
      <c r="B25" s="31"/>
      <c r="C25"/>
      <c r="D25"/>
      <c r="E25"/>
      <c r="F25"/>
      <c r="G25"/>
      <c r="H25"/>
      <c r="I25"/>
    </row>
    <row r="26" spans="1:9" ht="27.5" thickTop="1" x14ac:dyDescent="0.25">
      <c r="B26" s="40">
        <f>1+INT(MIN(MOD(C26-DATE(YEAR(C26)+{-1;0;1},1,5)+WEEKDAY(DATE(YEAR(C26)+{-1;0;1},1,3)),734))/7)</f>
        <v>9</v>
      </c>
      <c r="C26" s="22">
        <f>C19+7</f>
        <v>43157</v>
      </c>
      <c r="D26" s="23">
        <f t="shared" ref="D26:I26" si="4">C26+1</f>
        <v>43158</v>
      </c>
      <c r="E26" s="23">
        <f t="shared" si="4"/>
        <v>43159</v>
      </c>
      <c r="F26" s="23">
        <f t="shared" si="4"/>
        <v>43160</v>
      </c>
      <c r="G26" s="23">
        <f t="shared" si="4"/>
        <v>43161</v>
      </c>
      <c r="H26" s="23">
        <f t="shared" si="4"/>
        <v>43162</v>
      </c>
      <c r="I26" s="23">
        <f t="shared" si="4"/>
        <v>43163</v>
      </c>
    </row>
    <row r="27" spans="1:9" s="18" customFormat="1" ht="12.65" customHeight="1" x14ac:dyDescent="0.25">
      <c r="A27" s="33"/>
      <c r="B27" s="33"/>
      <c r="C27" s="24" t="str">
        <f>IFERROR(VLOOKUP(C26,JF_P[],2,0),"")</f>
        <v/>
      </c>
      <c r="D27" s="25" t="str">
        <f>IFERROR(VLOOKUP(D26,JF_P[],2,0),"")</f>
        <v/>
      </c>
      <c r="E27" s="25" t="str">
        <f>IFERROR(VLOOKUP(E26,JF_P[],2,0),"")</f>
        <v/>
      </c>
      <c r="F27" s="25" t="str">
        <f>IFERROR(VLOOKUP(F26,JF_P[],2,0),"")</f>
        <v/>
      </c>
      <c r="G27" s="25" t="str">
        <f>IFERROR(VLOOKUP(G26,JF_P[],2,0),"")</f>
        <v/>
      </c>
      <c r="H27" s="25" t="str">
        <f>IFERROR(VLOOKUP(H26,JF_P[],2,0),"")</f>
        <v/>
      </c>
      <c r="I27" s="25" t="str">
        <f>IFERROR(VLOOKUP(I26,JF_P[],2,0),"")</f>
        <v/>
      </c>
    </row>
    <row r="28" spans="1:9" s="21" customFormat="1" x14ac:dyDescent="0.25">
      <c r="A28" s="31"/>
      <c r="B28" s="31"/>
      <c r="C28" s="59" t="s">
        <v>75</v>
      </c>
      <c r="D28" s="56" t="s">
        <v>77</v>
      </c>
      <c r="E28" s="55" t="s">
        <v>81</v>
      </c>
      <c r="F28" s="20"/>
      <c r="G28" s="20"/>
      <c r="H28" s="54" t="s">
        <v>83</v>
      </c>
      <c r="I28" s="56" t="s">
        <v>87</v>
      </c>
    </row>
    <row r="29" spans="1:9" s="21" customFormat="1" x14ac:dyDescent="0.25">
      <c r="A29" s="31"/>
      <c r="B29" s="31"/>
      <c r="C29" s="58" t="s">
        <v>76</v>
      </c>
      <c r="D29" s="57" t="s">
        <v>78</v>
      </c>
      <c r="E29" s="56" t="s">
        <v>82</v>
      </c>
      <c r="F29" s="20"/>
      <c r="G29" s="20"/>
      <c r="H29" s="55" t="s">
        <v>84</v>
      </c>
      <c r="I29" s="57" t="s">
        <v>88</v>
      </c>
    </row>
    <row r="30" spans="1:9" s="21" customFormat="1" x14ac:dyDescent="0.25">
      <c r="A30" s="31"/>
      <c r="B30" s="31"/>
      <c r="C30" s="19"/>
      <c r="D30" s="57" t="s">
        <v>79</v>
      </c>
      <c r="E30" s="20"/>
      <c r="F30" s="20"/>
      <c r="G30" s="20"/>
      <c r="H30" s="57" t="s">
        <v>85</v>
      </c>
      <c r="I30" s="20"/>
    </row>
    <row r="31" spans="1:9" s="21" customFormat="1" x14ac:dyDescent="0.25">
      <c r="A31" s="31"/>
      <c r="B31" s="31"/>
      <c r="C31" s="19"/>
      <c r="D31" s="54" t="s">
        <v>80</v>
      </c>
      <c r="E31" s="20"/>
      <c r="F31" s="20"/>
      <c r="G31" s="20"/>
      <c r="H31" s="54" t="s">
        <v>86</v>
      </c>
      <c r="I31" s="20"/>
    </row>
    <row r="32" spans="1:9" s="21" customFormat="1" ht="13" thickBot="1" x14ac:dyDescent="0.3">
      <c r="A32" s="31"/>
      <c r="B32" s="31"/>
      <c r="C32" s="19"/>
      <c r="D32" s="20"/>
      <c r="E32" s="20"/>
      <c r="F32" s="20"/>
      <c r="G32" s="20"/>
      <c r="H32" s="20"/>
      <c r="I32" s="20"/>
    </row>
    <row r="33" spans="1:9" ht="28" thickTop="1" x14ac:dyDescent="0.25">
      <c r="B33" s="40">
        <f>1+INT(MIN(MOD(C33-DATE(YEAR(C33)+{-1;0;1},1,5)+WEEKDAY(DATE(YEAR(C33)+{-1;0;1},1,3)),734))/7)</f>
        <v>10</v>
      </c>
      <c r="C33" s="22">
        <f>C26+7</f>
        <v>43164</v>
      </c>
      <c r="D33" s="23">
        <f t="shared" ref="D33:I33" si="5">C33+1</f>
        <v>43165</v>
      </c>
      <c r="E33" s="23">
        <f t="shared" si="5"/>
        <v>43166</v>
      </c>
      <c r="F33" s="23">
        <f t="shared" si="5"/>
        <v>43167</v>
      </c>
      <c r="G33" s="23">
        <f t="shared" si="5"/>
        <v>43168</v>
      </c>
      <c r="H33" s="23">
        <f t="shared" si="5"/>
        <v>43169</v>
      </c>
      <c r="I33" s="23">
        <f t="shared" si="5"/>
        <v>43170</v>
      </c>
    </row>
    <row r="34" spans="1:9" s="21" customFormat="1" ht="12.65" customHeight="1" x14ac:dyDescent="0.25">
      <c r="A34" s="31"/>
      <c r="B34" s="31"/>
      <c r="C34" s="24" t="str">
        <f>IFERROR(VLOOKUP(C33,JF_P[],2,0),"")</f>
        <v/>
      </c>
      <c r="D34" s="25" t="str">
        <f>IFERROR(VLOOKUP(D33,JF_P[],2,0),"")</f>
        <v/>
      </c>
      <c r="E34" s="25" t="str">
        <f>IFERROR(VLOOKUP(E33,JF_P[],2,0),"")</f>
        <v/>
      </c>
      <c r="F34" s="25" t="str">
        <f>IFERROR(VLOOKUP(F33,JF_P[],2,0),"")</f>
        <v/>
      </c>
      <c r="G34" s="25" t="str">
        <f>IFERROR(VLOOKUP(G33,JF_P[],2,0),"")</f>
        <v/>
      </c>
      <c r="H34" s="25" t="str">
        <f>IFERROR(VLOOKUP(H33,JF_P[],2,0),"")</f>
        <v/>
      </c>
      <c r="I34" s="25" t="str">
        <f>IFERROR(VLOOKUP(I33,JF_P[],2,0),"")</f>
        <v/>
      </c>
    </row>
    <row r="35" spans="1:9" s="21" customFormat="1" x14ac:dyDescent="0.25">
      <c r="A35" s="31"/>
      <c r="B35" s="31"/>
      <c r="C35" s="52" t="s">
        <v>89</v>
      </c>
      <c r="D35"/>
      <c r="E35"/>
      <c r="F35" s="51" t="s">
        <v>91</v>
      </c>
      <c r="G35"/>
      <c r="H35"/>
      <c r="I35"/>
    </row>
    <row r="36" spans="1:9" s="21" customFormat="1" x14ac:dyDescent="0.25">
      <c r="A36" s="31"/>
      <c r="B36" s="31"/>
      <c r="C36" s="53" t="s">
        <v>90</v>
      </c>
      <c r="D36"/>
      <c r="E36"/>
      <c r="F36" s="46" t="s">
        <v>92</v>
      </c>
      <c r="G36"/>
      <c r="H36"/>
      <c r="I36"/>
    </row>
    <row r="37" spans="1:9" s="21" customFormat="1" x14ac:dyDescent="0.25">
      <c r="A37" s="31"/>
      <c r="B37" s="31"/>
      <c r="C37"/>
      <c r="D37"/>
      <c r="E37"/>
      <c r="F37"/>
      <c r="G37"/>
      <c r="H37"/>
      <c r="I37"/>
    </row>
  </sheetData>
  <mergeCells count="1">
    <mergeCell ref="C4:I4"/>
  </mergeCells>
  <conditionalFormatting sqref="C9:I9 C19:I19 C33:I33">
    <cfRule type="expression" dxfId="6" priority="4">
      <formula>MONTH(C9)&lt;&gt;$E$2</formula>
    </cfRule>
  </conditionalFormatting>
  <conditionalFormatting sqref="C6:I6">
    <cfRule type="expression" dxfId="5" priority="3">
      <formula>MONTH(C6)&lt;&gt;$E$2</formula>
    </cfRule>
  </conditionalFormatting>
  <conditionalFormatting sqref="C12:I12">
    <cfRule type="expression" dxfId="4" priority="2">
      <formula>MONTH(C12)&lt;&gt;$E$2</formula>
    </cfRule>
  </conditionalFormatting>
  <conditionalFormatting sqref="C26:I26">
    <cfRule type="expression" dxfId="3" priority="1">
      <formula>MONTH(C26)&lt;&gt;$E$2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34" customWidth="1"/>
    <col min="2" max="7" width="8" style="35" customWidth="1"/>
    <col min="8" max="16384" width="10.81640625" style="34"/>
  </cols>
  <sheetData>
    <row r="1" spans="1:7" x14ac:dyDescent="0.25">
      <c r="B1" s="35" t="s">
        <v>27</v>
      </c>
      <c r="C1" s="35" t="s">
        <v>28</v>
      </c>
      <c r="D1" s="35" t="s">
        <v>29</v>
      </c>
      <c r="E1" s="35" t="s">
        <v>30</v>
      </c>
      <c r="F1" s="35" t="s">
        <v>31</v>
      </c>
      <c r="G1" s="35" t="s">
        <v>32</v>
      </c>
    </row>
    <row r="2" spans="1:7" x14ac:dyDescent="0.25">
      <c r="A2" s="34" t="s">
        <v>33</v>
      </c>
      <c r="B2" s="37">
        <v>6</v>
      </c>
      <c r="C2" s="35">
        <f>B2+B3+3</f>
        <v>9</v>
      </c>
      <c r="D2" s="35">
        <f t="shared" ref="D2:G2" si="0">C2+C3+3</f>
        <v>12</v>
      </c>
      <c r="E2" s="35">
        <f t="shared" si="0"/>
        <v>19</v>
      </c>
      <c r="F2" s="35">
        <f t="shared" si="0"/>
        <v>26</v>
      </c>
      <c r="G2" s="35">
        <f t="shared" si="0"/>
        <v>33</v>
      </c>
    </row>
    <row r="3" spans="1:7" x14ac:dyDescent="0.25">
      <c r="A3" s="34" t="s">
        <v>34</v>
      </c>
      <c r="B3" s="37">
        <v>0</v>
      </c>
      <c r="C3" s="37">
        <v>0</v>
      </c>
      <c r="D3" s="37">
        <v>4</v>
      </c>
      <c r="E3" s="37">
        <v>4</v>
      </c>
      <c r="F3" s="37">
        <v>4</v>
      </c>
      <c r="G3" s="37">
        <v>2</v>
      </c>
    </row>
    <row r="4" spans="1:7" x14ac:dyDescent="0.25">
      <c r="A4" s="34" t="s">
        <v>35</v>
      </c>
      <c r="B4" s="35">
        <f>B2+2</f>
        <v>8</v>
      </c>
      <c r="C4" s="35">
        <f t="shared" ref="C4:G4" si="1">C2+2</f>
        <v>11</v>
      </c>
      <c r="D4" s="35">
        <f t="shared" si="1"/>
        <v>14</v>
      </c>
      <c r="E4" s="35">
        <f t="shared" si="1"/>
        <v>21</v>
      </c>
      <c r="F4" s="35">
        <f t="shared" si="1"/>
        <v>28</v>
      </c>
      <c r="G4" s="35">
        <f t="shared" si="1"/>
        <v>35</v>
      </c>
    </row>
    <row r="5" spans="1:7" x14ac:dyDescent="0.25">
      <c r="A5" s="34" t="s">
        <v>36</v>
      </c>
      <c r="B5" s="35">
        <f>B2+1+B3</f>
        <v>7</v>
      </c>
      <c r="C5" s="35">
        <f t="shared" ref="C5:G5" si="2">C2+1+C3</f>
        <v>10</v>
      </c>
      <c r="D5" s="35">
        <f t="shared" si="2"/>
        <v>17</v>
      </c>
      <c r="E5" s="35">
        <f t="shared" si="2"/>
        <v>24</v>
      </c>
      <c r="F5" s="35">
        <f t="shared" si="2"/>
        <v>31</v>
      </c>
      <c r="G5" s="35">
        <f t="shared" si="2"/>
        <v>36</v>
      </c>
    </row>
    <row r="8" spans="1:7" x14ac:dyDescent="0.25">
      <c r="B8" s="36"/>
      <c r="C8" s="36"/>
      <c r="D8" s="36"/>
      <c r="E8" s="36"/>
      <c r="F8" s="36"/>
      <c r="G8" s="36"/>
    </row>
    <row r="14" spans="1:7" x14ac:dyDescent="0.25">
      <c r="B14" s="36"/>
      <c r="C14" s="36"/>
      <c r="D14" s="36"/>
      <c r="E14" s="36"/>
      <c r="F14" s="36"/>
      <c r="G14" s="36"/>
    </row>
    <row r="20" spans="2:7" x14ac:dyDescent="0.25">
      <c r="B20" s="36"/>
      <c r="C20" s="36"/>
      <c r="D20" s="36"/>
      <c r="E20" s="36"/>
      <c r="F20" s="36"/>
      <c r="G20" s="3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4296875" defaultRowHeight="12.5" x14ac:dyDescent="0.25"/>
  <sheetData>
    <row r="1" spans="1:3" x14ac:dyDescent="0.25">
      <c r="A1" s="26">
        <f>Mensuel!C2</f>
        <v>2018</v>
      </c>
      <c r="B1" s="28" t="s">
        <v>12</v>
      </c>
      <c r="C1" s="28" t="s">
        <v>13</v>
      </c>
    </row>
    <row r="2" spans="1:3" x14ac:dyDescent="0.25">
      <c r="A2" s="27"/>
      <c r="B2" s="29">
        <f>IF(WEEKDAY(B3,2)=2,B3-1,0)</f>
        <v>0</v>
      </c>
      <c r="C2" s="27" t="s">
        <v>14</v>
      </c>
    </row>
    <row r="3" spans="1:3" x14ac:dyDescent="0.25">
      <c r="A3" s="27"/>
      <c r="B3" s="30">
        <f>DATE(A1,1,1)</f>
        <v>43101</v>
      </c>
      <c r="C3" s="27" t="s">
        <v>15</v>
      </c>
    </row>
    <row r="4" spans="1:3" x14ac:dyDescent="0.25">
      <c r="A4" s="27"/>
      <c r="B4" s="29">
        <f>IF(WEEKDAY(B3,2)=4,B3+1,0)</f>
        <v>0</v>
      </c>
      <c r="C4" s="27" t="s">
        <v>14</v>
      </c>
    </row>
    <row r="5" spans="1:3" x14ac:dyDescent="0.25">
      <c r="A5" s="27"/>
      <c r="B5" s="3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5" s="27" t="s">
        <v>16</v>
      </c>
    </row>
    <row r="6" spans="1:3" x14ac:dyDescent="0.25">
      <c r="A6" s="27"/>
      <c r="B6" s="30">
        <f>B5+1</f>
        <v>43192</v>
      </c>
      <c r="C6" s="27" t="s">
        <v>17</v>
      </c>
    </row>
    <row r="7" spans="1:3" x14ac:dyDescent="0.25">
      <c r="A7" s="27"/>
      <c r="B7" s="29">
        <f>IF(WEEKDAY(B8,2)=2,B8-1,0)</f>
        <v>43220</v>
      </c>
      <c r="C7" s="27" t="s">
        <v>14</v>
      </c>
    </row>
    <row r="8" spans="1:3" x14ac:dyDescent="0.25">
      <c r="A8" s="27"/>
      <c r="B8" s="30">
        <f>DATE(A1,5,1)</f>
        <v>43221</v>
      </c>
      <c r="C8" s="27" t="s">
        <v>18</v>
      </c>
    </row>
    <row r="9" spans="1:3" x14ac:dyDescent="0.25">
      <c r="A9" s="27"/>
      <c r="B9" s="29">
        <f>IF(WEEKDAY(B8,2)=4,B8+1,0)</f>
        <v>0</v>
      </c>
      <c r="C9" s="27" t="s">
        <v>14</v>
      </c>
    </row>
    <row r="10" spans="1:3" x14ac:dyDescent="0.25">
      <c r="A10" s="27"/>
      <c r="B10" s="29">
        <f>IF(WEEKDAY(B11,2)=2,B11-1,0)</f>
        <v>43227</v>
      </c>
      <c r="C10" s="27" t="s">
        <v>14</v>
      </c>
    </row>
    <row r="11" spans="1:3" x14ac:dyDescent="0.25">
      <c r="A11" s="27"/>
      <c r="B11" s="30">
        <f>DATE(A1,5,8)</f>
        <v>43228</v>
      </c>
      <c r="C11" s="27" t="s">
        <v>19</v>
      </c>
    </row>
    <row r="12" spans="1:3" x14ac:dyDescent="0.25">
      <c r="A12" s="27"/>
      <c r="B12" s="29">
        <f>IF(WEEKDAY(B11,2)=4,B11+1,0)</f>
        <v>0</v>
      </c>
      <c r="C12" s="27" t="s">
        <v>14</v>
      </c>
    </row>
    <row r="13" spans="1:3" x14ac:dyDescent="0.25">
      <c r="A13" s="27"/>
      <c r="B13" s="30">
        <f>B5+39</f>
        <v>43230</v>
      </c>
      <c r="C13" s="27" t="s">
        <v>20</v>
      </c>
    </row>
    <row r="14" spans="1:3" x14ac:dyDescent="0.25">
      <c r="A14" s="27"/>
      <c r="B14" s="29">
        <f>IF(WEEKDAY(B13,2)=4,B13+1,0)</f>
        <v>43231</v>
      </c>
      <c r="C14" s="27" t="s">
        <v>14</v>
      </c>
    </row>
    <row r="15" spans="1:3" x14ac:dyDescent="0.25">
      <c r="A15" s="27"/>
      <c r="B15" s="30">
        <f>B5+50</f>
        <v>43241</v>
      </c>
      <c r="C15" s="27" t="s">
        <v>21</v>
      </c>
    </row>
    <row r="16" spans="1:3" x14ac:dyDescent="0.25">
      <c r="A16" s="27"/>
      <c r="B16" s="29">
        <f>IF(WEEKDAY(B17,2)=2,B17-1,0)</f>
        <v>0</v>
      </c>
      <c r="C16" s="27" t="s">
        <v>14</v>
      </c>
    </row>
    <row r="17" spans="1:3" x14ac:dyDescent="0.25">
      <c r="A17" s="27"/>
      <c r="B17" s="30">
        <f>DATE(A1,7,14)</f>
        <v>43295</v>
      </c>
      <c r="C17" s="27" t="s">
        <v>22</v>
      </c>
    </row>
    <row r="18" spans="1:3" x14ac:dyDescent="0.25">
      <c r="A18" s="27"/>
      <c r="B18" s="29">
        <f>IF(WEEKDAY(B17,2)=4,B17+1,0)</f>
        <v>0</v>
      </c>
      <c r="C18" s="27" t="s">
        <v>14</v>
      </c>
    </row>
    <row r="19" spans="1:3" x14ac:dyDescent="0.25">
      <c r="A19" s="27"/>
      <c r="B19" s="29">
        <f>IF(WEEKDAY(B20,2)=2,B20-1,0)</f>
        <v>0</v>
      </c>
      <c r="C19" s="27" t="s">
        <v>14</v>
      </c>
    </row>
    <row r="20" spans="1:3" x14ac:dyDescent="0.25">
      <c r="A20" s="27"/>
      <c r="B20" s="30">
        <f>DATE(A1,8,15)</f>
        <v>43327</v>
      </c>
      <c r="C20" s="27" t="s">
        <v>23</v>
      </c>
    </row>
    <row r="21" spans="1:3" x14ac:dyDescent="0.25">
      <c r="A21" s="27"/>
      <c r="B21" s="29">
        <f>IF(WEEKDAY(B20,2)=4,B20+1,0)</f>
        <v>0</v>
      </c>
      <c r="C21" s="27" t="s">
        <v>14</v>
      </c>
    </row>
    <row r="22" spans="1:3" x14ac:dyDescent="0.25">
      <c r="A22" s="27"/>
      <c r="B22" s="29">
        <f>IF(WEEKDAY(B23,2)=2,B23-1,0)</f>
        <v>0</v>
      </c>
      <c r="C22" s="27" t="s">
        <v>14</v>
      </c>
    </row>
    <row r="23" spans="1:3" x14ac:dyDescent="0.25">
      <c r="A23" s="27"/>
      <c r="B23" s="30">
        <f>DATE(A1,11,1)</f>
        <v>43405</v>
      </c>
      <c r="C23" s="27" t="s">
        <v>24</v>
      </c>
    </row>
    <row r="24" spans="1:3" x14ac:dyDescent="0.25">
      <c r="A24" s="27"/>
      <c r="B24" s="29">
        <f>IF(WEEKDAY(B23,2)=4,B23+1,0)</f>
        <v>43406</v>
      </c>
      <c r="C24" s="27" t="s">
        <v>14</v>
      </c>
    </row>
    <row r="25" spans="1:3" x14ac:dyDescent="0.25">
      <c r="A25" s="27"/>
      <c r="B25" s="29">
        <f>IF(WEEKDAY(B26,2)=2,B26-1,0)</f>
        <v>0</v>
      </c>
      <c r="C25" s="27" t="s">
        <v>14</v>
      </c>
    </row>
    <row r="26" spans="1:3" x14ac:dyDescent="0.25">
      <c r="A26" s="27"/>
      <c r="B26" s="30">
        <f>DATE(A1,11,11)</f>
        <v>43415</v>
      </c>
      <c r="C26" s="27" t="s">
        <v>25</v>
      </c>
    </row>
    <row r="27" spans="1:3" x14ac:dyDescent="0.25">
      <c r="A27" s="27"/>
      <c r="B27" s="29">
        <f>IF(WEEKDAY(B26,2)=4,B26+1,0)</f>
        <v>0</v>
      </c>
      <c r="C27" s="27" t="s">
        <v>14</v>
      </c>
    </row>
    <row r="28" spans="1:3" x14ac:dyDescent="0.25">
      <c r="A28" s="27"/>
      <c r="B28" s="29">
        <f>IF(WEEKDAY(B29,2)=2,B29-1,0)</f>
        <v>43458</v>
      </c>
      <c r="C28" s="27" t="s">
        <v>14</v>
      </c>
    </row>
    <row r="29" spans="1:3" x14ac:dyDescent="0.25">
      <c r="A29" s="27"/>
      <c r="B29" s="30">
        <f>DATE(A1,12,25)</f>
        <v>43459</v>
      </c>
      <c r="C29" s="27" t="s">
        <v>26</v>
      </c>
    </row>
    <row r="30" spans="1:3" x14ac:dyDescent="0.25">
      <c r="A30" s="27"/>
      <c r="B30" s="29">
        <f>IF(WEEKDAY(B29,2)=4,B29+1,0)</f>
        <v>0</v>
      </c>
      <c r="C30" s="27" t="s">
        <v>14</v>
      </c>
    </row>
    <row r="31" spans="1:3" x14ac:dyDescent="0.25">
      <c r="A31" s="27"/>
      <c r="B31" s="29">
        <f>IF(WEEKDAY(B32,2)=2,B32-1,0)</f>
        <v>43465</v>
      </c>
      <c r="C31" s="27" t="s">
        <v>14</v>
      </c>
    </row>
    <row r="32" spans="1:3" x14ac:dyDescent="0.25">
      <c r="A32" s="27"/>
      <c r="B32" s="30">
        <f>DATE(A1+1,1,1)</f>
        <v>43466</v>
      </c>
      <c r="C32" s="27" t="s">
        <v>15</v>
      </c>
    </row>
    <row r="33" spans="2:3" x14ac:dyDescent="0.25">
      <c r="B33" s="29">
        <f>IF(WEEKDAY(B32,2)=4,B32+1,0)</f>
        <v>0</v>
      </c>
      <c r="C33" s="27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2018-02-02T15:11:47Z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