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Août 2017" sheetId="4" r:id="rId1"/>
    <sheet name="parametres" sheetId="3" r:id="rId2"/>
    <sheet name="JF" sheetId="2" r:id="rId3"/>
  </sheets>
  <definedNames>
    <definedName name="deb_dimJF">parametres!$B$3</definedName>
    <definedName name="deb_nuit">parametres!$B$1</definedName>
    <definedName name="fin_dimJF">parametres!$B$4</definedName>
    <definedName name="fin_nuit">parametres!$B$2</definedName>
    <definedName name="JF">JF!$D$1:$D$12</definedName>
    <definedName name="_xlnm.Print_Area" localSheetId="0">'Août 2017'!$A:$J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4" l="1"/>
  <c r="I14" i="4"/>
  <c r="I15" i="4"/>
  <c r="I16" i="4"/>
  <c r="I17" i="4"/>
  <c r="I18" i="4"/>
  <c r="I19" i="4"/>
  <c r="I20" i="4"/>
  <c r="I21" i="4"/>
  <c r="R13" i="4"/>
  <c r="R14" i="4"/>
  <c r="R15" i="4"/>
  <c r="R16" i="4"/>
  <c r="R17" i="4"/>
  <c r="R18" i="4"/>
  <c r="R19" i="4"/>
  <c r="R20" i="4"/>
  <c r="R21" i="4"/>
  <c r="P13" i="4"/>
  <c r="P14" i="4"/>
  <c r="P15" i="4"/>
  <c r="P16" i="4"/>
  <c r="P17" i="4"/>
  <c r="P18" i="4"/>
  <c r="P19" i="4"/>
  <c r="P20" i="4"/>
  <c r="P21" i="4"/>
  <c r="J17" i="4" l="1"/>
  <c r="J18" i="4"/>
  <c r="J19" i="4"/>
  <c r="J20" i="4"/>
  <c r="J21" i="4"/>
  <c r="K17" i="4"/>
  <c r="K18" i="4"/>
  <c r="K19" i="4"/>
  <c r="K20" i="4"/>
  <c r="K21" i="4"/>
  <c r="L17" i="4"/>
  <c r="L18" i="4"/>
  <c r="L19" i="4"/>
  <c r="L20" i="4"/>
  <c r="L21" i="4"/>
  <c r="M17" i="4"/>
  <c r="M18" i="4"/>
  <c r="N18" i="4" s="1"/>
  <c r="M19" i="4"/>
  <c r="M20" i="4"/>
  <c r="M21" i="4"/>
  <c r="N21" i="4" s="1"/>
  <c r="O18" i="4"/>
  <c r="O19" i="4"/>
  <c r="Q17" i="4"/>
  <c r="Q18" i="4"/>
  <c r="Q21" i="4"/>
  <c r="S17" i="4"/>
  <c r="S18" i="4"/>
  <c r="S19" i="4"/>
  <c r="S20" i="4"/>
  <c r="S21" i="4"/>
  <c r="J13" i="4"/>
  <c r="K13" i="4"/>
  <c r="L13" i="4"/>
  <c r="M13" i="4"/>
  <c r="J14" i="4"/>
  <c r="K14" i="4"/>
  <c r="L14" i="4"/>
  <c r="M14" i="4"/>
  <c r="N14" i="4" s="1"/>
  <c r="Q14" i="4"/>
  <c r="S14" i="4"/>
  <c r="J15" i="4"/>
  <c r="K15" i="4"/>
  <c r="L15" i="4"/>
  <c r="M15" i="4"/>
  <c r="Q15" i="4"/>
  <c r="S15" i="4"/>
  <c r="J16" i="4"/>
  <c r="K16" i="4"/>
  <c r="L16" i="4"/>
  <c r="M16" i="4"/>
  <c r="S16" i="4"/>
  <c r="O15" i="4" l="1"/>
  <c r="N15" i="4"/>
  <c r="O17" i="4"/>
  <c r="N17" i="4"/>
  <c r="O20" i="4"/>
  <c r="N20" i="4"/>
  <c r="O16" i="4"/>
  <c r="N16" i="4"/>
  <c r="S13" i="4"/>
  <c r="N13" i="4"/>
  <c r="Q19" i="4"/>
  <c r="N19" i="4"/>
  <c r="J23" i="4"/>
  <c r="O21" i="4"/>
  <c r="O14" i="4"/>
  <c r="O13" i="4"/>
  <c r="Q20" i="4"/>
  <c r="Q16" i="4"/>
  <c r="Q13" i="4"/>
  <c r="D2" i="2"/>
  <c r="D3" i="2"/>
  <c r="D4" i="2"/>
  <c r="D5" i="2"/>
  <c r="D6" i="2"/>
  <c r="D7" i="2"/>
  <c r="D8" i="2"/>
  <c r="D9" i="2"/>
  <c r="D10" i="2"/>
  <c r="D11" i="2"/>
  <c r="D12" i="2"/>
  <c r="D1" i="2"/>
  <c r="I23" i="4" l="1"/>
  <c r="C12" i="2"/>
  <c r="C1" i="2" l="1"/>
  <c r="C5" i="2"/>
  <c r="C9" i="2"/>
  <c r="C2" i="2"/>
  <c r="C10" i="2"/>
  <c r="C11" i="2"/>
  <c r="C4" i="2"/>
  <c r="C8" i="2"/>
  <c r="C7" i="2" l="1"/>
  <c r="C3" i="2"/>
  <c r="C6" i="2"/>
</calcChain>
</file>

<file path=xl/sharedStrings.xml><?xml version="1.0" encoding="utf-8"?>
<sst xmlns="http://schemas.openxmlformats.org/spreadsheetml/2006/main" count="73" uniqueCount="59">
  <si>
    <t>24N</t>
  </si>
  <si>
    <t>27J</t>
  </si>
  <si>
    <t>24J</t>
  </si>
  <si>
    <t>Date</t>
  </si>
  <si>
    <t>Service</t>
  </si>
  <si>
    <t>Horaire</t>
  </si>
  <si>
    <t>début</t>
  </si>
  <si>
    <t>Fin</t>
  </si>
  <si>
    <t>heures jour dimanche</t>
  </si>
  <si>
    <t>heures jour fériés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</si>
  <si>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</si>
  <si>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</si>
  <si>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</si>
  <si>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</si>
  <si>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</si>
  <si>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</si>
  <si>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</si>
  <si>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</si>
  <si>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</si>
  <si>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</si>
  <si>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</si>
  <si>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</si>
  <si>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PP Début</t>
  </si>
  <si>
    <t>PP Fin</t>
  </si>
  <si>
    <t>PNP Début</t>
  </si>
  <si>
    <t>PNP Fin</t>
  </si>
  <si>
    <t>Heures totales payées</t>
  </si>
  <si>
    <t>début nuit</t>
  </si>
  <si>
    <t>fin nuit</t>
  </si>
  <si>
    <t>début dimanche &amp; JF</t>
  </si>
  <si>
    <t>fin dimanche &amp; JF</t>
  </si>
  <si>
    <t>Fin corrigée si nuit</t>
  </si>
  <si>
    <t>PNP Début corrigé</t>
  </si>
  <si>
    <t>PNP Fin corrigée</t>
  </si>
  <si>
    <t>Heures de nuit hors PNP</t>
  </si>
  <si>
    <t>Majoration</t>
  </si>
  <si>
    <t>Ste XXXX</t>
  </si>
  <si>
    <t>DQ RH00008</t>
  </si>
  <si>
    <t>RELEVE MENSUEL DES HEURES EFFECTUEES</t>
  </si>
  <si>
    <t>Nom:</t>
  </si>
  <si>
    <t>XXXX</t>
  </si>
  <si>
    <t>Prénom:</t>
  </si>
  <si>
    <t>XXXXx</t>
  </si>
  <si>
    <t>Mois concerné</t>
  </si>
  <si>
    <t>Matricule:</t>
  </si>
  <si>
    <t>Département:</t>
  </si>
  <si>
    <t>XXX</t>
  </si>
  <si>
    <t>Pause</t>
  </si>
  <si>
    <t>Totaux                sans          majoration</t>
  </si>
  <si>
    <t>Payée</t>
  </si>
  <si>
    <t>Non payée</t>
  </si>
  <si>
    <t>Début</t>
  </si>
  <si>
    <t>40N</t>
  </si>
  <si>
    <t>TOTAUX</t>
  </si>
  <si>
    <t>Date et visa du collaborateur</t>
  </si>
  <si>
    <t>Date et visa planification</t>
  </si>
  <si>
    <t>Heures de nuit</t>
  </si>
  <si>
    <t>heures jour dimanche hors PNP</t>
  </si>
  <si>
    <t>heures jour fériés hors PNP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</si>
</sst>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[$-F800]dddd\,\ mmmm\ dd\,\ yyyy"/>
    <numFmt numFmtId="165" formatCode="h:mm;@"/>
    <numFmt numFmtId="166" formatCode="ddd\ dd/mm/yyyy"/>
    <numFmt numFmtId="167" formatCode="d\ hh:mm"/>
    <numFmt numFmtId="168" formatCode="[$-40C]mmm\-yy;@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8"/>
      <color theme="1"/>
      <name val="Impact"/>
      <family val="2"/>
    </font>
    <font>
      <b/>
      <sz val="20"/>
      <color theme="1"/>
      <name val="Impact"/>
      <family val="2"/>
    </font>
    <font>
      <b/>
      <sz val="11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Calibri"/>
      <scheme val="minor"/>
    </font>
    <font>
      <sz val="11"/>
      <color theme="1"/>
      <name val="Calibri"/>
      <scheme val="minor"/>
    </font>
    <font>
      <sz val="10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01">
    <xf numFmtId="0" fontId="0" fillId="0" borderId="0" xfId="0"/>
    <xf numFmtId="0" fontId="0" fillId="0" borderId="1" xfId="0" applyFont="1" applyBorder="1" applyAlignment="1" applyProtection="1">
      <alignment horizontal="center" vertical="center"/>
      <protection locked="0"/>
    </xf>
    <xf numFmtId="165" fontId="3" fillId="0" borderId="1" xfId="0" applyNumberFormat="1" applyFont="1" applyBorder="1" applyAlignment="1" applyProtection="1">
      <alignment horizontal="center" vertical="center"/>
      <protection locked="0"/>
    </xf>
    <xf numFmtId="165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 indent="1"/>
    </xf>
    <xf numFmtId="0" fontId="0" fillId="0" borderId="0" xfId="0" applyAlignment="1">
      <alignment horizontal="right" indent="1"/>
    </xf>
    <xf numFmtId="166" fontId="3" fillId="3" borderId="0" xfId="0" applyNumberFormat="1" applyFont="1" applyFill="1" applyBorder="1" applyAlignment="1">
      <alignment horizontal="center"/>
    </xf>
    <xf numFmtId="164" fontId="2" fillId="0" borderId="2" xfId="0" applyNumberFormat="1" applyFont="1" applyBorder="1" applyAlignment="1" applyProtection="1">
      <alignment horizontal="center" vertical="center"/>
      <protection locked="0"/>
    </xf>
    <xf numFmtId="164" fontId="2" fillId="0" borderId="7" xfId="0" applyNumberFormat="1" applyFont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horizontal="center" vertical="center"/>
      <protection locked="0"/>
    </xf>
    <xf numFmtId="165" fontId="3" fillId="0" borderId="8" xfId="0" applyNumberFormat="1" applyFont="1" applyBorder="1" applyAlignment="1" applyProtection="1">
      <alignment horizontal="center" vertical="center"/>
      <protection locked="0"/>
    </xf>
    <xf numFmtId="165" fontId="3" fillId="2" borderId="8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20" fontId="0" fillId="0" borderId="0" xfId="0" applyNumberFormat="1"/>
    <xf numFmtId="167" fontId="0" fillId="0" borderId="0" xfId="0" applyNumberFormat="1"/>
    <xf numFmtId="167" fontId="3" fillId="3" borderId="1" xfId="0" applyNumberFormat="1" applyFont="1" applyFill="1" applyBorder="1" applyAlignment="1" applyProtection="1">
      <alignment horizontal="center" vertical="center"/>
      <protection locked="0"/>
    </xf>
    <xf numFmtId="167" fontId="3" fillId="3" borderId="8" xfId="0" applyNumberFormat="1" applyFont="1" applyFill="1" applyBorder="1" applyAlignment="1" applyProtection="1">
      <alignment horizontal="center" vertical="center"/>
      <protection locked="0"/>
    </xf>
    <xf numFmtId="43" fontId="3" fillId="3" borderId="1" xfId="1" applyFont="1" applyFill="1" applyBorder="1" applyAlignment="1" applyProtection="1">
      <alignment horizontal="center" vertical="center"/>
      <protection locked="0"/>
    </xf>
    <xf numFmtId="43" fontId="3" fillId="3" borderId="3" xfId="1" applyFont="1" applyFill="1" applyBorder="1" applyAlignment="1" applyProtection="1">
      <alignment horizontal="center" vertical="center"/>
      <protection locked="0"/>
    </xf>
    <xf numFmtId="43" fontId="3" fillId="3" borderId="8" xfId="1" applyFont="1" applyFill="1" applyBorder="1" applyAlignment="1" applyProtection="1">
      <alignment horizontal="center" vertical="center"/>
      <protection locked="0"/>
    </xf>
    <xf numFmtId="43" fontId="3" fillId="3" borderId="9" xfId="1" applyFont="1" applyFill="1" applyBorder="1" applyAlignment="1" applyProtection="1">
      <alignment horizontal="center" vertical="center"/>
      <protection locked="0"/>
    </xf>
    <xf numFmtId="166" fontId="3" fillId="0" borderId="0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/>
    <xf numFmtId="0" fontId="1" fillId="0" borderId="0" xfId="0" applyFont="1" applyAlignment="1"/>
    <xf numFmtId="0" fontId="9" fillId="0" borderId="0" xfId="0" applyFont="1" applyAlignment="1">
      <alignment vertical="center"/>
    </xf>
    <xf numFmtId="0" fontId="1" fillId="0" borderId="11" xfId="0" applyFont="1" applyBorder="1" applyAlignment="1">
      <alignment horizontal="left"/>
    </xf>
    <xf numFmtId="0" fontId="10" fillId="0" borderId="12" xfId="0" applyFont="1" applyBorder="1" applyAlignment="1" applyProtection="1">
      <alignment horizontal="left"/>
      <protection locked="0"/>
    </xf>
    <xf numFmtId="0" fontId="1" fillId="0" borderId="12" xfId="0" applyFont="1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5" xfId="0" applyBorder="1" applyAlignment="1">
      <alignment horizontal="left"/>
    </xf>
    <xf numFmtId="0" fontId="1" fillId="0" borderId="16" xfId="0" applyFont="1" applyBorder="1" applyAlignment="1">
      <alignment horizontal="left"/>
    </xf>
    <xf numFmtId="0" fontId="10" fillId="0" borderId="17" xfId="0" applyFont="1" applyBorder="1" applyAlignment="1" applyProtection="1">
      <alignment horizontal="left" vertical="center"/>
      <protection locked="0"/>
    </xf>
    <xf numFmtId="0" fontId="1" fillId="0" borderId="17" xfId="0" applyFont="1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Border="1"/>
    <xf numFmtId="2" fontId="12" fillId="4" borderId="22" xfId="0" applyNumberFormat="1" applyFont="1" applyFill="1" applyBorder="1" applyAlignment="1">
      <alignment horizontal="center" vertical="center"/>
    </xf>
    <xf numFmtId="2" fontId="13" fillId="0" borderId="22" xfId="0" applyNumberFormat="1" applyFont="1" applyBorder="1" applyAlignment="1">
      <alignment horizontal="center" vertical="center"/>
    </xf>
    <xf numFmtId="43" fontId="3" fillId="4" borderId="1" xfId="1" applyFont="1" applyFill="1" applyBorder="1" applyAlignment="1" applyProtection="1">
      <alignment horizontal="center" vertical="center"/>
      <protection locked="0"/>
    </xf>
    <xf numFmtId="43" fontId="3" fillId="0" borderId="1" xfId="1" applyFont="1" applyFill="1" applyBorder="1" applyAlignment="1" applyProtection="1">
      <alignment horizontal="center" vertical="center"/>
      <protection locked="0"/>
    </xf>
    <xf numFmtId="43" fontId="3" fillId="0" borderId="8" xfId="1" applyFont="1" applyFill="1" applyBorder="1" applyAlignment="1" applyProtection="1">
      <alignment horizontal="center" vertical="center"/>
      <protection locked="0"/>
    </xf>
    <xf numFmtId="164" fontId="15" fillId="0" borderId="2" xfId="0" applyNumberFormat="1" applyFont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165" fontId="17" fillId="0" borderId="1" xfId="0" applyNumberFormat="1" applyFont="1" applyBorder="1" applyAlignment="1" applyProtection="1">
      <alignment horizontal="center" vertical="center"/>
      <protection locked="0"/>
    </xf>
    <xf numFmtId="165" fontId="17" fillId="2" borderId="1" xfId="0" applyNumberFormat="1" applyFont="1" applyFill="1" applyBorder="1" applyAlignment="1" applyProtection="1">
      <alignment horizontal="center" vertical="center"/>
      <protection locked="0"/>
    </xf>
    <xf numFmtId="43" fontId="17" fillId="4" borderId="1" xfId="1" applyNumberFormat="1" applyFont="1" applyFill="1" applyBorder="1" applyAlignment="1" applyProtection="1">
      <alignment horizontal="center" vertical="center"/>
      <protection locked="0"/>
    </xf>
    <xf numFmtId="43" fontId="17" fillId="0" borderId="1" xfId="1" applyNumberFormat="1" applyFont="1" applyFill="1" applyBorder="1" applyAlignment="1" applyProtection="1">
      <alignment horizontal="center" vertical="center"/>
      <protection locked="0"/>
    </xf>
    <xf numFmtId="167" fontId="17" fillId="3" borderId="3" xfId="0" applyNumberFormat="1" applyFont="1" applyFill="1" applyBorder="1" applyAlignment="1" applyProtection="1">
      <alignment horizontal="center" vertical="center"/>
      <protection locked="0"/>
    </xf>
    <xf numFmtId="167" fontId="17" fillId="3" borderId="31" xfId="0" applyNumberFormat="1" applyFont="1" applyFill="1" applyBorder="1" applyAlignment="1" applyProtection="1">
      <alignment horizontal="center" vertical="center"/>
      <protection locked="0"/>
    </xf>
    <xf numFmtId="43" fontId="17" fillId="3" borderId="31" xfId="1" applyNumberFormat="1" applyFont="1" applyFill="1" applyBorder="1" applyAlignment="1" applyProtection="1">
      <alignment horizontal="center" vertical="center"/>
      <protection locked="0"/>
    </xf>
    <xf numFmtId="164" fontId="15" fillId="0" borderId="7" xfId="0" applyNumberFormat="1" applyFont="1" applyBorder="1" applyAlignment="1" applyProtection="1">
      <alignment horizontal="center" vertical="center"/>
      <protection locked="0"/>
    </xf>
    <xf numFmtId="0" fontId="16" fillId="0" borderId="8" xfId="0" applyFont="1" applyBorder="1" applyAlignment="1" applyProtection="1">
      <alignment horizontal="center" vertical="center"/>
      <protection locked="0"/>
    </xf>
    <xf numFmtId="165" fontId="17" fillId="0" borderId="8" xfId="0" applyNumberFormat="1" applyFont="1" applyBorder="1" applyAlignment="1" applyProtection="1">
      <alignment horizontal="center" vertical="center"/>
      <protection locked="0"/>
    </xf>
    <xf numFmtId="165" fontId="17" fillId="2" borderId="8" xfId="0" applyNumberFormat="1" applyFont="1" applyFill="1" applyBorder="1" applyAlignment="1" applyProtection="1">
      <alignment horizontal="center" vertical="center"/>
      <protection locked="0"/>
    </xf>
    <xf numFmtId="43" fontId="17" fillId="4" borderId="8" xfId="1" applyNumberFormat="1" applyFont="1" applyFill="1" applyBorder="1" applyAlignment="1" applyProtection="1">
      <alignment horizontal="center" vertical="center"/>
      <protection locked="0"/>
    </xf>
    <xf numFmtId="43" fontId="17" fillId="0" borderId="8" xfId="1" applyNumberFormat="1" applyFont="1" applyFill="1" applyBorder="1" applyAlignment="1" applyProtection="1">
      <alignment horizontal="center" vertical="center"/>
      <protection locked="0"/>
    </xf>
    <xf numFmtId="167" fontId="17" fillId="3" borderId="9" xfId="0" applyNumberFormat="1" applyFont="1" applyFill="1" applyBorder="1" applyAlignment="1" applyProtection="1">
      <alignment horizontal="center" vertical="center"/>
      <protection locked="0"/>
    </xf>
    <xf numFmtId="167" fontId="17" fillId="3" borderId="10" xfId="0" applyNumberFormat="1" applyFont="1" applyFill="1" applyBorder="1" applyAlignment="1" applyProtection="1">
      <alignment horizontal="center" vertical="center"/>
      <protection locked="0"/>
    </xf>
    <xf numFmtId="43" fontId="17" fillId="3" borderId="10" xfId="1" applyNumberFormat="1" applyFont="1" applyFill="1" applyBorder="1" applyAlignment="1" applyProtection="1">
      <alignment horizontal="center" vertical="center"/>
      <protection locked="0"/>
    </xf>
    <xf numFmtId="164" fontId="15" fillId="0" borderId="0" xfId="0" applyNumberFormat="1" applyFont="1" applyBorder="1" applyAlignment="1" applyProtection="1">
      <alignment horizontal="center" vertical="center"/>
      <protection locked="0"/>
    </xf>
    <xf numFmtId="0" fontId="16" fillId="0" borderId="0" xfId="0" applyFont="1" applyBorder="1" applyAlignment="1" applyProtection="1">
      <alignment horizontal="center" vertical="center"/>
      <protection locked="0"/>
    </xf>
    <xf numFmtId="165" fontId="17" fillId="0" borderId="0" xfId="0" applyNumberFormat="1" applyFont="1" applyBorder="1" applyAlignment="1" applyProtection="1">
      <alignment horizontal="center" vertical="center"/>
      <protection locked="0"/>
    </xf>
    <xf numFmtId="165" fontId="17" fillId="2" borderId="0" xfId="0" applyNumberFormat="1" applyFont="1" applyFill="1" applyBorder="1" applyAlignment="1" applyProtection="1">
      <alignment horizontal="center" vertical="center"/>
      <protection locked="0"/>
    </xf>
    <xf numFmtId="43" fontId="17" fillId="4" borderId="0" xfId="1" applyNumberFormat="1" applyFont="1" applyFill="1" applyBorder="1" applyAlignment="1" applyProtection="1">
      <alignment horizontal="center" vertical="center"/>
      <protection locked="0"/>
    </xf>
    <xf numFmtId="43" fontId="17" fillId="0" borderId="0" xfId="1" applyNumberFormat="1" applyFont="1" applyFill="1" applyBorder="1" applyAlignment="1" applyProtection="1">
      <alignment horizontal="center" vertical="center"/>
      <protection locked="0"/>
    </xf>
    <xf numFmtId="167" fontId="17" fillId="3" borderId="0" xfId="0" applyNumberFormat="1" applyFont="1" applyFill="1" applyBorder="1" applyAlignment="1" applyProtection="1">
      <alignment horizontal="center" vertical="center"/>
      <protection locked="0"/>
    </xf>
    <xf numFmtId="43" fontId="17" fillId="3" borderId="0" xfId="1" applyNumberFormat="1" applyFont="1" applyFill="1" applyBorder="1" applyAlignment="1" applyProtection="1">
      <alignment horizontal="center" vertical="center"/>
      <protection locked="0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2" fontId="1" fillId="4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vertical="center"/>
    </xf>
    <xf numFmtId="0" fontId="10" fillId="0" borderId="12" xfId="0" applyFont="1" applyBorder="1" applyAlignment="1" applyProtection="1">
      <alignment horizontal="left"/>
      <protection locked="0"/>
    </xf>
    <xf numFmtId="0" fontId="0" fillId="0" borderId="12" xfId="0" applyBorder="1" applyAlignment="1">
      <alignment horizontal="left"/>
    </xf>
    <xf numFmtId="168" fontId="11" fillId="0" borderId="12" xfId="0" applyNumberFormat="1" applyFont="1" applyBorder="1" applyAlignment="1" applyProtection="1">
      <alignment horizontal="left"/>
      <protection locked="0"/>
    </xf>
    <xf numFmtId="168" fontId="11" fillId="0" borderId="13" xfId="0" applyNumberFormat="1" applyFont="1" applyBorder="1" applyAlignment="1" applyProtection="1">
      <alignment horizontal="left"/>
      <protection locked="0"/>
    </xf>
  </cellXfs>
  <cellStyles count="2">
    <cellStyle name="Milliers" xfId="1" builtinId="3"/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120650</xdr:colOff>
      <xdr:row>2</xdr:row>
      <xdr:rowOff>6350</xdr:rowOff>
    </xdr:from>
    <xdr:to>
      <xdr:col>5</xdr:col>
      <xdr:colOff>381000</xdr:colOff>
      <xdr:row>4</xdr:row>
      <xdr:rowOff>133350</xdr:rowOff>
    </xdr:to>
    <xdr:sp macro="" textlink="">
      <xdr:nvSpPr>
        <xdr:cNvPr id="2" name="Rectangle à coins arrondis 1"/>
        <xdr:cNvSpPr/>
      </xdr:nvSpPr>
      <xdr:spPr>
        <a:xfrm>
          <a:off x="3162300" y="374650"/>
          <a:ext cx="1784350" cy="495300"/>
        </a:xfrm>
        <a:prstGeom prst="wedgeRoundRectCallout">
          <a:avLst>
            <a:gd name="adj1" fmla="val -91191"/>
            <a:gd name="adj2" fmla="val -5766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1 indique le jour d'après pour faciliter les calculs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Horaires" displayName="Horaires" ref="A12:S21" totalsRowShown="0" headerRowDxfId="23" dataDxfId="21" headerRowBorderDxfId="22" tableBorderDxfId="20" totalsRowBorderDxfId="19">
  <autoFilter ref="A12:S21"/>
  <tableColumns count="19">
    <tableColumn id="1" name="Date" dataDxfId="18"/>
    <tableColumn id="2" name="Service" dataDxfId="17"/>
    <tableColumn id="3" name="début" dataDxfId="16"/>
    <tableColumn id="4" name="Fin" dataDxfId="15"/>
    <tableColumn id="5" name="PP Début" dataDxfId="14"/>
    <tableColumn id="6" name="PP Fin" dataDxfId="13"/>
    <tableColumn id="7" name="PNP Début" dataDxfId="12"/>
    <tableColumn id="8" name="PNP Fin" dataDxfId="11"/>
    <tableColumn id="10" name="Majoration" dataDxfId="0" dataCellStyle="Milliers">
      <calculatedColumnFormula>0.1*(Horaires[[#This Row],[Heures de nuit]]+Horaires[[#This Row],[heures jour dimanche]]+Horaires[[#This Row],[heures jour fériés]])</calculatedColumnFormula>
    </tableColumn>
    <tableColumn id="9" name="Heures totales payées" dataDxfId="10" dataCellStyle="Milliers">
      <calculatedColumnFormula>(MOD(Horaires[[#This Row],[Fin]]-Horaires[[#This Row],[début]],1)-MOD(Horaires[[#This Row],[PNP Fin]]-Horaires[[#This Row],[PNP Début]],1))*24</calculatedColumnFormula>
    </tableColumn>
    <tableColumn id="15" name="PNP Début corrigé" dataDxfId="9">
      <calculatedColumnFormula>IF(Horaires[[#This Row],[PNP Début]]=0,0,IF(Horaires[[#This Row],[PNP Début]]&lt;Horaires[[#This Row],[début]],1,0)+Horaires[[#This Row],[PNP Début]])</calculatedColumnFormula>
    </tableColumn>
    <tableColumn id="16" name="PNP Fin corrigée" dataDxfId="8">
      <calculatedColumnFormula>IF(Horaires[[#This Row],[PNP Fin]]=0,0,IF(Horaires[[#This Row],[PNP Fin]]&lt;Horaires[[#This Row],[début]],1,0)+Horaires[[#This Row],[PNP Fin]])</calculatedColumnFormula>
    </tableColumn>
    <tableColumn id="14" name="Fin corrigée si nuit" dataDxfId="7">
      <calculatedColumnFormula>IF(Horaires[[#This Row],[Fin]]&lt;Horaires[[#This Row],[début]],1,0)+Horaires[[#This Row],[Fin]]</calculatedColumnFormula>
    </tableColumn>
    <tableColumn id="13" name="Heures de nuit" dataDxfId="3" dataCellStyle="Milliers">
      <calculatedColumnFormula>MAX(0,MIN(Horaires[[#This Row],[Fin corrigée si nuit]],fin_nuit)-MAX(Horaires[[#This Row],[début]],deb_nuit))*24</calculatedColumnFormula>
    </tableColumn>
    <tableColumn id="17" name="Heures de nuit hors PNP" dataDxfId="6" dataCellStyle="Milliers">
      <calculatedColumnFormula>(MAX(0,MIN(Horaires[[#This Row],[Fin corrigée si nuit]],fin_nuit)-MAX(Horaires[[#This Row],[début]],deb_nuit))-IF(Horaires[[#This Row],[PNP Début]]=0,0,MIN(Horaires[[#This Row],[PNP Fin corrigée]],fin_nuit)-MAX(Horaires[[#This Row],[PNP Début corrigé]],deb_nuit)))*24</calculatedColumnFormula>
    </tableColumn>
    <tableColumn id="18" name="heures jour dimanche" dataDxfId="2" dataCellStyle="Milliers">
      <calculatedColumnFormula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calculatedColumnFormula>
    </tableColumn>
    <tableColumn id="11" name="heures jour dimanche hors PNP" dataDxfId="5" dataCellStyle="Milliers">
      <calculatedColumnFormula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calculatedColumnFormula>
    </tableColumn>
    <tableColumn id="19" name="heures jour fériés" dataDxfId="1" dataCellStyle="Milliers">
      <calculatedColumnFormula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calculatedColumnFormula>
    </tableColumn>
    <tableColumn id="12" name="heures jour fériés hors PNP" dataDxfId="4" dataCellStyle="Milliers">
      <calculatedColumnFormula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tabSelected="1" workbookViewId="0">
      <selection sqref="A1:B2"/>
    </sheetView>
  </sheetViews>
  <sheetFormatPr baseColWidth="10" defaultRowHeight="14.5" x14ac:dyDescent="0.35"/>
  <cols>
    <col min="1" max="1" width="18.08984375" customWidth="1"/>
    <col min="2" max="2" width="13.6328125" customWidth="1"/>
    <col min="3" max="3" width="8.1796875" customWidth="1"/>
    <col min="4" max="4" width="8.81640625" customWidth="1"/>
    <col min="5" max="5" width="7.54296875" customWidth="1"/>
    <col min="6" max="6" width="7.453125" customWidth="1"/>
    <col min="7" max="7" width="7.08984375" customWidth="1"/>
    <col min="8" max="8" width="7.36328125" customWidth="1"/>
    <col min="9" max="9" width="10.6328125" customWidth="1"/>
    <col min="10" max="10" width="11.453125" customWidth="1"/>
    <col min="11" max="11" width="11.54296875" hidden="1" customWidth="1"/>
    <col min="12" max="19" width="10.90625" hidden="1" customWidth="1"/>
  </cols>
  <sheetData>
    <row r="1" spans="1:19" ht="15.65" customHeight="1" x14ac:dyDescent="0.35">
      <c r="A1" s="94" t="s">
        <v>36</v>
      </c>
      <c r="B1" s="94"/>
      <c r="C1" s="28"/>
      <c r="D1" s="28"/>
      <c r="E1" s="29"/>
      <c r="F1" s="29"/>
      <c r="G1" s="29"/>
      <c r="H1" s="95" t="s">
        <v>37</v>
      </c>
      <c r="I1" s="95"/>
      <c r="J1" s="95"/>
      <c r="K1" s="28"/>
      <c r="L1" s="28"/>
      <c r="M1" s="28"/>
      <c r="N1" s="28"/>
    </row>
    <row r="2" spans="1:19" x14ac:dyDescent="0.35">
      <c r="A2" s="94"/>
      <c r="B2" s="94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9" ht="14.4" customHeight="1" x14ac:dyDescent="0.35">
      <c r="A3" s="28"/>
      <c r="B3" s="96" t="s">
        <v>38</v>
      </c>
      <c r="C3" s="96"/>
      <c r="D3" s="96"/>
      <c r="E3" s="96"/>
      <c r="F3" s="96"/>
      <c r="G3" s="96"/>
      <c r="H3" s="96"/>
      <c r="I3" s="96"/>
      <c r="J3" s="30"/>
      <c r="K3" s="28"/>
      <c r="L3" s="28"/>
      <c r="M3" s="28"/>
      <c r="N3" s="28"/>
    </row>
    <row r="4" spans="1:19" ht="19.25" customHeight="1" thickBot="1" x14ac:dyDescent="0.4">
      <c r="B4" s="96"/>
      <c r="C4" s="96"/>
      <c r="D4" s="96"/>
      <c r="E4" s="96"/>
      <c r="F4" s="96"/>
      <c r="G4" s="96"/>
      <c r="H4" s="96"/>
      <c r="I4" s="96"/>
      <c r="J4" s="30"/>
    </row>
    <row r="5" spans="1:19" ht="19.75" customHeight="1" x14ac:dyDescent="0.35">
      <c r="A5" s="31" t="s">
        <v>39</v>
      </c>
      <c r="B5" s="32" t="s">
        <v>40</v>
      </c>
      <c r="C5" s="33" t="s">
        <v>41</v>
      </c>
      <c r="D5" s="97" t="s">
        <v>42</v>
      </c>
      <c r="E5" s="97"/>
      <c r="F5" s="97"/>
      <c r="G5" s="98" t="s">
        <v>43</v>
      </c>
      <c r="H5" s="98"/>
      <c r="I5" s="99">
        <v>42948</v>
      </c>
      <c r="J5" s="100"/>
    </row>
    <row r="6" spans="1:19" ht="9.65" customHeight="1" x14ac:dyDescent="0.35">
      <c r="A6" s="34"/>
      <c r="B6" s="35"/>
      <c r="C6" s="35"/>
      <c r="D6" s="35"/>
      <c r="E6" s="35"/>
      <c r="F6" s="35"/>
      <c r="G6" s="35"/>
      <c r="H6" s="35"/>
      <c r="I6" s="35"/>
      <c r="J6" s="36"/>
    </row>
    <row r="7" spans="1:19" ht="15" thickBot="1" x14ac:dyDescent="0.4">
      <c r="A7" s="37" t="s">
        <v>44</v>
      </c>
      <c r="B7" s="38" t="s">
        <v>40</v>
      </c>
      <c r="C7" s="39" t="s">
        <v>45</v>
      </c>
      <c r="D7" s="40"/>
      <c r="E7" s="38" t="s">
        <v>46</v>
      </c>
      <c r="F7" s="40"/>
      <c r="G7" s="40"/>
      <c r="H7" s="40"/>
      <c r="I7" s="40"/>
      <c r="J7" s="41"/>
    </row>
    <row r="8" spans="1:19" ht="9.65" customHeight="1" x14ac:dyDescent="0.35"/>
    <row r="9" spans="1:19" ht="16.75" customHeight="1" x14ac:dyDescent="0.35">
      <c r="A9" s="89" t="s">
        <v>3</v>
      </c>
      <c r="B9" s="89" t="s">
        <v>4</v>
      </c>
      <c r="C9" s="89" t="s">
        <v>5</v>
      </c>
      <c r="D9" s="89"/>
      <c r="E9" s="90" t="s">
        <v>47</v>
      </c>
      <c r="F9" s="90"/>
      <c r="G9" s="90"/>
      <c r="H9" s="90"/>
      <c r="I9" s="91" t="s">
        <v>35</v>
      </c>
      <c r="J9" s="92" t="s">
        <v>48</v>
      </c>
    </row>
    <row r="10" spans="1:19" x14ac:dyDescent="0.35">
      <c r="A10" s="89"/>
      <c r="B10" s="89"/>
      <c r="C10" s="93" t="s">
        <v>6</v>
      </c>
      <c r="D10" s="93" t="s">
        <v>7</v>
      </c>
      <c r="E10" s="90" t="s">
        <v>49</v>
      </c>
      <c r="F10" s="90"/>
      <c r="G10" s="90" t="s">
        <v>50</v>
      </c>
      <c r="H10" s="90"/>
      <c r="I10" s="91"/>
      <c r="J10" s="92"/>
    </row>
    <row r="11" spans="1:19" x14ac:dyDescent="0.35">
      <c r="A11" s="89"/>
      <c r="B11" s="89"/>
      <c r="C11" s="93"/>
      <c r="D11" s="93"/>
      <c r="E11" s="27" t="s">
        <v>51</v>
      </c>
      <c r="F11" s="27" t="s">
        <v>7</v>
      </c>
      <c r="G11" s="27" t="s">
        <v>51</v>
      </c>
      <c r="H11" s="27" t="s">
        <v>7</v>
      </c>
      <c r="I11" s="91"/>
      <c r="J11" s="92"/>
      <c r="K11" s="42"/>
    </row>
    <row r="12" spans="1:19" s="17" customFormat="1" ht="43.5" hidden="1" x14ac:dyDescent="0.35">
      <c r="A12" s="16" t="s">
        <v>3</v>
      </c>
      <c r="B12" s="14" t="s">
        <v>4</v>
      </c>
      <c r="C12" s="14" t="s">
        <v>6</v>
      </c>
      <c r="D12" s="14" t="s">
        <v>7</v>
      </c>
      <c r="E12" s="14" t="s">
        <v>22</v>
      </c>
      <c r="F12" s="14" t="s">
        <v>23</v>
      </c>
      <c r="G12" s="14" t="s">
        <v>24</v>
      </c>
      <c r="H12" s="14" t="s">
        <v>25</v>
      </c>
      <c r="I12" s="14" t="s">
        <v>35</v>
      </c>
      <c r="J12" s="14" t="s">
        <v>26</v>
      </c>
      <c r="K12" s="14" t="s">
        <v>32</v>
      </c>
      <c r="L12" s="14" t="s">
        <v>33</v>
      </c>
      <c r="M12" s="14" t="s">
        <v>31</v>
      </c>
      <c r="N12" s="14" t="s">
        <v>56</v>
      </c>
      <c r="O12" s="14" t="s">
        <v>34</v>
      </c>
      <c r="P12" s="14" t="s">
        <v>8</v>
      </c>
      <c r="Q12" s="14" t="s">
        <v>57</v>
      </c>
      <c r="R12" s="15" t="s">
        <v>9</v>
      </c>
      <c r="S12" s="15" t="s">
        <v>58</v>
      </c>
    </row>
    <row r="13" spans="1:19" x14ac:dyDescent="0.35">
      <c r="A13" s="9">
        <v>42841</v>
      </c>
      <c r="B13" s="1" t="s">
        <v>0</v>
      </c>
      <c r="C13" s="2">
        <v>0.73958333333333337</v>
      </c>
      <c r="D13" s="2">
        <v>0.375</v>
      </c>
      <c r="E13" s="3">
        <v>4.1666666666666664E-2</v>
      </c>
      <c r="F13" s="3">
        <v>8.3333333333333329E-2</v>
      </c>
      <c r="G13" s="3">
        <v>0.25</v>
      </c>
      <c r="H13" s="3">
        <v>0.29166666666666669</v>
      </c>
      <c r="I13" s="46">
        <f>0.1*(Horaires[[#This Row],[Heures de nuit]]+Horaires[[#This Row],[heures jour dimanche]]+Horaires[[#This Row],[heures jour fériés]])</f>
        <v>1.5250000000000001</v>
      </c>
      <c r="J13" s="47">
        <f>(MOD(Horaires[[#This Row],[Fin]]-Horaires[[#This Row],[début]],1)-MOD(Horaires[[#This Row],[PNP Fin]]-Horaires[[#This Row],[PNP Début]],1))*24</f>
        <v>14.25</v>
      </c>
      <c r="K13" s="20">
        <f>IF(Horaires[[#This Row],[PNP Début]]=0,0,IF(Horaires[[#This Row],[PNP Début]]&lt;Horaires[[#This Row],[début]],1,0)+Horaires[[#This Row],[PNP Début]])</f>
        <v>1.25</v>
      </c>
      <c r="L13" s="20">
        <f>IF(Horaires[[#This Row],[PNP Fin]]=0,0,IF(Horaires[[#This Row],[PNP Fin]]&lt;Horaires[[#This Row],[début]],1,0)+Horaires[[#This Row],[PNP Fin]])</f>
        <v>1.2916666666666667</v>
      </c>
      <c r="M13" s="20">
        <f>IF(Horaires[[#This Row],[Fin]]&lt;Horaires[[#This Row],[début]],1,0)+Horaires[[#This Row],[Fin]]</f>
        <v>1.375</v>
      </c>
      <c r="N13" s="22">
        <f>MAX(0,MIN(Horaires[[#This Row],[Fin corrigée si nuit]],fin_nuit)-MAX(Horaires[[#This Row],[début]],deb_nuit))*24</f>
        <v>6.9999999999999991</v>
      </c>
      <c r="O13" s="2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6.9999999999999991</v>
      </c>
      <c r="P13" s="2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5.25</v>
      </c>
      <c r="Q13" s="2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5.25</v>
      </c>
      <c r="R13" s="23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3</v>
      </c>
      <c r="S13" s="23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1.9999999999999982</v>
      </c>
    </row>
    <row r="14" spans="1:19" x14ac:dyDescent="0.35">
      <c r="A14" s="9">
        <v>42954</v>
      </c>
      <c r="B14" s="1" t="s">
        <v>0</v>
      </c>
      <c r="C14" s="2">
        <v>0.97916666666666663</v>
      </c>
      <c r="D14" s="2">
        <v>0.33333333333333331</v>
      </c>
      <c r="E14" s="3">
        <v>4.1666666666666664E-2</v>
      </c>
      <c r="F14" s="3">
        <v>8.3333333333333329E-2</v>
      </c>
      <c r="G14" s="3">
        <v>8.3333333333333329E-2</v>
      </c>
      <c r="H14" s="3">
        <v>0.125</v>
      </c>
      <c r="I14" s="46">
        <f>0.1*(Horaires[[#This Row],[Heures de nuit]]+Horaires[[#This Row],[heures jour dimanche]]+Horaires[[#This Row],[heures jour fériés]])</f>
        <v>0.65000000000000013</v>
      </c>
      <c r="J14" s="47">
        <f>(MOD(Horaires[[#This Row],[Fin]]-Horaires[[#This Row],[début]],1)-MOD(Horaires[[#This Row],[PNP Fin]]-Horaires[[#This Row],[PNP Début]],1))*24</f>
        <v>7.5000000000000018</v>
      </c>
      <c r="K14" s="20">
        <f>IF(Horaires[[#This Row],[PNP Début]]=0,0,IF(Horaires[[#This Row],[PNP Début]]&lt;Horaires[[#This Row],[début]],1,0)+Horaires[[#This Row],[PNP Début]])</f>
        <v>1.0833333333333333</v>
      </c>
      <c r="L14" s="20">
        <f>IF(Horaires[[#This Row],[PNP Fin]]=0,0,IF(Horaires[[#This Row],[PNP Fin]]&lt;Horaires[[#This Row],[début]],1,0)+Horaires[[#This Row],[PNP Fin]])</f>
        <v>1.125</v>
      </c>
      <c r="M14" s="20">
        <f>IF(Horaires[[#This Row],[Fin]]&lt;Horaires[[#This Row],[début]],1,0)+Horaires[[#This Row],[Fin]]</f>
        <v>1.3333333333333333</v>
      </c>
      <c r="N14" s="22">
        <f>MAX(0,MIN(Horaires[[#This Row],[Fin corrigée si nuit]],fin_nuit)-MAX(Horaires[[#This Row],[début]],deb_nuit))*24</f>
        <v>6.5000000000000009</v>
      </c>
      <c r="O14" s="2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5.4999999999999991</v>
      </c>
      <c r="P14" s="2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14" s="2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14" s="23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14" s="23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15" spans="1:19" x14ac:dyDescent="0.35">
      <c r="A15" s="9">
        <v>42956</v>
      </c>
      <c r="B15" s="1" t="s">
        <v>1</v>
      </c>
      <c r="C15" s="2">
        <v>0.23958333333333334</v>
      </c>
      <c r="D15" s="2">
        <v>0.75</v>
      </c>
      <c r="E15" s="3">
        <v>0.5</v>
      </c>
      <c r="F15" s="3">
        <v>0.54166666666666663</v>
      </c>
      <c r="G15" s="3"/>
      <c r="H15" s="3"/>
      <c r="I15" s="46">
        <f>0.1*(Horaires[[#This Row],[Heures de nuit]]+Horaires[[#This Row],[heures jour dimanche]]+Horaires[[#This Row],[heures jour fériés]])</f>
        <v>0</v>
      </c>
      <c r="J15" s="47">
        <f>(MOD(Horaires[[#This Row],[Fin]]-Horaires[[#This Row],[début]],1)-MOD(Horaires[[#This Row],[PNP Fin]]-Horaires[[#This Row],[PNP Début]],1))*24</f>
        <v>12.25</v>
      </c>
      <c r="K15" s="20">
        <f>IF(Horaires[[#This Row],[PNP Début]]=0,0,IF(Horaires[[#This Row],[PNP Début]]&lt;Horaires[[#This Row],[début]],1,0)+Horaires[[#This Row],[PNP Début]])</f>
        <v>0</v>
      </c>
      <c r="L15" s="20">
        <f>IF(Horaires[[#This Row],[PNP Fin]]=0,0,IF(Horaires[[#This Row],[PNP Fin]]&lt;Horaires[[#This Row],[début]],1,0)+Horaires[[#This Row],[PNP Fin]])</f>
        <v>0</v>
      </c>
      <c r="M15" s="20">
        <f>IF(Horaires[[#This Row],[Fin]]&lt;Horaires[[#This Row],[début]],1,0)+Horaires[[#This Row],[Fin]]</f>
        <v>0.75</v>
      </c>
      <c r="N15" s="22">
        <f>MAX(0,MIN(Horaires[[#This Row],[Fin corrigée si nuit]],fin_nuit)-MAX(Horaires[[#This Row],[début]],deb_nuit))*24</f>
        <v>0</v>
      </c>
      <c r="O15" s="22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15" s="2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15" s="2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15" s="23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15" s="23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16" spans="1:19" x14ac:dyDescent="0.35">
      <c r="A16" s="10">
        <v>42959</v>
      </c>
      <c r="B16" s="11" t="s">
        <v>2</v>
      </c>
      <c r="C16" s="12">
        <v>0.23958333333333334</v>
      </c>
      <c r="D16" s="12">
        <v>0.75</v>
      </c>
      <c r="E16" s="13">
        <v>0.5</v>
      </c>
      <c r="F16" s="13">
        <v>0.54166666666666663</v>
      </c>
      <c r="G16" s="13"/>
      <c r="H16" s="13"/>
      <c r="I16" s="46">
        <f>0.1*(Horaires[[#This Row],[Heures de nuit]]+Horaires[[#This Row],[heures jour dimanche]]+Horaires[[#This Row],[heures jour fériés]])</f>
        <v>0</v>
      </c>
      <c r="J16" s="48">
        <f>(MOD(Horaires[[#This Row],[Fin]]-Horaires[[#This Row],[début]],1)-MOD(Horaires[[#This Row],[PNP Fin]]-Horaires[[#This Row],[PNP Début]],1))*24</f>
        <v>12.25</v>
      </c>
      <c r="K16" s="20">
        <f>IF(Horaires[[#This Row],[PNP Début]]=0,0,IF(Horaires[[#This Row],[PNP Début]]&lt;Horaires[[#This Row],[début]],1,0)+Horaires[[#This Row],[PNP Début]])</f>
        <v>0</v>
      </c>
      <c r="L16" s="20">
        <f>IF(Horaires[[#This Row],[PNP Fin]]=0,0,IF(Horaires[[#This Row],[PNP Fin]]&lt;Horaires[[#This Row],[début]],1,0)+Horaires[[#This Row],[PNP Fin]])</f>
        <v>0</v>
      </c>
      <c r="M16" s="21">
        <f>IF(Horaires[[#This Row],[Fin]]&lt;Horaires[[#This Row],[début]],1,0)+Horaires[[#This Row],[Fin]]</f>
        <v>0.75</v>
      </c>
      <c r="N16" s="22">
        <f>MAX(0,MIN(Horaires[[#This Row],[Fin corrigée si nuit]],fin_nuit)-MAX(Horaires[[#This Row],[début]],deb_nuit))*24</f>
        <v>0</v>
      </c>
      <c r="O16" s="24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16" s="24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16" s="22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16" s="25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16" s="25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17" spans="1:19" x14ac:dyDescent="0.35">
      <c r="A17" s="49">
        <v>42948</v>
      </c>
      <c r="B17" s="50" t="s">
        <v>52</v>
      </c>
      <c r="C17" s="51">
        <v>0.75</v>
      </c>
      <c r="D17" s="51">
        <v>0.20833333333333334</v>
      </c>
      <c r="E17" s="52">
        <v>4.1666666666666664E-2</v>
      </c>
      <c r="F17" s="52">
        <v>8.3333333333333329E-2</v>
      </c>
      <c r="G17" s="52"/>
      <c r="H17" s="52"/>
      <c r="I17" s="53">
        <f>0.1*(Horaires[[#This Row],[Heures de nuit]]+Horaires[[#This Row],[heures jour dimanche]]+Horaires[[#This Row],[heures jour fériés]])</f>
        <v>0.59999999999999976</v>
      </c>
      <c r="J17" s="54">
        <f>(MOD(Horaires[[#This Row],[Fin]]-Horaires[[#This Row],[début]],1)-MOD(Horaires[[#This Row],[PNP Fin]]-Horaires[[#This Row],[PNP Début]],1))*24</f>
        <v>11</v>
      </c>
      <c r="K17" s="55">
        <f>IF(Horaires[[#This Row],[PNP Début]]=0,0,IF(Horaires[[#This Row],[PNP Début]]&lt;Horaires[[#This Row],[début]],1,0)+Horaires[[#This Row],[PNP Début]])</f>
        <v>0</v>
      </c>
      <c r="L17" s="56">
        <f>IF(Horaires[[#This Row],[PNP Fin]]=0,0,IF(Horaires[[#This Row],[PNP Fin]]&lt;Horaires[[#This Row],[début]],1,0)+Horaires[[#This Row],[PNP Fin]])</f>
        <v>0</v>
      </c>
      <c r="M17" s="56">
        <f>IF(Horaires[[#This Row],[Fin]]&lt;Horaires[[#This Row],[début]],1,0)+Horaires[[#This Row],[Fin]]</f>
        <v>1.2083333333333333</v>
      </c>
      <c r="N17" s="22">
        <f>MAX(0,MIN(Horaires[[#This Row],[Fin corrigée si nuit]],fin_nuit)-MAX(Horaires[[#This Row],[début]],deb_nuit))*24</f>
        <v>5.9999999999999973</v>
      </c>
      <c r="O17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5.9999999999999973</v>
      </c>
      <c r="P17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17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17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17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18" spans="1:19" x14ac:dyDescent="0.35">
      <c r="A18" s="49">
        <v>42951</v>
      </c>
      <c r="B18" s="50" t="s">
        <v>2</v>
      </c>
      <c r="C18" s="51">
        <v>0.23958333333333334</v>
      </c>
      <c r="D18" s="51">
        <v>0.75</v>
      </c>
      <c r="E18" s="52">
        <v>0.5</v>
      </c>
      <c r="F18" s="52">
        <v>0.54166666666666663</v>
      </c>
      <c r="G18" s="52"/>
      <c r="H18" s="52"/>
      <c r="I18" s="53">
        <f>0.1*(Horaires[[#This Row],[Heures de nuit]]+Horaires[[#This Row],[heures jour dimanche]]+Horaires[[#This Row],[heures jour fériés]])</f>
        <v>0</v>
      </c>
      <c r="J18" s="54">
        <f>(MOD(Horaires[[#This Row],[Fin]]-Horaires[[#This Row],[début]],1)-MOD(Horaires[[#This Row],[PNP Fin]]-Horaires[[#This Row],[PNP Début]],1))*24</f>
        <v>12.25</v>
      </c>
      <c r="K18" s="55">
        <f>IF(Horaires[[#This Row],[PNP Début]]=0,0,IF(Horaires[[#This Row],[PNP Début]]&lt;Horaires[[#This Row],[début]],1,0)+Horaires[[#This Row],[PNP Début]])</f>
        <v>0</v>
      </c>
      <c r="L18" s="56">
        <f>IF(Horaires[[#This Row],[PNP Fin]]=0,0,IF(Horaires[[#This Row],[PNP Fin]]&lt;Horaires[[#This Row],[début]],1,0)+Horaires[[#This Row],[PNP Fin]])</f>
        <v>0</v>
      </c>
      <c r="M18" s="56">
        <f>IF(Horaires[[#This Row],[Fin]]&lt;Horaires[[#This Row],[début]],1,0)+Horaires[[#This Row],[Fin]]</f>
        <v>0.75</v>
      </c>
      <c r="N18" s="22">
        <f>MAX(0,MIN(Horaires[[#This Row],[Fin corrigée si nuit]],fin_nuit)-MAX(Horaires[[#This Row],[début]],deb_nuit))*24</f>
        <v>0</v>
      </c>
      <c r="O18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18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18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18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18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19" spans="1:19" x14ac:dyDescent="0.35">
      <c r="A19" s="49">
        <v>42952</v>
      </c>
      <c r="B19" s="50" t="s">
        <v>2</v>
      </c>
      <c r="C19" s="51">
        <v>0.23958333333333334</v>
      </c>
      <c r="D19" s="51">
        <v>0.75</v>
      </c>
      <c r="E19" s="52">
        <v>0.5</v>
      </c>
      <c r="F19" s="52">
        <v>0.54166666666666663</v>
      </c>
      <c r="G19" s="52"/>
      <c r="H19" s="52"/>
      <c r="I19" s="53">
        <f>0.1*(Horaires[[#This Row],[Heures de nuit]]+Horaires[[#This Row],[heures jour dimanche]]+Horaires[[#This Row],[heures jour fériés]])</f>
        <v>0</v>
      </c>
      <c r="J19" s="54">
        <f>(MOD(Horaires[[#This Row],[Fin]]-Horaires[[#This Row],[début]],1)-MOD(Horaires[[#This Row],[PNP Fin]]-Horaires[[#This Row],[PNP Début]],1))*24</f>
        <v>12.25</v>
      </c>
      <c r="K19" s="55">
        <f>IF(Horaires[[#This Row],[PNP Début]]=0,0,IF(Horaires[[#This Row],[PNP Début]]&lt;Horaires[[#This Row],[début]],1,0)+Horaires[[#This Row],[PNP Début]])</f>
        <v>0</v>
      </c>
      <c r="L19" s="56">
        <f>IF(Horaires[[#This Row],[PNP Fin]]=0,0,IF(Horaires[[#This Row],[PNP Fin]]&lt;Horaires[[#This Row],[début]],1,0)+Horaires[[#This Row],[PNP Fin]])</f>
        <v>0</v>
      </c>
      <c r="M19" s="56">
        <f>IF(Horaires[[#This Row],[Fin]]&lt;Horaires[[#This Row],[début]],1,0)+Horaires[[#This Row],[Fin]]</f>
        <v>0.75</v>
      </c>
      <c r="N19" s="22">
        <f>MAX(0,MIN(Horaires[[#This Row],[Fin corrigée si nuit]],fin_nuit)-MAX(Horaires[[#This Row],[début]],deb_nuit))*24</f>
        <v>0</v>
      </c>
      <c r="O19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19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19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19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19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20" spans="1:19" x14ac:dyDescent="0.35">
      <c r="A20" s="49">
        <v>42953</v>
      </c>
      <c r="B20" s="50" t="s">
        <v>0</v>
      </c>
      <c r="C20" s="51">
        <v>0.73958333333333337</v>
      </c>
      <c r="D20" s="51">
        <v>0.25</v>
      </c>
      <c r="E20" s="52">
        <v>4.1666666666666664E-2</v>
      </c>
      <c r="F20" s="52">
        <v>8.3333333333333329E-2</v>
      </c>
      <c r="G20" s="52">
        <v>8.3333333333333329E-2</v>
      </c>
      <c r="H20" s="52">
        <v>0.125</v>
      </c>
      <c r="I20" s="53">
        <f>0.1*(Horaires[[#This Row],[Heures de nuit]]+Horaires[[#This Row],[heures jour dimanche]]+Horaires[[#This Row],[heures jour fériés]])</f>
        <v>1.2250000000000001</v>
      </c>
      <c r="J20" s="54">
        <f>(MOD(Horaires[[#This Row],[Fin]]-Horaires[[#This Row],[début]],1)-MOD(Horaires[[#This Row],[PNP Fin]]-Horaires[[#This Row],[PNP Début]],1))*24</f>
        <v>11.249999999999998</v>
      </c>
      <c r="K20" s="55">
        <f>IF(Horaires[[#This Row],[PNP Début]]=0,0,IF(Horaires[[#This Row],[PNP Début]]&lt;Horaires[[#This Row],[début]],1,0)+Horaires[[#This Row],[PNP Début]])</f>
        <v>1.0833333333333333</v>
      </c>
      <c r="L20" s="56">
        <f>IF(Horaires[[#This Row],[PNP Fin]]=0,0,IF(Horaires[[#This Row],[PNP Fin]]&lt;Horaires[[#This Row],[début]],1,0)+Horaires[[#This Row],[PNP Fin]])</f>
        <v>1.125</v>
      </c>
      <c r="M20" s="56">
        <f>IF(Horaires[[#This Row],[Fin]]&lt;Horaires[[#This Row],[début]],1,0)+Horaires[[#This Row],[Fin]]</f>
        <v>1.25</v>
      </c>
      <c r="N20" s="22">
        <f>MAX(0,MIN(Horaires[[#This Row],[Fin corrigée si nuit]],fin_nuit)-MAX(Horaires[[#This Row],[début]],deb_nuit))*24</f>
        <v>6.9999999999999991</v>
      </c>
      <c r="O20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5.9999999999999973</v>
      </c>
      <c r="P20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5.25</v>
      </c>
      <c r="Q20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5.25</v>
      </c>
      <c r="R20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20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21" spans="1:19" x14ac:dyDescent="0.35">
      <c r="A21" s="58">
        <v>42954</v>
      </c>
      <c r="B21" s="59" t="s">
        <v>0</v>
      </c>
      <c r="C21" s="60">
        <v>0.73958333333333337</v>
      </c>
      <c r="D21" s="60">
        <v>0.25</v>
      </c>
      <c r="E21" s="61">
        <v>4.1666666666666664E-2</v>
      </c>
      <c r="F21" s="61">
        <v>8.3333333333333329E-2</v>
      </c>
      <c r="G21" s="61">
        <v>8.3333333333333329E-2</v>
      </c>
      <c r="H21" s="61">
        <v>0.125</v>
      </c>
      <c r="I21" s="62">
        <f>0.1*(Horaires[[#This Row],[Heures de nuit]]+Horaires[[#This Row],[heures jour dimanche]]+Horaires[[#This Row],[heures jour fériés]])</f>
        <v>0.7</v>
      </c>
      <c r="J21" s="63">
        <f>(MOD(Horaires[[#This Row],[Fin]]-Horaires[[#This Row],[début]],1)-MOD(Horaires[[#This Row],[PNP Fin]]-Horaires[[#This Row],[PNP Début]],1))*24</f>
        <v>11.249999999999998</v>
      </c>
      <c r="K21" s="64">
        <f>IF(Horaires[[#This Row],[PNP Début]]=0,0,IF(Horaires[[#This Row],[PNP Début]]&lt;Horaires[[#This Row],[début]],1,0)+Horaires[[#This Row],[PNP Début]])</f>
        <v>1.0833333333333333</v>
      </c>
      <c r="L21" s="65">
        <f>IF(Horaires[[#This Row],[PNP Fin]]=0,0,IF(Horaires[[#This Row],[PNP Fin]]&lt;Horaires[[#This Row],[début]],1,0)+Horaires[[#This Row],[PNP Fin]])</f>
        <v>1.125</v>
      </c>
      <c r="M21" s="65">
        <f>IF(Horaires[[#This Row],[Fin]]&lt;Horaires[[#This Row],[début]],1,0)+Horaires[[#This Row],[Fin]]</f>
        <v>1.25</v>
      </c>
      <c r="N21" s="22">
        <f>MAX(0,MIN(Horaires[[#This Row],[Fin corrigée si nuit]],fin_nuit)-MAX(Horaires[[#This Row],[début]],deb_nuit))*24</f>
        <v>6.9999999999999991</v>
      </c>
      <c r="O21" s="66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5.9999999999999973</v>
      </c>
      <c r="P21" s="66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21" s="66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21" s="66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21" s="66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22" spans="1:19" ht="15" thickBot="1" x14ac:dyDescent="0.4">
      <c r="A22" s="67"/>
      <c r="B22" s="68"/>
      <c r="C22" s="69"/>
      <c r="D22" s="69"/>
      <c r="E22" s="70"/>
      <c r="F22" s="70"/>
      <c r="G22" s="70"/>
      <c r="H22" s="70"/>
      <c r="I22" s="71"/>
      <c r="J22" s="72"/>
      <c r="K22" s="73"/>
      <c r="L22" s="73"/>
      <c r="M22" s="73"/>
      <c r="N22" s="73"/>
      <c r="O22" s="74"/>
      <c r="P22" s="74"/>
      <c r="Q22" s="74"/>
      <c r="R22" s="74"/>
      <c r="S22" s="74"/>
    </row>
    <row r="23" spans="1:19" ht="21" customHeight="1" thickBot="1" x14ac:dyDescent="0.4">
      <c r="A23" s="43"/>
      <c r="E23" s="75" t="s">
        <v>53</v>
      </c>
      <c r="F23" s="76"/>
      <c r="G23" s="76"/>
      <c r="H23" s="77"/>
      <c r="I23" s="44">
        <f>SUM(Horaires[Majoration])</f>
        <v>4.7</v>
      </c>
      <c r="J23" s="45">
        <f>SUM(Horaires[Heures totales payées])</f>
        <v>104.25</v>
      </c>
    </row>
    <row r="24" spans="1:19" x14ac:dyDescent="0.35">
      <c r="A24" s="78" t="s">
        <v>54</v>
      </c>
      <c r="B24" s="78"/>
      <c r="C24" s="78"/>
      <c r="D24" s="78"/>
      <c r="G24" s="79" t="s">
        <v>55</v>
      </c>
      <c r="H24" s="79"/>
      <c r="I24" s="79"/>
      <c r="J24" s="79"/>
    </row>
    <row r="25" spans="1:19" x14ac:dyDescent="0.35">
      <c r="A25" s="80"/>
      <c r="B25" s="81"/>
      <c r="C25" s="81"/>
      <c r="D25" s="82"/>
      <c r="E25" s="43"/>
      <c r="G25" s="80"/>
      <c r="H25" s="81"/>
      <c r="I25" s="81"/>
      <c r="J25" s="81"/>
    </row>
    <row r="26" spans="1:19" x14ac:dyDescent="0.35">
      <c r="A26" s="83"/>
      <c r="B26" s="84"/>
      <c r="C26" s="84"/>
      <c r="D26" s="85"/>
      <c r="G26" s="83"/>
      <c r="H26" s="84"/>
      <c r="I26" s="84"/>
      <c r="J26" s="84"/>
    </row>
    <row r="27" spans="1:19" x14ac:dyDescent="0.35">
      <c r="A27" s="86"/>
      <c r="B27" s="87"/>
      <c r="C27" s="87"/>
      <c r="D27" s="88"/>
      <c r="E27" s="43"/>
      <c r="G27" s="86"/>
      <c r="H27" s="87"/>
      <c r="I27" s="87"/>
      <c r="J27" s="87"/>
    </row>
    <row r="28" spans="1:19" x14ac:dyDescent="0.35">
      <c r="A28" s="43"/>
      <c r="J28" s="43"/>
    </row>
    <row r="29" spans="1:19" ht="14.5" customHeight="1" x14ac:dyDescent="0.35"/>
  </sheetData>
  <mergeCells count="21">
    <mergeCell ref="A1:B2"/>
    <mergeCell ref="H1:J1"/>
    <mergeCell ref="B3:I4"/>
    <mergeCell ref="D5:F5"/>
    <mergeCell ref="G5:H5"/>
    <mergeCell ref="I5:J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23:H23"/>
    <mergeCell ref="A24:D24"/>
    <mergeCell ref="G24:J24"/>
    <mergeCell ref="A25:D27"/>
    <mergeCell ref="G25:J27"/>
  </mergeCells>
  <dataValidations count="3">
    <dataValidation type="date" operator="greaterThan" allowBlank="1" showInputMessage="1" showErrorMessage="1" error="Tapez le mois sous le format suivant_x000a_09/17" promptTitle="Mois du relevé" sqref="I5:J5">
      <formula1>42736</formula1>
    </dataValidation>
    <dataValidation type="time" allowBlank="1" showInputMessage="1" showErrorMessage="1" error="Tapez les heures sous le format_x000a_00:00" sqref="C13:H22">
      <formula1>0</formula1>
      <formula2>0.999305555555556</formula2>
    </dataValidation>
    <dataValidation allowBlank="1" showInputMessage="1" showErrorMessage="1" error="Tapez les heures sous le format_x000a_00:00" sqref="K12:N22"/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1" sqref="B1:B4"/>
    </sheetView>
  </sheetViews>
  <sheetFormatPr baseColWidth="10" defaultRowHeight="14.5" x14ac:dyDescent="0.35"/>
  <cols>
    <col min="1" max="1" width="21.7265625" customWidth="1"/>
  </cols>
  <sheetData>
    <row r="1" spans="1:2" x14ac:dyDescent="0.35">
      <c r="A1" t="s">
        <v>27</v>
      </c>
      <c r="B1" s="18">
        <v>0.95833333333333337</v>
      </c>
    </row>
    <row r="2" spans="1:2" x14ac:dyDescent="0.35">
      <c r="A2" t="s">
        <v>28</v>
      </c>
      <c r="B2" s="19">
        <v>1.25</v>
      </c>
    </row>
    <row r="3" spans="1:2" x14ac:dyDescent="0.35">
      <c r="A3" t="s">
        <v>29</v>
      </c>
      <c r="B3" s="18">
        <v>0.25</v>
      </c>
    </row>
    <row r="4" spans="1:2" x14ac:dyDescent="0.35">
      <c r="A4" t="s">
        <v>30</v>
      </c>
      <c r="B4" s="18">
        <v>0.95833333333333337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showZeros="0" workbookViewId="0">
      <selection sqref="A1:XFD1048576"/>
    </sheetView>
  </sheetViews>
  <sheetFormatPr baseColWidth="10" defaultRowHeight="14.5" x14ac:dyDescent="0.35"/>
  <cols>
    <col min="1" max="1" width="4.453125" bestFit="1" customWidth="1"/>
    <col min="2" max="2" width="18.6328125" style="7" customWidth="1"/>
    <col min="3" max="3" width="17.08984375" customWidth="1"/>
    <col min="4" max="4" width="19.26953125" customWidth="1"/>
  </cols>
  <sheetData>
    <row r="1" spans="1:4" x14ac:dyDescent="0.35">
      <c r="A1" s="4">
        <v>2017</v>
      </c>
      <c r="B1" s="6" t="s">
        <v>10</v>
      </c>
      <c r="C1" s="26">
        <f>DATE(A1,1,1)</f>
        <v>42736</v>
      </c>
      <c r="D1" s="8">
        <f>IF(WEEKDAY(C1,2)=7,0,C1)</f>
        <v>0</v>
      </c>
    </row>
    <row r="2" spans="1:4" x14ac:dyDescent="0.35">
      <c r="A2" s="5"/>
      <c r="B2" s="6" t="s">
        <v>11</v>
      </c>
      <c r="C2" s="26">
        <f>ROUND(DATE(A1,4,MOD(234-11*MOD(A1,19),30))/7,0)*7-6</f>
        <v>42841</v>
      </c>
      <c r="D2" s="8">
        <f t="shared" ref="D2:D12" si="0">IF(WEEKDAY(C2,2)=7,0,C2)</f>
        <v>0</v>
      </c>
    </row>
    <row r="3" spans="1:4" x14ac:dyDescent="0.35">
      <c r="A3" s="5"/>
      <c r="B3" s="6" t="s">
        <v>12</v>
      </c>
      <c r="C3" s="26">
        <f>C2+1</f>
        <v>42842</v>
      </c>
      <c r="D3" s="8">
        <f t="shared" si="0"/>
        <v>42842</v>
      </c>
    </row>
    <row r="4" spans="1:4" x14ac:dyDescent="0.35">
      <c r="A4" s="5"/>
      <c r="B4" s="6" t="s">
        <v>13</v>
      </c>
      <c r="C4" s="26">
        <f>DATE(A1,5,1)</f>
        <v>42856</v>
      </c>
      <c r="D4" s="8">
        <f t="shared" si="0"/>
        <v>42856</v>
      </c>
    </row>
    <row r="5" spans="1:4" x14ac:dyDescent="0.35">
      <c r="A5" s="5"/>
      <c r="B5" s="6" t="s">
        <v>14</v>
      </c>
      <c r="C5" s="26">
        <f>DATE(A1,5,8)</f>
        <v>42863</v>
      </c>
      <c r="D5" s="8">
        <f t="shared" si="0"/>
        <v>42863</v>
      </c>
    </row>
    <row r="6" spans="1:4" x14ac:dyDescent="0.35">
      <c r="A6" s="5"/>
      <c r="B6" s="6" t="s">
        <v>15</v>
      </c>
      <c r="C6" s="26">
        <f>C2+39</f>
        <v>42880</v>
      </c>
      <c r="D6" s="8">
        <f t="shared" si="0"/>
        <v>42880</v>
      </c>
    </row>
    <row r="7" spans="1:4" x14ac:dyDescent="0.35">
      <c r="A7" s="5"/>
      <c r="B7" s="6" t="s">
        <v>16</v>
      </c>
      <c r="C7" s="26">
        <f>C2+50</f>
        <v>42891</v>
      </c>
      <c r="D7" s="8">
        <f t="shared" si="0"/>
        <v>42891</v>
      </c>
    </row>
    <row r="8" spans="1:4" x14ac:dyDescent="0.35">
      <c r="A8" s="5"/>
      <c r="B8" s="6" t="s">
        <v>17</v>
      </c>
      <c r="C8" s="26">
        <f>DATE(A1,7,14)</f>
        <v>42930</v>
      </c>
      <c r="D8" s="8">
        <f t="shared" si="0"/>
        <v>42930</v>
      </c>
    </row>
    <row r="9" spans="1:4" x14ac:dyDescent="0.35">
      <c r="A9" s="5"/>
      <c r="B9" s="6" t="s">
        <v>18</v>
      </c>
      <c r="C9" s="26">
        <f>DATE(A1,8,15)</f>
        <v>42962</v>
      </c>
      <c r="D9" s="8">
        <f t="shared" si="0"/>
        <v>42962</v>
      </c>
    </row>
    <row r="10" spans="1:4" x14ac:dyDescent="0.35">
      <c r="A10" s="5"/>
      <c r="B10" s="6" t="s">
        <v>19</v>
      </c>
      <c r="C10" s="26">
        <f>DATE(A1,11,1)</f>
        <v>43040</v>
      </c>
      <c r="D10" s="8">
        <f t="shared" si="0"/>
        <v>43040</v>
      </c>
    </row>
    <row r="11" spans="1:4" x14ac:dyDescent="0.35">
      <c r="A11" s="5"/>
      <c r="B11" s="6" t="s">
        <v>20</v>
      </c>
      <c r="C11" s="26">
        <f>DATE(A1,11,11)</f>
        <v>43050</v>
      </c>
      <c r="D11" s="8">
        <f t="shared" si="0"/>
        <v>43050</v>
      </c>
    </row>
    <row r="12" spans="1:4" x14ac:dyDescent="0.35">
      <c r="A12" s="5"/>
      <c r="B12" s="6" t="s">
        <v>21</v>
      </c>
      <c r="C12" s="26">
        <f>DATE(A1,12,25)</f>
        <v>43094</v>
      </c>
      <c r="D12" s="8">
        <f t="shared" si="0"/>
        <v>43094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Août 2017</vt:lpstr>
      <vt:lpstr>parametres</vt:lpstr>
      <vt:lpstr>JF</vt:lpstr>
      <vt:lpstr>deb_dimJF</vt:lpstr>
      <vt:lpstr>deb_nuit</vt:lpstr>
      <vt:lpstr>fin_dimJF</vt:lpstr>
      <vt:lpstr>fin_nuit</vt:lpstr>
      <vt:lpstr>JF</vt:lpstr>
      <vt:lpstr>'Août 2017'!Zone_d_impression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2017-09-15T04:18:27Z</cp:lastPrinted>
  <dcterms:created xsi:type="dcterms:W3CDTF">2017-09-02T09:30:55Z</dcterms:created>
  <dcterms:modified xsi:type="dcterms:W3CDTF">2017-09-17T11:57:11Z</dcterms:modified>
</cp:coreProperties>
</file>