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tabRatio="634"/>
  </bookViews>
  <sheets>
    <sheet name="Hypothése des ventes" sheetId="3" r:id="rId1"/>
    <sheet name="Textile" sheetId="1" r:id="rId2"/>
    <sheet name="Chaussures" sheetId="2" r:id="rId3"/>
    <sheet name="Compilation" sheetId="20" r:id="rId4"/>
  </sheets>
  <definedNames>
    <definedName name="_xlnm._FilterDatabase" localSheetId="2" hidden="1">Chaussures!$A$1:$AP$28</definedName>
    <definedName name="_xlnm._FilterDatabase" localSheetId="1" hidden="1">Textile!$A$1:$AP$76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M3" i="2" l="1"/>
  <c r="M4" i="2"/>
  <c r="M5" i="2"/>
  <c r="M6" i="2"/>
  <c r="M7" i="2"/>
  <c r="M8" i="2"/>
  <c r="M9" i="2"/>
  <c r="M10" i="2"/>
  <c r="M11" i="2"/>
  <c r="M12" i="2"/>
  <c r="M13" i="2"/>
  <c r="M14" i="2"/>
  <c r="M15" i="2"/>
  <c r="M16" i="2"/>
  <c r="M17" i="2"/>
  <c r="M18" i="2"/>
  <c r="M19" i="2"/>
  <c r="M20" i="2"/>
  <c r="M21" i="2"/>
  <c r="M22" i="2"/>
  <c r="M23" i="2"/>
  <c r="M24" i="2"/>
  <c r="M25" i="2"/>
  <c r="M26" i="2"/>
  <c r="M27" i="2"/>
  <c r="M28" i="2"/>
  <c r="M2" i="2"/>
  <c r="M3" i="1"/>
  <c r="M4" i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2" i="1"/>
  <c r="AC25" i="2" l="1"/>
  <c r="AL25" i="2" s="1"/>
  <c r="AD25" i="2"/>
  <c r="AH25" i="2" s="1"/>
  <c r="AJ25" i="2"/>
  <c r="AC26" i="2"/>
  <c r="AL26" i="2" s="1"/>
  <c r="AD26" i="2"/>
  <c r="AF26" i="2" s="1"/>
  <c r="AJ26" i="2"/>
  <c r="AK26" i="2"/>
  <c r="AC27" i="2"/>
  <c r="AD27" i="2"/>
  <c r="AH27" i="2" s="1"/>
  <c r="AK27" i="2"/>
  <c r="AL27" i="2"/>
  <c r="AC28" i="2"/>
  <c r="AL28" i="2" s="1"/>
  <c r="AD28" i="2"/>
  <c r="AE28" i="2"/>
  <c r="AF28" i="2"/>
  <c r="AG28" i="2"/>
  <c r="AH28" i="2"/>
  <c r="AI28" i="2"/>
  <c r="AJ28" i="2"/>
  <c r="AK28" i="2"/>
  <c r="L28" i="3"/>
  <c r="L9" i="3"/>
  <c r="F9" i="3"/>
  <c r="AG60" i="1"/>
  <c r="AJ60" i="1"/>
  <c r="AI60" i="1"/>
  <c r="AH60" i="1"/>
  <c r="AF60" i="1"/>
  <c r="M18" i="3"/>
  <c r="M37" i="3"/>
  <c r="F28" i="3"/>
  <c r="L25" i="3"/>
  <c r="M25" i="3" s="1"/>
  <c r="G25" i="3"/>
  <c r="G27" i="3" s="1"/>
  <c r="L6" i="3"/>
  <c r="M6" i="3" s="1"/>
  <c r="G6" i="3"/>
  <c r="G8" i="3" s="1"/>
  <c r="AE26" i="2" l="1"/>
  <c r="AI25" i="2"/>
  <c r="AM28" i="2"/>
  <c r="AE25" i="2"/>
  <c r="AN28" i="2"/>
  <c r="AO28" i="2"/>
  <c r="AP28" i="2" s="1"/>
  <c r="AF27" i="2"/>
  <c r="AG27" i="2"/>
  <c r="AK25" i="2"/>
  <c r="AE27" i="2"/>
  <c r="AI26" i="2"/>
  <c r="AG25" i="2"/>
  <c r="AJ27" i="2"/>
  <c r="AH26" i="2"/>
  <c r="AF25" i="2"/>
  <c r="AI27" i="2"/>
  <c r="AG26" i="2"/>
  <c r="G9" i="3"/>
  <c r="M8" i="3"/>
  <c r="G28" i="3"/>
  <c r="M28" i="3"/>
  <c r="M27" i="3"/>
  <c r="M9" i="3"/>
  <c r="AM26" i="2" l="1"/>
  <c r="AN26" i="2"/>
  <c r="AO26" i="2"/>
  <c r="AP26" i="2" s="1"/>
  <c r="AM25" i="2"/>
  <c r="AM27" i="2"/>
  <c r="E31" i="3"/>
  <c r="K31" i="3"/>
  <c r="E12" i="3"/>
  <c r="K12" i="3"/>
  <c r="H34" i="3"/>
  <c r="AN27" i="2" l="1"/>
  <c r="AO27" i="2"/>
  <c r="AP27" i="2" s="1"/>
  <c r="AN25" i="2"/>
  <c r="AO25" i="2"/>
  <c r="AP25" i="2" s="1"/>
  <c r="H15" i="3"/>
  <c r="AC59" i="1" l="1"/>
  <c r="AK59" i="1" s="1"/>
  <c r="AD59" i="1"/>
  <c r="AC61" i="1"/>
  <c r="AC62" i="1"/>
  <c r="AD61" i="1"/>
  <c r="AD62" i="1"/>
  <c r="AD63" i="1"/>
  <c r="AC60" i="1"/>
  <c r="AG62" i="1" l="1"/>
  <c r="AJ62" i="1"/>
  <c r="AI62" i="1"/>
  <c r="AH62" i="1"/>
  <c r="AF62" i="1"/>
  <c r="AG63" i="1"/>
  <c r="AJ63" i="1"/>
  <c r="AH63" i="1"/>
  <c r="AI63" i="1"/>
  <c r="AF63" i="1"/>
  <c r="AG61" i="1"/>
  <c r="AJ61" i="1"/>
  <c r="AI61" i="1"/>
  <c r="AF61" i="1"/>
  <c r="AH61" i="1"/>
  <c r="AL62" i="1"/>
  <c r="AK62" i="1"/>
  <c r="AL61" i="1"/>
  <c r="AK61" i="1"/>
  <c r="AG59" i="1"/>
  <c r="AJ59" i="1"/>
  <c r="AI59" i="1"/>
  <c r="AH59" i="1"/>
  <c r="AF59" i="1"/>
  <c r="AL60" i="1"/>
  <c r="AK60" i="1"/>
  <c r="AE59" i="1"/>
  <c r="AL59" i="1"/>
  <c r="AE61" i="1"/>
  <c r="AE60" i="1"/>
  <c r="AE62" i="1"/>
  <c r="AD7" i="2" l="1"/>
  <c r="AD8" i="2"/>
  <c r="AD9" i="2"/>
  <c r="AD10" i="2"/>
  <c r="AD11" i="2"/>
  <c r="AD12" i="2"/>
  <c r="AD13" i="2"/>
  <c r="AD14" i="2"/>
  <c r="AD15" i="2"/>
  <c r="AD16" i="2"/>
  <c r="AD17" i="2"/>
  <c r="AD18" i="2"/>
  <c r="AD19" i="2"/>
  <c r="AD20" i="2"/>
  <c r="AD21" i="2"/>
  <c r="AD22" i="2"/>
  <c r="AD23" i="2"/>
  <c r="AD24" i="2"/>
  <c r="AC7" i="2"/>
  <c r="AK7" i="2" s="1"/>
  <c r="AC8" i="2"/>
  <c r="AK8" i="2" s="1"/>
  <c r="AC9" i="2"/>
  <c r="AK9" i="2" s="1"/>
  <c r="AC10" i="2"/>
  <c r="AC11" i="2"/>
  <c r="AK11" i="2" s="1"/>
  <c r="AC12" i="2"/>
  <c r="AK12" i="2" s="1"/>
  <c r="AC13" i="2"/>
  <c r="AK13" i="2" s="1"/>
  <c r="AC14" i="2"/>
  <c r="AK14" i="2" s="1"/>
  <c r="AC15" i="2"/>
  <c r="AK15" i="2" s="1"/>
  <c r="AC16" i="2"/>
  <c r="AK16" i="2" s="1"/>
  <c r="AC17" i="2"/>
  <c r="AK17" i="2" s="1"/>
  <c r="AC18" i="2"/>
  <c r="AC19" i="2"/>
  <c r="AK19" i="2" s="1"/>
  <c r="AC20" i="2"/>
  <c r="AK20" i="2" s="1"/>
  <c r="AC21" i="2"/>
  <c r="AK21" i="2" s="1"/>
  <c r="AC22" i="2"/>
  <c r="AK22" i="2" s="1"/>
  <c r="AC23" i="2"/>
  <c r="AK23" i="2" s="1"/>
  <c r="AC24" i="2"/>
  <c r="AK24" i="2" s="1"/>
  <c r="AD6" i="2"/>
  <c r="AC6" i="2"/>
  <c r="AK6" i="2" s="1"/>
  <c r="AD5" i="2"/>
  <c r="AC5" i="2"/>
  <c r="AK5" i="2" s="1"/>
  <c r="AD4" i="2"/>
  <c r="AC4" i="2"/>
  <c r="AK4" i="2" s="1"/>
  <c r="AD3" i="2"/>
  <c r="AC3" i="2"/>
  <c r="AK3" i="2" s="1"/>
  <c r="AD2" i="2"/>
  <c r="AC2" i="2"/>
  <c r="AK2" i="2" s="1"/>
  <c r="AC3" i="1"/>
  <c r="AK3" i="1" s="1"/>
  <c r="AC4" i="1"/>
  <c r="AK4" i="1" s="1"/>
  <c r="AC5" i="1"/>
  <c r="AK5" i="1" s="1"/>
  <c r="AC6" i="1"/>
  <c r="AK6" i="1" s="1"/>
  <c r="AC7" i="1"/>
  <c r="AK7" i="1" s="1"/>
  <c r="AC8" i="1"/>
  <c r="AK8" i="1" s="1"/>
  <c r="AC9" i="1"/>
  <c r="AK9" i="1" s="1"/>
  <c r="AC10" i="1"/>
  <c r="AK10" i="1" s="1"/>
  <c r="AC11" i="1"/>
  <c r="AK11" i="1" s="1"/>
  <c r="AC12" i="1"/>
  <c r="AK12" i="1" s="1"/>
  <c r="AC13" i="1"/>
  <c r="AK13" i="1" s="1"/>
  <c r="AC14" i="1"/>
  <c r="AK14" i="1" s="1"/>
  <c r="AC15" i="1"/>
  <c r="AK15" i="1" s="1"/>
  <c r="AC16" i="1"/>
  <c r="AK16" i="1" s="1"/>
  <c r="AC17" i="1"/>
  <c r="AK17" i="1" s="1"/>
  <c r="AC18" i="1"/>
  <c r="AK18" i="1" s="1"/>
  <c r="AC19" i="1"/>
  <c r="AK19" i="1" s="1"/>
  <c r="AC20" i="1"/>
  <c r="AK20" i="1" s="1"/>
  <c r="AC21" i="1"/>
  <c r="AK21" i="1" s="1"/>
  <c r="AC22" i="1"/>
  <c r="AK22" i="1" s="1"/>
  <c r="AC23" i="1"/>
  <c r="AK23" i="1" s="1"/>
  <c r="AC24" i="1"/>
  <c r="AK24" i="1" s="1"/>
  <c r="AC25" i="1"/>
  <c r="AK25" i="1" s="1"/>
  <c r="AC26" i="1"/>
  <c r="AK26" i="1" s="1"/>
  <c r="AC27" i="1"/>
  <c r="AK27" i="1" s="1"/>
  <c r="AC28" i="1"/>
  <c r="AK28" i="1" s="1"/>
  <c r="AC29" i="1"/>
  <c r="AK29" i="1" s="1"/>
  <c r="AC30" i="1"/>
  <c r="AK30" i="1" s="1"/>
  <c r="AC31" i="1"/>
  <c r="AK31" i="1" s="1"/>
  <c r="AC32" i="1"/>
  <c r="AK32" i="1" s="1"/>
  <c r="AC33" i="1"/>
  <c r="AK33" i="1" s="1"/>
  <c r="AC34" i="1"/>
  <c r="AK34" i="1" s="1"/>
  <c r="AC35" i="1"/>
  <c r="AK35" i="1" s="1"/>
  <c r="AC36" i="1"/>
  <c r="AK36" i="1" s="1"/>
  <c r="AC37" i="1"/>
  <c r="AK37" i="1" s="1"/>
  <c r="AC38" i="1"/>
  <c r="AK38" i="1" s="1"/>
  <c r="AC39" i="1"/>
  <c r="AK39" i="1" s="1"/>
  <c r="AC40" i="1"/>
  <c r="AK40" i="1" s="1"/>
  <c r="AC41" i="1"/>
  <c r="AK41" i="1" s="1"/>
  <c r="AC42" i="1"/>
  <c r="AK42" i="1" s="1"/>
  <c r="AC43" i="1"/>
  <c r="AK43" i="1" s="1"/>
  <c r="AC44" i="1"/>
  <c r="AK44" i="1" s="1"/>
  <c r="AC45" i="1"/>
  <c r="AK45" i="1" s="1"/>
  <c r="AC46" i="1"/>
  <c r="AK46" i="1" s="1"/>
  <c r="AC47" i="1"/>
  <c r="AK47" i="1" s="1"/>
  <c r="AC48" i="1"/>
  <c r="AK48" i="1" s="1"/>
  <c r="AC49" i="1"/>
  <c r="AK49" i="1" s="1"/>
  <c r="AC50" i="1"/>
  <c r="AK50" i="1" s="1"/>
  <c r="AC51" i="1"/>
  <c r="AK51" i="1" s="1"/>
  <c r="AC52" i="1"/>
  <c r="AK52" i="1" s="1"/>
  <c r="AC53" i="1"/>
  <c r="AK53" i="1" s="1"/>
  <c r="AC54" i="1"/>
  <c r="AK54" i="1" s="1"/>
  <c r="AC55" i="1"/>
  <c r="AK55" i="1" s="1"/>
  <c r="AC56" i="1"/>
  <c r="AK56" i="1" s="1"/>
  <c r="AC57" i="1"/>
  <c r="AK57" i="1" s="1"/>
  <c r="AC58" i="1"/>
  <c r="AK58" i="1" s="1"/>
  <c r="AC63" i="1"/>
  <c r="AK63" i="1" s="1"/>
  <c r="AC64" i="1"/>
  <c r="AK64" i="1" s="1"/>
  <c r="AC65" i="1"/>
  <c r="AK65" i="1" s="1"/>
  <c r="AC66" i="1"/>
  <c r="AK66" i="1" s="1"/>
  <c r="AC67" i="1"/>
  <c r="AK67" i="1" s="1"/>
  <c r="AC68" i="1"/>
  <c r="AK68" i="1" s="1"/>
  <c r="AC69" i="1"/>
  <c r="AK69" i="1" s="1"/>
  <c r="AC70" i="1"/>
  <c r="AK70" i="1" s="1"/>
  <c r="AC71" i="1"/>
  <c r="AK71" i="1" s="1"/>
  <c r="AC72" i="1"/>
  <c r="AK72" i="1" s="1"/>
  <c r="AC73" i="1"/>
  <c r="AK73" i="1" s="1"/>
  <c r="AC74" i="1"/>
  <c r="AK74" i="1" s="1"/>
  <c r="AC75" i="1"/>
  <c r="AK75" i="1" s="1"/>
  <c r="AC76" i="1"/>
  <c r="AK76" i="1" s="1"/>
  <c r="AC2" i="1"/>
  <c r="AK2" i="1" s="1"/>
  <c r="AD3" i="1"/>
  <c r="AD4" i="1"/>
  <c r="AD5" i="1"/>
  <c r="AD6" i="1"/>
  <c r="AD7" i="1"/>
  <c r="AD8" i="1"/>
  <c r="AD9" i="1"/>
  <c r="AD10" i="1"/>
  <c r="AD11" i="1"/>
  <c r="AD12" i="1"/>
  <c r="AD13" i="1"/>
  <c r="AD14" i="1"/>
  <c r="AD15" i="1"/>
  <c r="AD16" i="1"/>
  <c r="AD17" i="1"/>
  <c r="AD18" i="1"/>
  <c r="AD19" i="1"/>
  <c r="AD20" i="1"/>
  <c r="AD21" i="1"/>
  <c r="AD22" i="1"/>
  <c r="AD23" i="1"/>
  <c r="AD24" i="1"/>
  <c r="AD25" i="1"/>
  <c r="AD26" i="1"/>
  <c r="AD27" i="1"/>
  <c r="AD28" i="1"/>
  <c r="AD29" i="1"/>
  <c r="AD30" i="1"/>
  <c r="AD31" i="1"/>
  <c r="AD32" i="1"/>
  <c r="AD33" i="1"/>
  <c r="AD34" i="1"/>
  <c r="AD35" i="1"/>
  <c r="AD36" i="1"/>
  <c r="AD37" i="1"/>
  <c r="AD38" i="1"/>
  <c r="AD39" i="1"/>
  <c r="AD40" i="1"/>
  <c r="AD41" i="1"/>
  <c r="AD42" i="1"/>
  <c r="AD43" i="1"/>
  <c r="AD44" i="1"/>
  <c r="AD45" i="1"/>
  <c r="AD46" i="1"/>
  <c r="AD47" i="1"/>
  <c r="AD48" i="1"/>
  <c r="AD49" i="1"/>
  <c r="AD50" i="1"/>
  <c r="AD51" i="1"/>
  <c r="AD52" i="1"/>
  <c r="AD53" i="1"/>
  <c r="AD54" i="1"/>
  <c r="AD55" i="1"/>
  <c r="AD56" i="1"/>
  <c r="AD57" i="1"/>
  <c r="AD58" i="1"/>
  <c r="AD64" i="1"/>
  <c r="AD65" i="1"/>
  <c r="AD66" i="1"/>
  <c r="AD67" i="1"/>
  <c r="AD68" i="1"/>
  <c r="AD69" i="1"/>
  <c r="AD70" i="1"/>
  <c r="AD71" i="1"/>
  <c r="AD72" i="1"/>
  <c r="AD73" i="1"/>
  <c r="AD74" i="1"/>
  <c r="AD75" i="1"/>
  <c r="AD76" i="1"/>
  <c r="AD2" i="1"/>
  <c r="AI19" i="2" l="1"/>
  <c r="AG19" i="2"/>
  <c r="AJ19" i="2"/>
  <c r="AH19" i="2"/>
  <c r="AF19" i="2"/>
  <c r="AI11" i="2"/>
  <c r="AG11" i="2"/>
  <c r="AJ11" i="2"/>
  <c r="AH11" i="2"/>
  <c r="AF11" i="2"/>
  <c r="AI3" i="2"/>
  <c r="AG3" i="2"/>
  <c r="AJ3" i="2"/>
  <c r="AH3" i="2"/>
  <c r="AF3" i="2"/>
  <c r="AI18" i="2"/>
  <c r="AG18" i="2"/>
  <c r="AJ18" i="2"/>
  <c r="AF18" i="2"/>
  <c r="AH18" i="2"/>
  <c r="AI10" i="2"/>
  <c r="AG10" i="2"/>
  <c r="AJ10" i="2"/>
  <c r="AF10" i="2"/>
  <c r="AH10" i="2"/>
  <c r="AI17" i="2"/>
  <c r="AG17" i="2"/>
  <c r="AJ17" i="2"/>
  <c r="AF17" i="2"/>
  <c r="AH17" i="2"/>
  <c r="AI9" i="2"/>
  <c r="AG9" i="2"/>
  <c r="AJ9" i="2"/>
  <c r="AF9" i="2"/>
  <c r="AH9" i="2"/>
  <c r="AI4" i="2"/>
  <c r="AG4" i="2"/>
  <c r="AJ4" i="2"/>
  <c r="AF4" i="2"/>
  <c r="AH4" i="2"/>
  <c r="AL18" i="2"/>
  <c r="AK18" i="2"/>
  <c r="AL10" i="2"/>
  <c r="AK10" i="2"/>
  <c r="AI24" i="2"/>
  <c r="AG24" i="2"/>
  <c r="AJ24" i="2"/>
  <c r="AH24" i="2"/>
  <c r="AF24" i="2"/>
  <c r="AI16" i="2"/>
  <c r="AG16" i="2"/>
  <c r="AJ16" i="2"/>
  <c r="AH16" i="2"/>
  <c r="AF16" i="2"/>
  <c r="AI8" i="2"/>
  <c r="AG8" i="2"/>
  <c r="AJ8" i="2"/>
  <c r="AH8" i="2"/>
  <c r="AF8" i="2"/>
  <c r="AG23" i="2"/>
  <c r="AJ23" i="2"/>
  <c r="AI23" i="2"/>
  <c r="AF23" i="2"/>
  <c r="AH23" i="2"/>
  <c r="AG15" i="2"/>
  <c r="AJ15" i="2"/>
  <c r="AI15" i="2"/>
  <c r="AF15" i="2"/>
  <c r="AH15" i="2"/>
  <c r="AG7" i="2"/>
  <c r="AJ7" i="2"/>
  <c r="AI7" i="2"/>
  <c r="AF7" i="2"/>
  <c r="AH7" i="2"/>
  <c r="AI5" i="2"/>
  <c r="AG5" i="2"/>
  <c r="AJ5" i="2"/>
  <c r="AF5" i="2"/>
  <c r="AH5" i="2"/>
  <c r="AI22" i="2"/>
  <c r="AJ22" i="2"/>
  <c r="AF22" i="2"/>
  <c r="AH22" i="2"/>
  <c r="AG22" i="2"/>
  <c r="AI14" i="2"/>
  <c r="AJ14" i="2"/>
  <c r="AF14" i="2"/>
  <c r="AH14" i="2"/>
  <c r="AG14" i="2"/>
  <c r="AI21" i="2"/>
  <c r="AG21" i="2"/>
  <c r="AJ21" i="2"/>
  <c r="AF21" i="2"/>
  <c r="AH21" i="2"/>
  <c r="AI13" i="2"/>
  <c r="AG13" i="2"/>
  <c r="AJ13" i="2"/>
  <c r="AF13" i="2"/>
  <c r="AH13" i="2"/>
  <c r="AL22" i="2"/>
  <c r="AH2" i="2"/>
  <c r="AI2" i="2"/>
  <c r="AG2" i="2"/>
  <c r="AJ2" i="2"/>
  <c r="AF2" i="2"/>
  <c r="AI6" i="2"/>
  <c r="AG6" i="2"/>
  <c r="AF6" i="2"/>
  <c r="AH6" i="2"/>
  <c r="AJ6" i="2"/>
  <c r="AI20" i="2"/>
  <c r="AG20" i="2"/>
  <c r="AJ20" i="2"/>
  <c r="AF20" i="2"/>
  <c r="AH20" i="2"/>
  <c r="AI12" i="2"/>
  <c r="AG12" i="2"/>
  <c r="AJ12" i="2"/>
  <c r="AF12" i="2"/>
  <c r="AH12" i="2"/>
  <c r="AL14" i="2"/>
  <c r="AG75" i="1"/>
  <c r="AJ75" i="1"/>
  <c r="AI75" i="1"/>
  <c r="AH75" i="1"/>
  <c r="AF75" i="1"/>
  <c r="AG46" i="1"/>
  <c r="AJ46" i="1"/>
  <c r="AI46" i="1"/>
  <c r="AH46" i="1"/>
  <c r="AF46" i="1"/>
  <c r="AG30" i="1"/>
  <c r="AJ30" i="1"/>
  <c r="AI30" i="1"/>
  <c r="AH30" i="1"/>
  <c r="AF30" i="1"/>
  <c r="AG22" i="1"/>
  <c r="AJ22" i="1"/>
  <c r="AI22" i="1"/>
  <c r="AH22" i="1"/>
  <c r="AF22" i="1"/>
  <c r="AG6" i="1"/>
  <c r="AJ6" i="1"/>
  <c r="AI6" i="1"/>
  <c r="AH6" i="1"/>
  <c r="AF6" i="1"/>
  <c r="AG74" i="1"/>
  <c r="AJ74" i="1"/>
  <c r="AI74" i="1"/>
  <c r="AH74" i="1"/>
  <c r="AF74" i="1"/>
  <c r="AG66" i="1"/>
  <c r="AJ66" i="1"/>
  <c r="AI66" i="1"/>
  <c r="AH66" i="1"/>
  <c r="AF66" i="1"/>
  <c r="AG53" i="1"/>
  <c r="AI53" i="1"/>
  <c r="AJ53" i="1"/>
  <c r="AH53" i="1"/>
  <c r="AF53" i="1"/>
  <c r="AG45" i="1"/>
  <c r="AJ45" i="1"/>
  <c r="AI45" i="1"/>
  <c r="AH45" i="1"/>
  <c r="AF45" i="1"/>
  <c r="AG37" i="1"/>
  <c r="AI37" i="1"/>
  <c r="AJ37" i="1"/>
  <c r="AF37" i="1"/>
  <c r="AH37" i="1"/>
  <c r="AG29" i="1"/>
  <c r="AJ29" i="1"/>
  <c r="AI29" i="1"/>
  <c r="AF29" i="1"/>
  <c r="AH29" i="1"/>
  <c r="AG21" i="1"/>
  <c r="AJ21" i="1"/>
  <c r="AI21" i="1"/>
  <c r="AH21" i="1"/>
  <c r="AF21" i="1"/>
  <c r="AG13" i="1"/>
  <c r="AJ13" i="1"/>
  <c r="AI13" i="1"/>
  <c r="AF13" i="1"/>
  <c r="AH13" i="1"/>
  <c r="AG5" i="1"/>
  <c r="AJ5" i="1"/>
  <c r="AI5" i="1"/>
  <c r="AF5" i="1"/>
  <c r="AH5" i="1"/>
  <c r="AG14" i="1"/>
  <c r="AJ14" i="1"/>
  <c r="AI14" i="1"/>
  <c r="AH14" i="1"/>
  <c r="AF14" i="1"/>
  <c r="AG44" i="1"/>
  <c r="AI44" i="1"/>
  <c r="AJ44" i="1"/>
  <c r="AH44" i="1"/>
  <c r="AF44" i="1"/>
  <c r="AG43" i="1"/>
  <c r="AJ43" i="1"/>
  <c r="AI43" i="1"/>
  <c r="AH43" i="1"/>
  <c r="AF43" i="1"/>
  <c r="AG11" i="1"/>
  <c r="AJ11" i="1"/>
  <c r="AI11" i="1"/>
  <c r="AH11" i="1"/>
  <c r="AF11" i="1"/>
  <c r="AG3" i="1"/>
  <c r="AJ3" i="1"/>
  <c r="AI3" i="1"/>
  <c r="AH3" i="1"/>
  <c r="AF3" i="1"/>
  <c r="AG54" i="1"/>
  <c r="AJ54" i="1"/>
  <c r="AI54" i="1"/>
  <c r="AH54" i="1"/>
  <c r="AF54" i="1"/>
  <c r="AG65" i="1"/>
  <c r="AJ65" i="1"/>
  <c r="AI65" i="1"/>
  <c r="AH65" i="1"/>
  <c r="AF65" i="1"/>
  <c r="AG28" i="1"/>
  <c r="AJ28" i="1"/>
  <c r="AI28" i="1"/>
  <c r="AH28" i="1"/>
  <c r="AF28" i="1"/>
  <c r="AG72" i="1"/>
  <c r="AJ72" i="1"/>
  <c r="AI72" i="1"/>
  <c r="AH72" i="1"/>
  <c r="AF72" i="1"/>
  <c r="AG64" i="1"/>
  <c r="AI64" i="1"/>
  <c r="AJ64" i="1"/>
  <c r="AH64" i="1"/>
  <c r="AF64" i="1"/>
  <c r="AG51" i="1"/>
  <c r="AI51" i="1"/>
  <c r="AJ51" i="1"/>
  <c r="AH51" i="1"/>
  <c r="AF51" i="1"/>
  <c r="AG35" i="1"/>
  <c r="AI35" i="1"/>
  <c r="AH35" i="1"/>
  <c r="AJ35" i="1"/>
  <c r="AF35" i="1"/>
  <c r="AG27" i="1"/>
  <c r="AJ27" i="1"/>
  <c r="AI27" i="1"/>
  <c r="AH27" i="1"/>
  <c r="AF27" i="1"/>
  <c r="AG19" i="1"/>
  <c r="AJ19" i="1"/>
  <c r="AI19" i="1"/>
  <c r="AH19" i="1"/>
  <c r="AF19" i="1"/>
  <c r="AG71" i="1"/>
  <c r="AJ71" i="1"/>
  <c r="AI71" i="1"/>
  <c r="AH71" i="1"/>
  <c r="AF71" i="1"/>
  <c r="AG58" i="1"/>
  <c r="AJ58" i="1"/>
  <c r="AI58" i="1"/>
  <c r="AF58" i="1"/>
  <c r="AH58" i="1"/>
  <c r="AG50" i="1"/>
  <c r="AJ50" i="1"/>
  <c r="AI50" i="1"/>
  <c r="AH50" i="1"/>
  <c r="AF50" i="1"/>
  <c r="AG42" i="1"/>
  <c r="AJ42" i="1"/>
  <c r="AI42" i="1"/>
  <c r="AF42" i="1"/>
  <c r="AH42" i="1"/>
  <c r="AG34" i="1"/>
  <c r="AJ34" i="1"/>
  <c r="AI34" i="1"/>
  <c r="AH34" i="1"/>
  <c r="AF34" i="1"/>
  <c r="AG26" i="1"/>
  <c r="AJ26" i="1"/>
  <c r="AI26" i="1"/>
  <c r="AH26" i="1"/>
  <c r="AF26" i="1"/>
  <c r="AG18" i="1"/>
  <c r="AJ18" i="1"/>
  <c r="AI18" i="1"/>
  <c r="AH18" i="1"/>
  <c r="AF18" i="1"/>
  <c r="AG10" i="1"/>
  <c r="AJ10" i="1"/>
  <c r="AI10" i="1"/>
  <c r="AH10" i="1"/>
  <c r="AF10" i="1"/>
  <c r="AG67" i="1"/>
  <c r="AI67" i="1"/>
  <c r="AJ67" i="1"/>
  <c r="AH67" i="1"/>
  <c r="AF67" i="1"/>
  <c r="AG73" i="1"/>
  <c r="AJ73" i="1"/>
  <c r="AI73" i="1"/>
  <c r="AH73" i="1"/>
  <c r="AF73" i="1"/>
  <c r="AG36" i="1"/>
  <c r="AJ36" i="1"/>
  <c r="AI36" i="1"/>
  <c r="AF36" i="1"/>
  <c r="AH36" i="1"/>
  <c r="AG12" i="1"/>
  <c r="AJ12" i="1"/>
  <c r="AI12" i="1"/>
  <c r="AH12" i="1"/>
  <c r="AF12" i="1"/>
  <c r="AG4" i="1"/>
  <c r="AJ4" i="1"/>
  <c r="AI4" i="1"/>
  <c r="AF4" i="1"/>
  <c r="AH4" i="1"/>
  <c r="AG2" i="1"/>
  <c r="AJ2" i="1"/>
  <c r="AI2" i="1"/>
  <c r="AH2" i="1"/>
  <c r="AF2" i="1"/>
  <c r="AG49" i="1"/>
  <c r="AJ49" i="1"/>
  <c r="AI49" i="1"/>
  <c r="AH49" i="1"/>
  <c r="AF49" i="1"/>
  <c r="AG25" i="1"/>
  <c r="AJ25" i="1"/>
  <c r="AI25" i="1"/>
  <c r="AH25" i="1"/>
  <c r="AF25" i="1"/>
  <c r="AG9" i="1"/>
  <c r="AJ9" i="1"/>
  <c r="AI9" i="1"/>
  <c r="AH9" i="1"/>
  <c r="AF9" i="1"/>
  <c r="AG69" i="1"/>
  <c r="AI69" i="1"/>
  <c r="AH69" i="1"/>
  <c r="AJ69" i="1"/>
  <c r="AF69" i="1"/>
  <c r="AG56" i="1"/>
  <c r="AJ56" i="1"/>
  <c r="AI56" i="1"/>
  <c r="AF56" i="1"/>
  <c r="AH56" i="1"/>
  <c r="AG48" i="1"/>
  <c r="AI48" i="1"/>
  <c r="AJ48" i="1"/>
  <c r="AH48" i="1"/>
  <c r="AF48" i="1"/>
  <c r="AG40" i="1"/>
  <c r="AJ40" i="1"/>
  <c r="AI40" i="1"/>
  <c r="AF40" i="1"/>
  <c r="AH40" i="1"/>
  <c r="AG32" i="1"/>
  <c r="AI32" i="1"/>
  <c r="AJ32" i="1"/>
  <c r="AH32" i="1"/>
  <c r="AF32" i="1"/>
  <c r="AG24" i="1"/>
  <c r="AJ24" i="1"/>
  <c r="AI24" i="1"/>
  <c r="AF24" i="1"/>
  <c r="AH24" i="1"/>
  <c r="AG16" i="1"/>
  <c r="AI16" i="1"/>
  <c r="AJ16" i="1"/>
  <c r="AH16" i="1"/>
  <c r="AF16" i="1"/>
  <c r="AG8" i="1"/>
  <c r="AI8" i="1"/>
  <c r="AJ8" i="1"/>
  <c r="AH8" i="1"/>
  <c r="AF8" i="1"/>
  <c r="AG38" i="1"/>
  <c r="AJ38" i="1"/>
  <c r="AI38" i="1"/>
  <c r="AH38" i="1"/>
  <c r="AF38" i="1"/>
  <c r="AG52" i="1"/>
  <c r="AJ52" i="1"/>
  <c r="AI52" i="1"/>
  <c r="AH52" i="1"/>
  <c r="AF52" i="1"/>
  <c r="AG20" i="1"/>
  <c r="AI20" i="1"/>
  <c r="AJ20" i="1"/>
  <c r="AH20" i="1"/>
  <c r="AF20" i="1"/>
  <c r="AG70" i="1"/>
  <c r="AJ70" i="1"/>
  <c r="AI70" i="1"/>
  <c r="AH70" i="1"/>
  <c r="AF70" i="1"/>
  <c r="AG57" i="1"/>
  <c r="AJ57" i="1"/>
  <c r="AI57" i="1"/>
  <c r="AH57" i="1"/>
  <c r="AF57" i="1"/>
  <c r="AG41" i="1"/>
  <c r="AJ41" i="1"/>
  <c r="AI41" i="1"/>
  <c r="AH41" i="1"/>
  <c r="AF41" i="1"/>
  <c r="AG33" i="1"/>
  <c r="AJ33" i="1"/>
  <c r="AI33" i="1"/>
  <c r="AH33" i="1"/>
  <c r="AF33" i="1"/>
  <c r="AG17" i="1"/>
  <c r="AJ17" i="1"/>
  <c r="AI17" i="1"/>
  <c r="AH17" i="1"/>
  <c r="AF17" i="1"/>
  <c r="AG76" i="1"/>
  <c r="AJ76" i="1"/>
  <c r="AI76" i="1"/>
  <c r="AH76" i="1"/>
  <c r="AF76" i="1"/>
  <c r="AG68" i="1"/>
  <c r="AJ68" i="1"/>
  <c r="AI68" i="1"/>
  <c r="AF68" i="1"/>
  <c r="AH68" i="1"/>
  <c r="AG55" i="1"/>
  <c r="AJ55" i="1"/>
  <c r="AI55" i="1"/>
  <c r="AH55" i="1"/>
  <c r="AF55" i="1"/>
  <c r="AG47" i="1"/>
  <c r="AJ47" i="1"/>
  <c r="AI47" i="1"/>
  <c r="AH47" i="1"/>
  <c r="AF47" i="1"/>
  <c r="AG39" i="1"/>
  <c r="AJ39" i="1"/>
  <c r="AI39" i="1"/>
  <c r="AH39" i="1"/>
  <c r="AF39" i="1"/>
  <c r="AJ31" i="1"/>
  <c r="AG31" i="1"/>
  <c r="AH31" i="1"/>
  <c r="AI31" i="1"/>
  <c r="AF31" i="1"/>
  <c r="AG23" i="1"/>
  <c r="AJ23" i="1"/>
  <c r="AI23" i="1"/>
  <c r="AH23" i="1"/>
  <c r="AF23" i="1"/>
  <c r="AG15" i="1"/>
  <c r="AJ15" i="1"/>
  <c r="AH15" i="1"/>
  <c r="AF15" i="1"/>
  <c r="AI15" i="1"/>
  <c r="AG7" i="1"/>
  <c r="AJ7" i="1"/>
  <c r="AI7" i="1"/>
  <c r="AH7" i="1"/>
  <c r="AF7" i="1"/>
  <c r="AE8" i="2"/>
  <c r="AL2" i="1"/>
  <c r="AL76" i="1"/>
  <c r="AL72" i="1"/>
  <c r="AL68" i="1"/>
  <c r="AL56" i="1"/>
  <c r="AL52" i="1"/>
  <c r="AL48" i="1"/>
  <c r="AL40" i="1"/>
  <c r="AL36" i="1"/>
  <c r="AL32" i="1"/>
  <c r="AL28" i="1"/>
  <c r="AL24" i="1"/>
  <c r="AL20" i="1"/>
  <c r="AL16" i="1"/>
  <c r="AL12" i="1"/>
  <c r="AL8" i="1"/>
  <c r="AL4" i="1"/>
  <c r="AL75" i="1"/>
  <c r="AL71" i="1"/>
  <c r="AL67" i="1"/>
  <c r="AL63" i="1"/>
  <c r="AL55" i="1"/>
  <c r="AL51" i="1"/>
  <c r="AL47" i="1"/>
  <c r="AL43" i="1"/>
  <c r="AL39" i="1"/>
  <c r="AL35" i="1"/>
  <c r="AL31" i="1"/>
  <c r="AL27" i="1"/>
  <c r="AL23" i="1"/>
  <c r="AL19" i="1"/>
  <c r="AL15" i="1"/>
  <c r="AL11" i="1"/>
  <c r="AL7" i="1"/>
  <c r="AL3" i="1"/>
  <c r="AL74" i="1"/>
  <c r="AL70" i="1"/>
  <c r="AL66" i="1"/>
  <c r="AL58" i="1"/>
  <c r="AL54" i="1"/>
  <c r="AL50" i="1"/>
  <c r="AL46" i="1"/>
  <c r="AL42" i="1"/>
  <c r="AL38" i="1"/>
  <c r="AL34" i="1"/>
  <c r="AL30" i="1"/>
  <c r="AL26" i="1"/>
  <c r="AL22" i="1"/>
  <c r="AL18" i="1"/>
  <c r="AL14" i="1"/>
  <c r="AL6" i="1"/>
  <c r="AE21" i="1"/>
  <c r="AL73" i="1"/>
  <c r="AL69" i="1"/>
  <c r="AL65" i="1"/>
  <c r="AL57" i="1"/>
  <c r="AL49" i="1"/>
  <c r="AL45" i="1"/>
  <c r="AL41" i="1"/>
  <c r="AL37" i="1"/>
  <c r="AL33" i="1"/>
  <c r="AL29" i="1"/>
  <c r="AL25" i="1"/>
  <c r="AL21" i="1"/>
  <c r="AL17" i="1"/>
  <c r="AL13" i="1"/>
  <c r="AL9" i="1"/>
  <c r="AL5" i="1"/>
  <c r="AL2" i="2"/>
  <c r="AL6" i="2"/>
  <c r="AL21" i="2"/>
  <c r="AL17" i="2"/>
  <c r="AL13" i="2"/>
  <c r="AL9" i="2"/>
  <c r="AL3" i="2"/>
  <c r="AE19" i="2"/>
  <c r="AE11" i="2"/>
  <c r="AE21" i="2"/>
  <c r="AE17" i="2"/>
  <c r="AE13" i="2"/>
  <c r="AE9" i="2"/>
  <c r="AE24" i="2"/>
  <c r="AL24" i="2"/>
  <c r="AL20" i="2"/>
  <c r="AL16" i="2"/>
  <c r="AL12" i="2"/>
  <c r="AL8" i="2"/>
  <c r="AE22" i="2"/>
  <c r="AE18" i="2"/>
  <c r="AE14" i="2"/>
  <c r="AE10" i="2"/>
  <c r="AE20" i="2"/>
  <c r="AE12" i="2"/>
  <c r="AE16" i="2"/>
  <c r="AL23" i="2"/>
  <c r="AL19" i="2"/>
  <c r="AL15" i="2"/>
  <c r="AL11" i="2"/>
  <c r="AL7" i="2"/>
  <c r="AL53" i="1"/>
  <c r="AE53" i="1"/>
  <c r="AE75" i="1"/>
  <c r="AE55" i="1"/>
  <c r="AE31" i="1"/>
  <c r="AE23" i="1"/>
  <c r="AE69" i="1"/>
  <c r="AE45" i="1"/>
  <c r="AE37" i="1"/>
  <c r="AE73" i="1"/>
  <c r="AE65" i="1"/>
  <c r="AE57" i="1"/>
  <c r="AE49" i="1"/>
  <c r="AE41" i="1"/>
  <c r="AE33" i="1"/>
  <c r="AE29" i="1"/>
  <c r="AE25" i="1"/>
  <c r="AE17" i="1"/>
  <c r="AL10" i="1"/>
  <c r="AE10" i="1"/>
  <c r="AE71" i="1"/>
  <c r="AE67" i="1"/>
  <c r="AE63" i="1"/>
  <c r="AE51" i="1"/>
  <c r="AE47" i="1"/>
  <c r="AE43" i="1"/>
  <c r="AE39" i="1"/>
  <c r="AE35" i="1"/>
  <c r="AE27" i="1"/>
  <c r="AE19" i="1"/>
  <c r="AE15" i="1"/>
  <c r="AE11" i="1"/>
  <c r="AL64" i="1"/>
  <c r="AE64" i="1"/>
  <c r="AL44" i="1"/>
  <c r="AE44" i="1"/>
  <c r="AE6" i="1"/>
  <c r="AE30" i="1"/>
  <c r="AE14" i="1"/>
  <c r="AE12" i="1"/>
  <c r="AE8" i="1"/>
  <c r="AE4" i="1"/>
  <c r="AE2" i="1"/>
  <c r="AE74" i="1"/>
  <c r="AE26" i="1"/>
  <c r="AE66" i="1"/>
  <c r="AE58" i="1"/>
  <c r="AE54" i="1"/>
  <c r="AE50" i="1"/>
  <c r="AE46" i="1"/>
  <c r="AE42" i="1"/>
  <c r="AE38" i="1"/>
  <c r="AE34" i="1"/>
  <c r="AE32" i="1"/>
  <c r="AE28" i="1"/>
  <c r="AE24" i="1"/>
  <c r="AE20" i="1"/>
  <c r="AE16" i="1"/>
  <c r="AE7" i="1"/>
  <c r="AE3" i="1"/>
  <c r="AE70" i="1"/>
  <c r="AE76" i="1"/>
  <c r="AE72" i="1"/>
  <c r="AE68" i="1"/>
  <c r="AE56" i="1"/>
  <c r="AE52" i="1"/>
  <c r="AE48" i="1"/>
  <c r="AE40" i="1"/>
  <c r="AE36" i="1"/>
  <c r="AE22" i="1"/>
  <c r="AE18" i="1"/>
  <c r="AE13" i="1"/>
  <c r="AE9" i="1"/>
  <c r="AE5" i="1"/>
  <c r="AL4" i="2"/>
  <c r="AE23" i="2"/>
  <c r="AE15" i="2"/>
  <c r="AE7" i="2"/>
  <c r="AL5" i="2"/>
  <c r="AE2" i="2"/>
  <c r="AE4" i="2"/>
  <c r="AE3" i="2"/>
  <c r="AE6" i="2"/>
  <c r="AE5" i="2"/>
  <c r="AM60" i="1" l="1"/>
  <c r="AM61" i="1"/>
  <c r="AM59" i="1"/>
  <c r="AM62" i="1"/>
  <c r="AM49" i="1"/>
  <c r="AO49" i="1" s="1"/>
  <c r="AP49" i="1" s="1"/>
  <c r="AM10" i="1"/>
  <c r="AO10" i="1" s="1"/>
  <c r="AP10" i="1" s="1"/>
  <c r="AM74" i="1"/>
  <c r="AO74" i="1" s="1"/>
  <c r="AP74" i="1" s="1"/>
  <c r="AM15" i="1"/>
  <c r="AO15" i="1" s="1"/>
  <c r="AP15" i="1" s="1"/>
  <c r="AM48" i="1"/>
  <c r="AN48" i="1" s="1"/>
  <c r="AM24" i="1"/>
  <c r="AN24" i="1" s="1"/>
  <c r="AM46" i="1"/>
  <c r="AN46" i="1" s="1"/>
  <c r="AM14" i="1"/>
  <c r="AO14" i="1" s="1"/>
  <c r="AP14" i="1" s="1"/>
  <c r="AM4" i="1"/>
  <c r="AO4" i="1" s="1"/>
  <c r="AP4" i="1" s="1"/>
  <c r="AM50" i="1"/>
  <c r="AN50" i="1" s="1"/>
  <c r="AM12" i="1"/>
  <c r="AN12" i="1" s="1"/>
  <c r="AM8" i="2"/>
  <c r="AO8" i="2" s="1"/>
  <c r="AP8" i="2" s="1"/>
  <c r="AM16" i="2"/>
  <c r="AM20" i="2"/>
  <c r="AM9" i="2"/>
  <c r="AN9" i="2" s="1"/>
  <c r="AM17" i="2"/>
  <c r="AM15" i="2"/>
  <c r="AO15" i="2" s="1"/>
  <c r="AP15" i="2" s="1"/>
  <c r="AM21" i="1"/>
  <c r="AO21" i="1" s="1"/>
  <c r="AP21" i="1" s="1"/>
  <c r="AM31" i="1"/>
  <c r="AN31" i="1" s="1"/>
  <c r="AM8" i="1"/>
  <c r="AO8" i="1" s="1"/>
  <c r="AP8" i="1" s="1"/>
  <c r="AM17" i="1"/>
  <c r="AN17" i="1" s="1"/>
  <c r="AM53" i="1"/>
  <c r="AO53" i="1" s="1"/>
  <c r="AP53" i="1" s="1"/>
  <c r="AM69" i="1"/>
  <c r="AO69" i="1" s="1"/>
  <c r="AP69" i="1" s="1"/>
  <c r="AM38" i="1"/>
  <c r="AN38" i="1" s="1"/>
  <c r="AM19" i="1"/>
  <c r="AO19" i="1" s="1"/>
  <c r="AP19" i="1" s="1"/>
  <c r="AM47" i="1"/>
  <c r="AN47" i="1" s="1"/>
  <c r="AM16" i="1"/>
  <c r="AO16" i="1" s="1"/>
  <c r="AP16" i="1" s="1"/>
  <c r="AM28" i="1"/>
  <c r="AO28" i="1" s="1"/>
  <c r="AP28" i="1" s="1"/>
  <c r="AM32" i="1"/>
  <c r="AN32" i="1" s="1"/>
  <c r="AM64" i="1"/>
  <c r="AO64" i="1" s="1"/>
  <c r="AP64" i="1" s="1"/>
  <c r="AM11" i="2"/>
  <c r="AM14" i="2"/>
  <c r="AM12" i="2"/>
  <c r="AM24" i="2"/>
  <c r="AM13" i="2"/>
  <c r="AM10" i="2"/>
  <c r="AM7" i="2"/>
  <c r="AM19" i="2"/>
  <c r="AM23" i="2"/>
  <c r="AM21" i="2"/>
  <c r="AM18" i="2"/>
  <c r="AM22" i="2"/>
  <c r="AM73" i="1"/>
  <c r="AO73" i="1" s="1"/>
  <c r="AP73" i="1" s="1"/>
  <c r="AM11" i="1"/>
  <c r="AN11" i="1" s="1"/>
  <c r="AM51" i="1"/>
  <c r="AO51" i="1" s="1"/>
  <c r="AP51" i="1" s="1"/>
  <c r="AM30" i="1"/>
  <c r="AO30" i="1" s="1"/>
  <c r="AP30" i="1" s="1"/>
  <c r="AM6" i="1"/>
  <c r="AO6" i="1" s="1"/>
  <c r="AP6" i="1" s="1"/>
  <c r="AM70" i="1"/>
  <c r="AN70" i="1" s="1"/>
  <c r="AM13" i="1"/>
  <c r="AN13" i="1" s="1"/>
  <c r="AM36" i="1"/>
  <c r="AN36" i="1" s="1"/>
  <c r="AM40" i="1"/>
  <c r="AN40" i="1" s="1"/>
  <c r="AM52" i="1"/>
  <c r="AN52" i="1" s="1"/>
  <c r="AM45" i="1"/>
  <c r="AM41" i="1"/>
  <c r="AO41" i="1" s="1"/>
  <c r="AP41" i="1" s="1"/>
  <c r="AM65" i="1"/>
  <c r="AO65" i="1" s="1"/>
  <c r="AP65" i="1" s="1"/>
  <c r="AM66" i="1"/>
  <c r="AN66" i="1" s="1"/>
  <c r="AM3" i="1"/>
  <c r="AO3" i="1" s="1"/>
  <c r="AP3" i="1" s="1"/>
  <c r="AM35" i="1"/>
  <c r="AN35" i="1" s="1"/>
  <c r="AM25" i="1"/>
  <c r="AO25" i="1" s="1"/>
  <c r="AP25" i="1" s="1"/>
  <c r="AM29" i="1"/>
  <c r="AN29" i="1" s="1"/>
  <c r="AM71" i="1"/>
  <c r="AO71" i="1" s="1"/>
  <c r="AP71" i="1" s="1"/>
  <c r="AM33" i="1"/>
  <c r="AN33" i="1" s="1"/>
  <c r="AM37" i="1"/>
  <c r="AO37" i="1" s="1"/>
  <c r="AP37" i="1" s="1"/>
  <c r="AM23" i="1"/>
  <c r="AM39" i="1"/>
  <c r="AN39" i="1" s="1"/>
  <c r="AM43" i="1"/>
  <c r="AO43" i="1" s="1"/>
  <c r="AP43" i="1" s="1"/>
  <c r="AM55" i="1"/>
  <c r="AN55" i="1" s="1"/>
  <c r="AM63" i="1"/>
  <c r="AN63" i="1" s="1"/>
  <c r="AM5" i="1"/>
  <c r="AN5" i="1" s="1"/>
  <c r="AM18" i="1"/>
  <c r="AO18" i="1" s="1"/>
  <c r="AP18" i="1" s="1"/>
  <c r="AM22" i="1"/>
  <c r="AO22" i="1" s="1"/>
  <c r="AP22" i="1" s="1"/>
  <c r="AM26" i="1"/>
  <c r="AO26" i="1" s="1"/>
  <c r="AP26" i="1" s="1"/>
  <c r="AM56" i="1"/>
  <c r="AO56" i="1" s="1"/>
  <c r="AP56" i="1" s="1"/>
  <c r="AM7" i="1"/>
  <c r="AO7" i="1" s="1"/>
  <c r="AP7" i="1" s="1"/>
  <c r="AM20" i="1"/>
  <c r="AO20" i="1" s="1"/>
  <c r="AP20" i="1" s="1"/>
  <c r="AM75" i="1"/>
  <c r="AM67" i="1"/>
  <c r="AM57" i="1"/>
  <c r="AM44" i="1"/>
  <c r="AO44" i="1" s="1"/>
  <c r="AP44" i="1" s="1"/>
  <c r="AM72" i="1"/>
  <c r="AO72" i="1" s="1"/>
  <c r="AP72" i="1" s="1"/>
  <c r="AM34" i="1"/>
  <c r="AO34" i="1" s="1"/>
  <c r="AP34" i="1" s="1"/>
  <c r="AM54" i="1"/>
  <c r="AO54" i="1" s="1"/>
  <c r="AP54" i="1" s="1"/>
  <c r="AM27" i="1"/>
  <c r="AM9" i="1"/>
  <c r="AM68" i="1"/>
  <c r="AM76" i="1"/>
  <c r="AM2" i="1"/>
  <c r="AM58" i="1"/>
  <c r="AM42" i="1"/>
  <c r="AM2" i="2"/>
  <c r="AN2" i="2" s="1"/>
  <c r="AM5" i="2"/>
  <c r="AO5" i="2" s="1"/>
  <c r="AP5" i="2" s="1"/>
  <c r="AM4" i="2"/>
  <c r="AN4" i="2" s="1"/>
  <c r="AM6" i="2"/>
  <c r="AM3" i="2"/>
  <c r="AN15" i="1" l="1"/>
  <c r="AN49" i="1"/>
  <c r="AN62" i="1"/>
  <c r="AO62" i="1"/>
  <c r="AP62" i="1" s="1"/>
  <c r="AN59" i="1"/>
  <c r="AO59" i="1"/>
  <c r="AP59" i="1" s="1"/>
  <c r="AO61" i="1"/>
  <c r="AP61" i="1" s="1"/>
  <c r="AN61" i="1"/>
  <c r="AO60" i="1"/>
  <c r="AP60" i="1" s="1"/>
  <c r="AN60" i="1"/>
  <c r="AO48" i="1"/>
  <c r="AP48" i="1" s="1"/>
  <c r="AN8" i="2"/>
  <c r="AO24" i="1"/>
  <c r="AP24" i="1" s="1"/>
  <c r="AO46" i="1"/>
  <c r="AP46" i="1" s="1"/>
  <c r="AN74" i="1"/>
  <c r="AN10" i="1"/>
  <c r="AN4" i="1"/>
  <c r="AN69" i="1"/>
  <c r="AO12" i="1"/>
  <c r="AP12" i="1" s="1"/>
  <c r="AO31" i="1"/>
  <c r="AP31" i="1" s="1"/>
  <c r="AN14" i="1"/>
  <c r="AN8" i="1"/>
  <c r="AN64" i="1"/>
  <c r="AO50" i="1"/>
  <c r="AP50" i="1" s="1"/>
  <c r="AO17" i="1"/>
  <c r="AP17" i="1" s="1"/>
  <c r="AN28" i="1"/>
  <c r="AN16" i="1"/>
  <c r="AO38" i="1"/>
  <c r="AP38" i="1" s="1"/>
  <c r="AO47" i="1"/>
  <c r="AP47" i="1" s="1"/>
  <c r="AN51" i="1"/>
  <c r="AN21" i="1"/>
  <c r="AN53" i="1"/>
  <c r="AN19" i="1"/>
  <c r="AO32" i="1"/>
  <c r="AP32" i="1" s="1"/>
  <c r="AO9" i="2"/>
  <c r="AP9" i="2" s="1"/>
  <c r="AN15" i="2"/>
  <c r="AO20" i="2"/>
  <c r="AP20" i="2" s="1"/>
  <c r="AN20" i="2"/>
  <c r="AO16" i="2"/>
  <c r="AP16" i="2" s="1"/>
  <c r="AN16" i="2"/>
  <c r="AN17" i="2"/>
  <c r="AO17" i="2"/>
  <c r="AP17" i="2" s="1"/>
  <c r="AN22" i="2"/>
  <c r="AO22" i="2"/>
  <c r="AP22" i="2" s="1"/>
  <c r="AO12" i="2"/>
  <c r="AP12" i="2" s="1"/>
  <c r="AN12" i="2"/>
  <c r="AN18" i="2"/>
  <c r="AO18" i="2"/>
  <c r="AP18" i="2" s="1"/>
  <c r="AO23" i="2"/>
  <c r="AP23" i="2" s="1"/>
  <c r="AN23" i="2"/>
  <c r="AN13" i="2"/>
  <c r="AO13" i="2"/>
  <c r="AP13" i="2" s="1"/>
  <c r="AN21" i="2"/>
  <c r="AO21" i="2"/>
  <c r="AP21" i="2" s="1"/>
  <c r="AO19" i="2"/>
  <c r="AP19" i="2" s="1"/>
  <c r="AN19" i="2"/>
  <c r="AO7" i="2"/>
  <c r="AP7" i="2" s="1"/>
  <c r="AN7" i="2"/>
  <c r="AN10" i="2"/>
  <c r="AO10" i="2"/>
  <c r="AP10" i="2" s="1"/>
  <c r="AO24" i="2"/>
  <c r="AP24" i="2" s="1"/>
  <c r="AN24" i="2"/>
  <c r="AN14" i="2"/>
  <c r="AO14" i="2"/>
  <c r="AP14" i="2" s="1"/>
  <c r="AO11" i="2"/>
  <c r="AP11" i="2" s="1"/>
  <c r="AN11" i="2"/>
  <c r="AO66" i="1"/>
  <c r="AP66" i="1" s="1"/>
  <c r="AO36" i="1"/>
  <c r="AP36" i="1" s="1"/>
  <c r="AO5" i="1"/>
  <c r="AP5" i="1" s="1"/>
  <c r="AO63" i="1"/>
  <c r="AP63" i="1" s="1"/>
  <c r="AN73" i="1"/>
  <c r="AN65" i="1"/>
  <c r="AO40" i="1"/>
  <c r="AP40" i="1" s="1"/>
  <c r="AO70" i="1"/>
  <c r="AP70" i="1" s="1"/>
  <c r="AO52" i="1"/>
  <c r="AP52" i="1" s="1"/>
  <c r="AO4" i="2"/>
  <c r="AP4" i="2" s="1"/>
  <c r="AN30" i="1"/>
  <c r="AO39" i="1"/>
  <c r="AP39" i="1" s="1"/>
  <c r="AO35" i="1"/>
  <c r="AP35" i="1" s="1"/>
  <c r="AO11" i="1"/>
  <c r="AP11" i="1" s="1"/>
  <c r="AO55" i="1"/>
  <c r="AP55" i="1" s="1"/>
  <c r="AN71" i="1"/>
  <c r="AO33" i="1"/>
  <c r="AP33" i="1" s="1"/>
  <c r="AN7" i="1"/>
  <c r="AN43" i="1"/>
  <c r="AN25" i="1"/>
  <c r="AO13" i="1"/>
  <c r="AP13" i="1" s="1"/>
  <c r="AN34" i="1"/>
  <c r="AN72" i="1"/>
  <c r="AN41" i="1"/>
  <c r="AN37" i="1"/>
  <c r="AN3" i="1"/>
  <c r="AN44" i="1"/>
  <c r="AN56" i="1"/>
  <c r="AN22" i="1"/>
  <c r="AN6" i="1"/>
  <c r="AN26" i="1"/>
  <c r="AN20" i="1"/>
  <c r="AN54" i="1"/>
  <c r="AN18" i="1"/>
  <c r="AN45" i="1"/>
  <c r="AO45" i="1"/>
  <c r="AP45" i="1" s="1"/>
  <c r="AO29" i="1"/>
  <c r="AP29" i="1" s="1"/>
  <c r="AN23" i="1"/>
  <c r="AO23" i="1"/>
  <c r="AP23" i="1" s="1"/>
  <c r="AO67" i="1"/>
  <c r="AP67" i="1" s="1"/>
  <c r="AN67" i="1"/>
  <c r="AN27" i="1"/>
  <c r="AO27" i="1"/>
  <c r="AP27" i="1" s="1"/>
  <c r="AO57" i="1"/>
  <c r="AP57" i="1" s="1"/>
  <c r="AN57" i="1"/>
  <c r="AO75" i="1"/>
  <c r="AP75" i="1" s="1"/>
  <c r="AN75" i="1"/>
  <c r="AO58" i="1"/>
  <c r="AP58" i="1" s="1"/>
  <c r="AN58" i="1"/>
  <c r="AN9" i="1"/>
  <c r="AO9" i="1"/>
  <c r="AP9" i="1" s="1"/>
  <c r="AO76" i="1"/>
  <c r="AP76" i="1" s="1"/>
  <c r="AN76" i="1"/>
  <c r="AN68" i="1"/>
  <c r="AO68" i="1"/>
  <c r="AP68" i="1" s="1"/>
  <c r="AO42" i="1"/>
  <c r="AP42" i="1" s="1"/>
  <c r="AN42" i="1"/>
  <c r="AN2" i="1"/>
  <c r="AO2" i="1"/>
  <c r="AP2" i="1" s="1"/>
  <c r="AN5" i="2"/>
  <c r="AO2" i="2"/>
  <c r="AP2" i="2" s="1"/>
  <c r="AO3" i="2"/>
  <c r="AP3" i="2" s="1"/>
  <c r="AN3" i="2"/>
  <c r="AO6" i="2"/>
  <c r="AP6" i="2" s="1"/>
  <c r="AN6" i="2"/>
</calcChain>
</file>

<file path=xl/connections.xml><?xml version="1.0" encoding="utf-8"?>
<connections xmlns="http://schemas.openxmlformats.org/spreadsheetml/2006/main">
  <connection id="1" keepAlive="1" name="Requête - Compilation" description="Connexion à la requête « Compilation » dans le classeur." type="5" refreshedVersion="6" background="1" saveData="1">
    <dbPr connection="provider=Microsoft.Mashup.OleDb.1;data source=$EmbeddedMashup(0bb63740-f237-4eea-8172-af0d71c7fa1b)$;location=Compilation" command="SELECT * FROM [Compilation]"/>
  </connection>
</connections>
</file>

<file path=xl/sharedStrings.xml><?xml version="1.0" encoding="utf-8"?>
<sst xmlns="http://schemas.openxmlformats.org/spreadsheetml/2006/main" count="757" uniqueCount="213">
  <si>
    <t>Marque</t>
  </si>
  <si>
    <t>Famille</t>
  </si>
  <si>
    <t>Genre</t>
  </si>
  <si>
    <t>Ref</t>
  </si>
  <si>
    <t>Désign.</t>
  </si>
  <si>
    <t>Rayon</t>
  </si>
  <si>
    <t>Livraison</t>
  </si>
  <si>
    <t>Longueur</t>
  </si>
  <si>
    <t>34</t>
  </si>
  <si>
    <t>36</t>
  </si>
  <si>
    <t>XS38</t>
  </si>
  <si>
    <t>S 40</t>
  </si>
  <si>
    <t>M 42</t>
  </si>
  <si>
    <t>L  44</t>
  </si>
  <si>
    <t>XL46</t>
  </si>
  <si>
    <t>XXL48</t>
  </si>
  <si>
    <t>50</t>
  </si>
  <si>
    <t>Q</t>
  </si>
  <si>
    <t>PA</t>
  </si>
  <si>
    <t>Remise</t>
  </si>
  <si>
    <t>PV</t>
  </si>
  <si>
    <t>RFA</t>
  </si>
  <si>
    <t>Aide Solde</t>
  </si>
  <si>
    <t>ROHNISCH</t>
  </si>
  <si>
    <t>Bonnet</t>
  </si>
  <si>
    <t>1100700001ONE</t>
  </si>
  <si>
    <t>Pompom beanie</t>
  </si>
  <si>
    <t>HEADWEAR</t>
  </si>
  <si>
    <t>110070S088ONE</t>
  </si>
  <si>
    <t>110070S089ONE</t>
  </si>
  <si>
    <t>Compression</t>
  </si>
  <si>
    <t>235228S011</t>
  </si>
  <si>
    <t>Dew polo</t>
  </si>
  <si>
    <t>TEXTILE</t>
  </si>
  <si>
    <t>Polo ML</t>
  </si>
  <si>
    <t>235238T094</t>
  </si>
  <si>
    <t>Heat half zip</t>
  </si>
  <si>
    <t>235238T095</t>
  </si>
  <si>
    <t>2356380001</t>
  </si>
  <si>
    <t>Dew poloshirt</t>
  </si>
  <si>
    <t>Pantalon</t>
  </si>
  <si>
    <t>2898980001</t>
  </si>
  <si>
    <t>Heat pants</t>
  </si>
  <si>
    <t>289898S083</t>
  </si>
  <si>
    <t>Doudoune</t>
  </si>
  <si>
    <t>401802S062</t>
  </si>
  <si>
    <t>Light Down Vest</t>
  </si>
  <si>
    <t>401802S088</t>
  </si>
  <si>
    <t>405802S011</t>
  </si>
  <si>
    <t>Light Down Jacket</t>
  </si>
  <si>
    <t>Casquette</t>
  </si>
  <si>
    <t>564044S011ONE</t>
  </si>
  <si>
    <t>Padded logo cap</t>
  </si>
  <si>
    <t>564044S083ONE</t>
  </si>
  <si>
    <t>PUMA</t>
  </si>
  <si>
    <t>192226</t>
  </si>
  <si>
    <t>IGNITE DRIVE DISC.BCK</t>
  </si>
  <si>
    <t>SHOES</t>
  </si>
  <si>
    <t>JR</t>
  </si>
  <si>
    <t>190584</t>
  </si>
  <si>
    <t>IGNITE PW JR.BLACK</t>
  </si>
  <si>
    <t>190581</t>
  </si>
  <si>
    <t>IGNITE PW LTH.BCK-BCK</t>
  </si>
  <si>
    <t>595113</t>
  </si>
  <si>
    <t>LONG SLEEVE POLO.BCK HTLER</t>
  </si>
  <si>
    <t>022401</t>
  </si>
  <si>
    <t>POM BEANIE.G SEA</t>
  </si>
  <si>
    <t>Chaussettes</t>
  </si>
  <si>
    <t>897580</t>
  </si>
  <si>
    <t>POUNCE CREW 3 PR PCK.BCK</t>
  </si>
  <si>
    <t>ACCESSOIRES</t>
  </si>
  <si>
    <t>595720</t>
  </si>
  <si>
    <t>PRESTON 1/4 ZIP.G SEA HTR</t>
  </si>
  <si>
    <t>595122</t>
  </si>
  <si>
    <t>QUILTED PMALOFT JCKT.BCK</t>
  </si>
  <si>
    <t>595123</t>
  </si>
  <si>
    <t>QUILTED PMALOFT VEST.G SEA</t>
  </si>
  <si>
    <t>Ceinture</t>
  </si>
  <si>
    <t>053537</t>
  </si>
  <si>
    <t>REVERSIBLE BELT.G SEA</t>
  </si>
  <si>
    <t>595162</t>
  </si>
  <si>
    <t>SLOUCHY FLEECE.B QUARRY</t>
  </si>
  <si>
    <t>595129</t>
  </si>
  <si>
    <t>STRETCH UTILITY PANT.BLACK</t>
  </si>
  <si>
    <t>STRETCH UTILITY PANT.</t>
  </si>
  <si>
    <t>053538</t>
  </si>
  <si>
    <t>UTL STRETCH BELT.PCT</t>
  </si>
  <si>
    <t>595166</t>
  </si>
  <si>
    <t>W 7/8 PANT.BLACK</t>
  </si>
  <si>
    <t>W 7/8 PANT.G SEA</t>
  </si>
  <si>
    <t>595447</t>
  </si>
  <si>
    <t>W FULL ZIP JACKET.AZALEA</t>
  </si>
  <si>
    <t>595169</t>
  </si>
  <si>
    <t>W PRIMALOFT VEST.G SEA</t>
  </si>
  <si>
    <t>576143</t>
  </si>
  <si>
    <t>W PWRWARM EXT JACKET.BCK</t>
  </si>
  <si>
    <t>022402</t>
  </si>
  <si>
    <t>W'S POM BEANIE.AZALEA</t>
  </si>
  <si>
    <t>573268</t>
  </si>
  <si>
    <t>WARM BASELAYER.BCK</t>
  </si>
  <si>
    <t>ADIDAS</t>
  </si>
  <si>
    <t>G28917</t>
  </si>
  <si>
    <t>CP TRAXION MID</t>
  </si>
  <si>
    <t>F35404</t>
  </si>
  <si>
    <t>TOUR 360 XT TWIN BOA</t>
  </si>
  <si>
    <t>veste</t>
  </si>
  <si>
    <t>DZ8545</t>
  </si>
  <si>
    <t>FRST GUARD JACKET</t>
  </si>
  <si>
    <t>DZ8581</t>
  </si>
  <si>
    <t>LS THERMAL POLO</t>
  </si>
  <si>
    <t>pullower</t>
  </si>
  <si>
    <t>DX4941</t>
  </si>
  <si>
    <t>ADI PRIMEKNIT C</t>
  </si>
  <si>
    <t>DZ8593</t>
  </si>
  <si>
    <t>ADI ULT FW PANT</t>
  </si>
  <si>
    <t>DZ8559</t>
  </si>
  <si>
    <t>EI9948</t>
  </si>
  <si>
    <t>ADIP WIND JACKET</t>
  </si>
  <si>
    <t>DZ7082</t>
  </si>
  <si>
    <t>ADIP PM PANT</t>
  </si>
  <si>
    <t>sweate</t>
  </si>
  <si>
    <t>EH4701</t>
  </si>
  <si>
    <t>ADI SWEATER</t>
  </si>
  <si>
    <t>CW6584</t>
  </si>
  <si>
    <t>ADIP KNIT JACKET</t>
  </si>
  <si>
    <t>DX5093</t>
  </si>
  <si>
    <t>GLF POM BANNIE</t>
  </si>
  <si>
    <t>DP7427</t>
  </si>
  <si>
    <t>ADI braided stretch belt</t>
  </si>
  <si>
    <t>DX5097</t>
  </si>
  <si>
    <t>360 CLIMAWARM SOCKS</t>
  </si>
  <si>
    <t>DN1873</t>
  </si>
  <si>
    <t>NECK WAEMER</t>
  </si>
  <si>
    <t>EA2888</t>
  </si>
  <si>
    <t>DoudouneW</t>
  </si>
  <si>
    <t>DZ6419</t>
  </si>
  <si>
    <t>FROSTGUARD VEST</t>
  </si>
  <si>
    <t>DZ6466</t>
  </si>
  <si>
    <t>3 STRIPE SWEATER</t>
  </si>
  <si>
    <t>DZ6476</t>
  </si>
  <si>
    <t>QUILTED PANT</t>
  </si>
  <si>
    <t>CY5257</t>
  </si>
  <si>
    <t>CLIMAWARM PANT</t>
  </si>
  <si>
    <t>DZ6601</t>
  </si>
  <si>
    <t>LINED POM BEANIE</t>
  </si>
  <si>
    <t>DZ6598</t>
  </si>
  <si>
    <t>DZ6599</t>
  </si>
  <si>
    <t>EA1530</t>
  </si>
  <si>
    <t>CLIMAWARM NECK GAITER</t>
  </si>
  <si>
    <t>EA1529</t>
  </si>
  <si>
    <t>DZ6418</t>
  </si>
  <si>
    <t>FROSTGUARD FULL ZIP  VEST</t>
  </si>
  <si>
    <t>GANTS HIVER</t>
  </si>
  <si>
    <t>CW6409</t>
  </si>
  <si>
    <t>W CLIMAHEAT GLOVES</t>
  </si>
  <si>
    <t>GANTS</t>
  </si>
  <si>
    <t>Total PA Remisé</t>
  </si>
  <si>
    <t>CA TTC BRUT</t>
  </si>
  <si>
    <t>Coeff BRUT</t>
  </si>
  <si>
    <t>Invendu</t>
  </si>
  <si>
    <t>Prix Normal</t>
  </si>
  <si>
    <t>Coeff NET</t>
  </si>
  <si>
    <t>Marge HT</t>
  </si>
  <si>
    <t>Marge Net %</t>
  </si>
  <si>
    <t>CA HT NET</t>
  </si>
  <si>
    <t>Aide Sol</t>
  </si>
  <si>
    <t>Total</t>
  </si>
  <si>
    <t>T1</t>
  </si>
  <si>
    <t>T2</t>
  </si>
  <si>
    <t>T3</t>
  </si>
  <si>
    <t>10%</t>
  </si>
  <si>
    <t>20%</t>
  </si>
  <si>
    <t>30%</t>
  </si>
  <si>
    <t>50%</t>
  </si>
  <si>
    <t>Notice</t>
  </si>
  <si>
    <t>Remise sur famille Chaussures</t>
  </si>
  <si>
    <t>Remise sur famille TEXTILE</t>
  </si>
  <si>
    <t>Propotion des ventes en %</t>
  </si>
  <si>
    <t>Appuyer sur le bouton "Actualiser les données"</t>
  </si>
  <si>
    <t>Visualisation des résultats Total Achat remisé, CA Brut, CA H.T généré, MARGE NET en montant et en % par rapport aux Hypohéses entrées</t>
  </si>
  <si>
    <t>!!!! Ne pas supprimer les lignes dans les feuilles "Textile et/ou Chaussures" mais procéder par "Effacer le contenu"</t>
  </si>
  <si>
    <t>Printemps / Eté :</t>
  </si>
  <si>
    <t>Autome/Hiver :</t>
  </si>
  <si>
    <t>Collection</t>
  </si>
  <si>
    <t>AW19</t>
  </si>
  <si>
    <t>Men</t>
  </si>
  <si>
    <t>Ldy</t>
  </si>
  <si>
    <t>SS20</t>
  </si>
  <si>
    <t>CROSS</t>
  </si>
  <si>
    <t>GOLFINO</t>
  </si>
  <si>
    <t>FJ</t>
  </si>
  <si>
    <t>Homme</t>
  </si>
  <si>
    <t>Femme</t>
  </si>
  <si>
    <t>en %</t>
  </si>
  <si>
    <t>CA TEXTILE année précédante</t>
  </si>
  <si>
    <t>Total Budget Achat Homme n+1</t>
  </si>
  <si>
    <t>Total Budget Achat Femme n+1</t>
  </si>
  <si>
    <t>Budget Prévisionnel Annuel Textile</t>
  </si>
  <si>
    <t>CA SHOES année précédante</t>
  </si>
  <si>
    <t>CALLAWAY</t>
  </si>
  <si>
    <t>SKECHERS</t>
  </si>
  <si>
    <t>2) Entrer la proportion des ventes entre Homme et Femme (</t>
  </si>
  <si>
    <t>3) Entrer la proportion entre Printemps/été et Automne/Hiver</t>
  </si>
  <si>
    <r>
      <t xml:space="preserve">4) Entrer les REMISES (envisagées) pour la famille </t>
    </r>
    <r>
      <rPr>
        <b/>
        <sz val="14"/>
        <color rgb="FFFF0000"/>
        <rFont val="Calibri"/>
        <family val="2"/>
        <scheme val="minor"/>
      </rPr>
      <t>Textile</t>
    </r>
    <r>
      <rPr>
        <sz val="14"/>
        <color theme="1"/>
        <rFont val="Calibri"/>
        <family val="2"/>
        <scheme val="minor"/>
      </rPr>
      <t xml:space="preserve"> (vous pouver modifier ces remises en fonction de vos souhaits (pour l'exemple : 10%;20%;30%50%, </t>
    </r>
    <r>
      <rPr>
        <b/>
        <sz val="14"/>
        <color rgb="FFFF0000"/>
        <rFont val="Calibri"/>
        <family val="2"/>
        <scheme val="minor"/>
      </rPr>
      <t>CELLULES MODIFIABLES</t>
    </r>
  </si>
  <si>
    <r>
      <t xml:space="preserve">5) Entrer les proportions des ventes souhaitées (dans l'exemple : Estimation de vente de 50% du total acheté à Prix Normal, de 10% à 20% de remise; etc) </t>
    </r>
    <r>
      <rPr>
        <b/>
        <sz val="14"/>
        <color rgb="FFFF0000"/>
        <rFont val="Calibri"/>
        <family val="2"/>
        <scheme val="minor"/>
      </rPr>
      <t>CELLULES MODIFIABLES</t>
    </r>
  </si>
  <si>
    <r>
      <t xml:space="preserve">6) Faire la même chose pour la famille </t>
    </r>
    <r>
      <rPr>
        <b/>
        <sz val="14"/>
        <color rgb="FFFF0000"/>
        <rFont val="Calibri"/>
        <family val="2"/>
        <scheme val="minor"/>
      </rPr>
      <t>Chaussures</t>
    </r>
  </si>
  <si>
    <t xml:space="preserve">7) Allez dans l'onglet Textile et entrez vos données </t>
  </si>
  <si>
    <t>8) Allez dans l'onglet Chaussures et entrez vos données</t>
  </si>
  <si>
    <t>Une fois vos données entrées, il suffit d'aller dans l'onglet "Répartition Budget "</t>
  </si>
  <si>
    <r>
      <t>1) Enter le chiffre d'affaire réalisé sur N-1 pour la famille Textile</t>
    </r>
    <r>
      <rPr>
        <sz val="14"/>
        <color rgb="FF0070C0"/>
        <rFont val="Calibri"/>
        <family val="2"/>
        <scheme val="minor"/>
      </rPr>
      <t xml:space="preserve"> ( Seules les cases en bleues sont modifiables)</t>
    </r>
  </si>
  <si>
    <t>AW20</t>
  </si>
  <si>
    <t>SS21</t>
  </si>
  <si>
    <t>Total Achat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</si>
</sst>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\ &quot;€&quot;"/>
  </numFmts>
  <fonts count="22" x14ac:knownFonts="1">
    <font>
      <sz val="11"/>
      <color theme="1"/>
      <name val="Calibri"/>
      <family val="2"/>
      <scheme val="minor"/>
    </font>
    <font>
      <b/>
      <sz val="11"/>
      <name val="Calibri"/>
      <family val="2"/>
    </font>
    <font>
      <b/>
      <sz val="10"/>
      <color indexed="8"/>
      <name val="Calibri"/>
      <family val="2"/>
    </font>
    <font>
      <sz val="10"/>
      <color indexed="8"/>
      <name val="Calibri"/>
      <family val="2"/>
    </font>
    <font>
      <b/>
      <sz val="10"/>
      <name val="Calibri"/>
      <family val="2"/>
    </font>
    <font>
      <sz val="8"/>
      <color indexed="8"/>
      <name val="Arial"/>
      <family val="2"/>
    </font>
    <font>
      <sz val="8"/>
      <color indexed="8"/>
      <name val="Calibri"/>
      <family val="2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Calibri"/>
      <family val="2"/>
    </font>
    <font>
      <b/>
      <sz val="14"/>
      <color rgb="FFFF0000"/>
      <name val="Calibri"/>
      <family val="2"/>
      <scheme val="minor"/>
    </font>
    <font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FF000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20"/>
      <color rgb="FFFF0000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i/>
      <sz val="14"/>
      <color rgb="FFFF0000"/>
      <name val="Calibri"/>
      <family val="2"/>
      <scheme val="minor"/>
    </font>
    <font>
      <sz val="14"/>
      <color rgb="FF0070C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CCFF"/>
        <bgColor indexed="64"/>
      </patternFill>
    </fill>
  </fills>
  <borders count="2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/>
      <right style="medium">
        <color theme="1"/>
      </right>
      <top/>
      <bottom/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/>
      <right style="medium">
        <color theme="1"/>
      </right>
      <top style="medium">
        <color theme="1"/>
      </top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/>
      <right/>
      <top style="thin">
        <color theme="1"/>
      </top>
      <bottom/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/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/>
      <top/>
      <bottom style="medium">
        <color theme="1"/>
      </bottom>
      <diagonal/>
    </border>
    <border>
      <left style="thin">
        <color theme="1"/>
      </left>
      <right/>
      <top style="thin">
        <color theme="1"/>
      </top>
      <bottom style="medium">
        <color theme="1"/>
      </bottom>
      <diagonal/>
    </border>
    <border>
      <left/>
      <right style="thin">
        <color theme="1"/>
      </right>
      <top style="thin">
        <color theme="1"/>
      </top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</borders>
  <cellStyleXfs count="2">
    <xf numFmtId="0" fontId="0" fillId="0" borderId="0"/>
    <xf numFmtId="0" fontId="8" fillId="0" borderId="2"/>
  </cellStyleXfs>
  <cellXfs count="200">
    <xf numFmtId="0" fontId="0" fillId="0" borderId="0" xfId="0"/>
    <xf numFmtId="9" fontId="7" fillId="2" borderId="2" xfId="0" applyNumberFormat="1" applyFont="1" applyFill="1" applyBorder="1" applyAlignment="1">
      <alignment horizontal="center" vertical="center"/>
    </xf>
    <xf numFmtId="0" fontId="0" fillId="3" borderId="0" xfId="0" applyFill="1"/>
    <xf numFmtId="1" fontId="5" fillId="3" borderId="2" xfId="0" applyNumberFormat="1" applyFont="1" applyFill="1" applyBorder="1" applyAlignment="1" applyProtection="1">
      <alignment horizontal="center" vertical="center" wrapText="1"/>
      <protection locked="0"/>
    </xf>
    <xf numFmtId="1" fontId="5" fillId="3" borderId="3" xfId="0" applyNumberFormat="1" applyFont="1" applyFill="1" applyBorder="1" applyAlignment="1" applyProtection="1">
      <alignment horizontal="center" vertical="center" wrapText="1"/>
      <protection locked="0"/>
    </xf>
    <xf numFmtId="2" fontId="2" fillId="4" borderId="2" xfId="0" applyNumberFormat="1" applyFont="1" applyFill="1" applyBorder="1" applyAlignment="1" applyProtection="1">
      <alignment horizontal="center" vertical="top" wrapText="1"/>
      <protection locked="0"/>
    </xf>
    <xf numFmtId="9" fontId="3" fillId="4" borderId="2" xfId="0" applyNumberFormat="1" applyFont="1" applyFill="1" applyBorder="1" applyAlignment="1" applyProtection="1">
      <alignment horizontal="center" vertical="top" wrapText="1"/>
      <protection locked="0"/>
    </xf>
    <xf numFmtId="2" fontId="4" fillId="4" borderId="2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/>
    <xf numFmtId="2" fontId="0" fillId="3" borderId="2" xfId="0" applyNumberFormat="1" applyFill="1" applyBorder="1" applyProtection="1">
      <protection hidden="1"/>
    </xf>
    <xf numFmtId="10" fontId="0" fillId="3" borderId="3" xfId="0" applyNumberFormat="1" applyFill="1" applyBorder="1" applyProtection="1">
      <protection hidden="1"/>
    </xf>
    <xf numFmtId="2" fontId="0" fillId="3" borderId="0" xfId="0" applyNumberFormat="1" applyFill="1" applyProtection="1">
      <protection hidden="1"/>
    </xf>
    <xf numFmtId="0" fontId="0" fillId="3" borderId="0" xfId="0" applyFill="1" applyProtection="1">
      <protection hidden="1"/>
    </xf>
    <xf numFmtId="10" fontId="0" fillId="3" borderId="0" xfId="0" applyNumberFormat="1" applyFill="1" applyProtection="1">
      <protection hidden="1"/>
    </xf>
    <xf numFmtId="0" fontId="0" fillId="4" borderId="1" xfId="0" applyFill="1" applyBorder="1" applyAlignment="1" applyProtection="1">
      <alignment vertical="top"/>
      <protection locked="0"/>
    </xf>
    <xf numFmtId="0" fontId="0" fillId="4" borderId="2" xfId="0" applyFill="1" applyBorder="1" applyAlignment="1" applyProtection="1">
      <alignment vertical="top"/>
      <protection locked="0"/>
    </xf>
    <xf numFmtId="0" fontId="0" fillId="4" borderId="2" xfId="0" applyFill="1" applyBorder="1" applyAlignment="1" applyProtection="1">
      <alignment horizontal="center" vertical="top"/>
      <protection locked="0"/>
    </xf>
    <xf numFmtId="49" fontId="3" fillId="4" borderId="2" xfId="0" applyNumberFormat="1" applyFont="1" applyFill="1" applyBorder="1" applyAlignment="1" applyProtection="1">
      <alignment vertical="top"/>
      <protection locked="0"/>
    </xf>
    <xf numFmtId="0" fontId="3" fillId="4" borderId="2" xfId="0" applyFont="1" applyFill="1" applyBorder="1" applyAlignment="1" applyProtection="1">
      <alignment vertical="top" wrapText="1"/>
      <protection locked="0"/>
    </xf>
    <xf numFmtId="0" fontId="3" fillId="4" borderId="2" xfId="0" applyFont="1" applyFill="1" applyBorder="1" applyAlignment="1" applyProtection="1">
      <alignment vertical="top"/>
      <protection locked="0"/>
    </xf>
    <xf numFmtId="1" fontId="0" fillId="4" borderId="2" xfId="0" applyNumberFormat="1" applyFill="1" applyBorder="1" applyAlignment="1" applyProtection="1">
      <alignment vertical="top"/>
      <protection locked="0"/>
    </xf>
    <xf numFmtId="9" fontId="0" fillId="4" borderId="2" xfId="0" applyNumberFormat="1" applyFill="1" applyBorder="1" applyProtection="1">
      <protection locked="0"/>
    </xf>
    <xf numFmtId="10" fontId="0" fillId="4" borderId="2" xfId="0" applyNumberFormat="1" applyFill="1" applyBorder="1" applyProtection="1">
      <protection locked="0"/>
    </xf>
    <xf numFmtId="0" fontId="3" fillId="3" borderId="2" xfId="0" applyFont="1" applyFill="1" applyBorder="1" applyAlignment="1" applyProtection="1">
      <alignment vertical="top" wrapText="1"/>
      <protection locked="0"/>
    </xf>
    <xf numFmtId="16" fontId="4" fillId="3" borderId="2" xfId="0" applyNumberFormat="1" applyFont="1" applyFill="1" applyBorder="1" applyAlignment="1" applyProtection="1">
      <alignment horizontal="center" vertical="center"/>
      <protection locked="0"/>
    </xf>
    <xf numFmtId="49" fontId="5" fillId="3" borderId="2" xfId="0" applyNumberFormat="1" applyFont="1" applyFill="1" applyBorder="1" applyAlignment="1" applyProtection="1">
      <alignment horizontal="center" vertical="center" wrapText="1"/>
      <protection locked="0"/>
    </xf>
    <xf numFmtId="0" fontId="6" fillId="4" borderId="2" xfId="0" applyFont="1" applyFill="1" applyBorder="1" applyAlignment="1" applyProtection="1">
      <alignment vertical="top" wrapText="1"/>
      <protection locked="0"/>
    </xf>
    <xf numFmtId="0" fontId="4" fillId="3" borderId="2" xfId="0" applyFont="1" applyFill="1" applyBorder="1" applyAlignment="1" applyProtection="1">
      <alignment horizontal="center" vertical="center"/>
      <protection locked="0"/>
    </xf>
    <xf numFmtId="2" fontId="2" fillId="4" borderId="2" xfId="0" applyNumberFormat="1" applyFont="1" applyFill="1" applyBorder="1" applyAlignment="1" applyProtection="1">
      <alignment horizontal="center" vertical="top"/>
      <protection locked="0"/>
    </xf>
    <xf numFmtId="2" fontId="4" fillId="4" borderId="2" xfId="0" applyNumberFormat="1" applyFont="1" applyFill="1" applyBorder="1" applyAlignment="1" applyProtection="1">
      <alignment horizontal="center" vertical="center"/>
      <protection locked="0"/>
    </xf>
    <xf numFmtId="49" fontId="0" fillId="4" borderId="2" xfId="0" applyNumberFormat="1" applyFill="1" applyBorder="1" applyAlignment="1" applyProtection="1">
      <alignment vertical="top"/>
      <protection locked="0"/>
    </xf>
    <xf numFmtId="0" fontId="0" fillId="4" borderId="2" xfId="0" applyFill="1" applyBorder="1" applyAlignment="1" applyProtection="1">
      <alignment vertical="top" wrapText="1"/>
      <protection locked="0"/>
    </xf>
    <xf numFmtId="0" fontId="0" fillId="3" borderId="2" xfId="0" applyFill="1" applyBorder="1" applyAlignment="1" applyProtection="1">
      <alignment vertical="top" wrapText="1"/>
      <protection locked="0"/>
    </xf>
    <xf numFmtId="16" fontId="1" fillId="3" borderId="2" xfId="0" applyNumberFormat="1" applyFont="1" applyFill="1" applyBorder="1" applyAlignment="1" applyProtection="1">
      <alignment horizontal="center" vertical="center"/>
      <protection locked="0"/>
    </xf>
    <xf numFmtId="0" fontId="0" fillId="3" borderId="2" xfId="0" applyFill="1" applyBorder="1" applyAlignment="1" applyProtection="1">
      <alignment horizontal="center" vertical="center"/>
      <protection locked="0"/>
    </xf>
    <xf numFmtId="0" fontId="0" fillId="3" borderId="3" xfId="0" applyFill="1" applyBorder="1" applyAlignment="1" applyProtection="1">
      <alignment horizontal="center" vertical="center"/>
      <protection locked="0"/>
    </xf>
    <xf numFmtId="0" fontId="1" fillId="3" borderId="2" xfId="0" applyFont="1" applyFill="1" applyBorder="1" applyAlignment="1" applyProtection="1">
      <alignment horizontal="center" vertical="center"/>
      <protection locked="0"/>
    </xf>
    <xf numFmtId="9" fontId="3" fillId="4" borderId="2" xfId="0" applyNumberFormat="1" applyFont="1" applyFill="1" applyBorder="1" applyAlignment="1" applyProtection="1">
      <alignment horizontal="center" vertical="top"/>
      <protection locked="0"/>
    </xf>
    <xf numFmtId="9" fontId="0" fillId="4" borderId="2" xfId="0" applyNumberFormat="1" applyFill="1" applyBorder="1" applyAlignment="1" applyProtection="1">
      <alignment vertical="top"/>
      <protection locked="0"/>
    </xf>
    <xf numFmtId="0" fontId="0" fillId="4" borderId="2" xfId="0" applyFill="1" applyBorder="1" applyProtection="1">
      <protection locked="0"/>
    </xf>
    <xf numFmtId="0" fontId="0" fillId="4" borderId="0" xfId="0" applyFill="1" applyProtection="1">
      <protection locked="0"/>
    </xf>
    <xf numFmtId="9" fontId="0" fillId="4" borderId="0" xfId="0" applyNumberFormat="1" applyFill="1" applyProtection="1">
      <protection locked="0"/>
    </xf>
    <xf numFmtId="0" fontId="0" fillId="3" borderId="0" xfId="0" applyFill="1" applyProtection="1">
      <protection locked="0"/>
    </xf>
    <xf numFmtId="0" fontId="0" fillId="3" borderId="0" xfId="0" applyFill="1" applyAlignment="1" applyProtection="1">
      <alignment horizontal="center" vertical="center"/>
      <protection locked="0"/>
    </xf>
    <xf numFmtId="0" fontId="0" fillId="3" borderId="2" xfId="0" applyFill="1" applyBorder="1" applyAlignment="1" applyProtection="1">
      <alignment vertical="top" wrapText="1"/>
      <protection hidden="1"/>
    </xf>
    <xf numFmtId="16" fontId="1" fillId="3" borderId="2" xfId="0" applyNumberFormat="1" applyFont="1" applyFill="1" applyBorder="1" applyAlignment="1" applyProtection="1">
      <alignment horizontal="center" vertical="center"/>
      <protection hidden="1"/>
    </xf>
    <xf numFmtId="0" fontId="0" fillId="3" borderId="2" xfId="0" applyFill="1" applyBorder="1" applyAlignment="1" applyProtection="1">
      <alignment horizontal="center" vertical="center"/>
      <protection hidden="1"/>
    </xf>
    <xf numFmtId="0" fontId="0" fillId="3" borderId="3" xfId="0" applyFill="1" applyBorder="1" applyAlignment="1" applyProtection="1">
      <alignment horizontal="center" vertical="center"/>
      <protection hidden="1"/>
    </xf>
    <xf numFmtId="0" fontId="1" fillId="3" borderId="2" xfId="0" applyFont="1" applyFill="1" applyBorder="1" applyAlignment="1" applyProtection="1">
      <alignment horizontal="center" vertical="center"/>
      <protection hidden="1"/>
    </xf>
    <xf numFmtId="0" fontId="0" fillId="0" borderId="0" xfId="0" applyAlignment="1">
      <alignment horizontal="center"/>
    </xf>
    <xf numFmtId="0" fontId="0" fillId="5" borderId="0" xfId="0" applyFill="1"/>
    <xf numFmtId="2" fontId="7" fillId="5" borderId="5" xfId="0" applyNumberFormat="1" applyFont="1" applyFill="1" applyBorder="1" applyProtection="1">
      <protection hidden="1"/>
    </xf>
    <xf numFmtId="0" fontId="7" fillId="5" borderId="5" xfId="0" applyFont="1" applyFill="1" applyBorder="1" applyProtection="1">
      <protection hidden="1"/>
    </xf>
    <xf numFmtId="9" fontId="7" fillId="5" borderId="5" xfId="0" applyNumberFormat="1" applyFont="1" applyFill="1" applyBorder="1" applyProtection="1">
      <protection hidden="1"/>
    </xf>
    <xf numFmtId="10" fontId="7" fillId="5" borderId="7" xfId="0" applyNumberFormat="1" applyFont="1" applyFill="1" applyBorder="1" applyProtection="1">
      <protection hidden="1"/>
    </xf>
    <xf numFmtId="0" fontId="7" fillId="5" borderId="0" xfId="0" applyFont="1" applyFill="1"/>
    <xf numFmtId="0" fontId="0" fillId="2" borderId="2" xfId="0" applyFill="1" applyBorder="1" applyAlignment="1">
      <alignment horizontal="center"/>
    </xf>
    <xf numFmtId="9" fontId="0" fillId="2" borderId="2" xfId="0" applyNumberFormat="1" applyFill="1" applyBorder="1" applyAlignment="1">
      <alignment horizontal="center"/>
    </xf>
    <xf numFmtId="0" fontId="12" fillId="0" borderId="0" xfId="0" applyFont="1" applyAlignment="1"/>
    <xf numFmtId="0" fontId="12" fillId="0" borderId="0" xfId="0" quotePrefix="1" applyFont="1" applyAlignment="1"/>
    <xf numFmtId="0" fontId="7" fillId="5" borderId="4" xfId="0" applyFont="1" applyFill="1" applyBorder="1" applyAlignment="1" applyProtection="1">
      <alignment vertical="center"/>
    </xf>
    <xf numFmtId="0" fontId="7" fillId="5" borderId="5" xfId="0" applyFont="1" applyFill="1" applyBorder="1" applyAlignment="1" applyProtection="1">
      <alignment vertical="center"/>
    </xf>
    <xf numFmtId="0" fontId="7" fillId="5" borderId="6" xfId="0" applyFont="1" applyFill="1" applyBorder="1" applyAlignment="1" applyProtection="1">
      <alignment vertical="center"/>
    </xf>
    <xf numFmtId="49" fontId="7" fillId="5" borderId="5" xfId="0" applyNumberFormat="1" applyFont="1" applyFill="1" applyBorder="1" applyAlignment="1" applyProtection="1">
      <alignment vertical="center"/>
    </xf>
    <xf numFmtId="0" fontId="7" fillId="5" borderId="5" xfId="0" applyFont="1" applyFill="1" applyBorder="1" applyAlignment="1" applyProtection="1">
      <alignment vertical="center" wrapText="1"/>
    </xf>
    <xf numFmtId="2" fontId="4" fillId="5" borderId="5" xfId="0" applyNumberFormat="1" applyFont="1" applyFill="1" applyBorder="1" applyAlignment="1" applyProtection="1">
      <alignment vertical="center"/>
    </xf>
    <xf numFmtId="9" fontId="9" fillId="5" borderId="5" xfId="0" applyNumberFormat="1" applyFont="1" applyFill="1" applyBorder="1" applyAlignment="1" applyProtection="1">
      <alignment vertical="center"/>
    </xf>
    <xf numFmtId="2" fontId="4" fillId="5" borderId="5" xfId="0" applyNumberFormat="1" applyFont="1" applyFill="1" applyBorder="1" applyAlignment="1" applyProtection="1">
      <alignment horizontal="center" vertical="center"/>
    </xf>
    <xf numFmtId="9" fontId="7" fillId="5" borderId="5" xfId="0" applyNumberFormat="1" applyFont="1" applyFill="1" applyBorder="1" applyAlignment="1" applyProtection="1">
      <alignment vertical="center"/>
    </xf>
    <xf numFmtId="10" fontId="7" fillId="5" borderId="5" xfId="0" applyNumberFormat="1" applyFont="1" applyFill="1" applyBorder="1" applyAlignment="1" applyProtection="1">
      <alignment vertical="center"/>
    </xf>
    <xf numFmtId="0" fontId="1" fillId="5" borderId="5" xfId="0" applyFont="1" applyFill="1" applyBorder="1" applyAlignment="1" applyProtection="1">
      <alignment horizontal="center" vertical="center"/>
    </xf>
    <xf numFmtId="0" fontId="7" fillId="5" borderId="5" xfId="0" applyFont="1" applyFill="1" applyBorder="1" applyAlignment="1" applyProtection="1">
      <alignment horizontal="center" vertical="center"/>
    </xf>
    <xf numFmtId="0" fontId="7" fillId="5" borderId="5" xfId="0" applyFont="1" applyFill="1" applyBorder="1" applyAlignment="1" applyProtection="1">
      <alignment horizontal="center" vertical="center" wrapText="1"/>
    </xf>
    <xf numFmtId="0" fontId="7" fillId="5" borderId="7" xfId="0" applyFont="1" applyFill="1" applyBorder="1" applyAlignment="1" applyProtection="1">
      <alignment horizontal="center" vertical="center"/>
    </xf>
    <xf numFmtId="0" fontId="0" fillId="4" borderId="0" xfId="0" applyFill="1" applyProtection="1"/>
    <xf numFmtId="9" fontId="0" fillId="4" borderId="0" xfId="0" applyNumberFormat="1" applyFill="1" applyProtection="1"/>
    <xf numFmtId="0" fontId="0" fillId="3" borderId="0" xfId="0" applyFill="1" applyProtection="1"/>
    <xf numFmtId="0" fontId="0" fillId="3" borderId="0" xfId="0" applyFill="1" applyAlignment="1" applyProtection="1">
      <alignment horizontal="center" vertical="center"/>
    </xf>
    <xf numFmtId="0" fontId="0" fillId="5" borderId="0" xfId="0" applyFill="1" applyProtection="1"/>
    <xf numFmtId="0" fontId="0" fillId="4" borderId="2" xfId="0" applyFill="1" applyBorder="1" applyAlignment="1" applyProtection="1">
      <alignment horizontal="center" vertical="center"/>
      <protection locked="0"/>
    </xf>
    <xf numFmtId="0" fontId="0" fillId="4" borderId="3" xfId="0" applyFill="1" applyBorder="1" applyAlignment="1" applyProtection="1">
      <alignment horizontal="center" vertical="center"/>
      <protection locked="0"/>
    </xf>
    <xf numFmtId="0" fontId="7" fillId="5" borderId="4" xfId="0" applyFont="1" applyFill="1" applyBorder="1" applyAlignment="1" applyProtection="1">
      <alignment vertical="center"/>
      <protection locked="0"/>
    </xf>
    <xf numFmtId="0" fontId="7" fillId="5" borderId="5" xfId="0" applyFont="1" applyFill="1" applyBorder="1" applyAlignment="1" applyProtection="1">
      <alignment vertical="center"/>
      <protection locked="0"/>
    </xf>
    <xf numFmtId="49" fontId="7" fillId="5" borderId="5" xfId="0" applyNumberFormat="1" applyFont="1" applyFill="1" applyBorder="1" applyAlignment="1" applyProtection="1">
      <alignment vertical="center"/>
      <protection locked="0"/>
    </xf>
    <xf numFmtId="0" fontId="7" fillId="5" borderId="5" xfId="0" applyFont="1" applyFill="1" applyBorder="1" applyAlignment="1" applyProtection="1">
      <alignment vertical="center" wrapText="1"/>
      <protection locked="0"/>
    </xf>
    <xf numFmtId="2" fontId="4" fillId="5" borderId="5" xfId="0" applyNumberFormat="1" applyFont="1" applyFill="1" applyBorder="1" applyAlignment="1" applyProtection="1">
      <alignment vertical="center"/>
      <protection locked="0"/>
    </xf>
    <xf numFmtId="9" fontId="9" fillId="5" borderId="5" xfId="0" applyNumberFormat="1" applyFont="1" applyFill="1" applyBorder="1" applyAlignment="1" applyProtection="1">
      <alignment vertical="center"/>
      <protection locked="0"/>
    </xf>
    <xf numFmtId="2" fontId="4" fillId="5" borderId="5" xfId="0" applyNumberFormat="1" applyFont="1" applyFill="1" applyBorder="1" applyAlignment="1" applyProtection="1">
      <alignment horizontal="center" vertical="center"/>
      <protection locked="0"/>
    </xf>
    <xf numFmtId="9" fontId="7" fillId="5" borderId="5" xfId="0" applyNumberFormat="1" applyFont="1" applyFill="1" applyBorder="1" applyAlignment="1" applyProtection="1">
      <alignment vertical="center"/>
      <protection locked="0"/>
    </xf>
    <xf numFmtId="10" fontId="7" fillId="5" borderId="5" xfId="0" applyNumberFormat="1" applyFont="1" applyFill="1" applyBorder="1" applyAlignment="1" applyProtection="1">
      <alignment vertical="center"/>
      <protection locked="0"/>
    </xf>
    <xf numFmtId="0" fontId="1" fillId="5" borderId="5" xfId="0" applyFont="1" applyFill="1" applyBorder="1" applyAlignment="1" applyProtection="1">
      <alignment horizontal="center" vertical="center"/>
      <protection locked="0"/>
    </xf>
    <xf numFmtId="0" fontId="7" fillId="5" borderId="5" xfId="0" applyFont="1" applyFill="1" applyBorder="1" applyAlignment="1" applyProtection="1">
      <alignment horizontal="center" vertical="center"/>
      <protection locked="0"/>
    </xf>
    <xf numFmtId="0" fontId="7" fillId="5" borderId="5" xfId="0" applyFont="1" applyFill="1" applyBorder="1" applyAlignment="1" applyProtection="1">
      <alignment horizontal="center" vertical="center" wrapText="1"/>
      <protection locked="0"/>
    </xf>
    <xf numFmtId="0" fontId="7" fillId="5" borderId="7" xfId="0" applyFont="1" applyFill="1" applyBorder="1" applyAlignment="1" applyProtection="1">
      <alignment horizontal="center" vertical="center"/>
      <protection locked="0"/>
    </xf>
    <xf numFmtId="2" fontId="7" fillId="5" borderId="5" xfId="0" applyNumberFormat="1" applyFont="1" applyFill="1" applyBorder="1" applyProtection="1">
      <protection locked="0"/>
    </xf>
    <xf numFmtId="0" fontId="7" fillId="5" borderId="5" xfId="0" applyFont="1" applyFill="1" applyBorder="1" applyProtection="1">
      <protection locked="0"/>
    </xf>
    <xf numFmtId="9" fontId="7" fillId="5" borderId="5" xfId="0" applyNumberFormat="1" applyFont="1" applyFill="1" applyBorder="1" applyProtection="1">
      <protection locked="0"/>
    </xf>
    <xf numFmtId="10" fontId="7" fillId="5" borderId="7" xfId="0" applyNumberFormat="1" applyFont="1" applyFill="1" applyBorder="1" applyProtection="1">
      <protection locked="0"/>
    </xf>
    <xf numFmtId="0" fontId="0" fillId="5" borderId="0" xfId="0" applyFill="1" applyProtection="1">
      <protection locked="0"/>
    </xf>
    <xf numFmtId="2" fontId="0" fillId="4" borderId="2" xfId="0" applyNumberFormat="1" applyFill="1" applyBorder="1" applyProtection="1">
      <protection locked="0"/>
    </xf>
    <xf numFmtId="10" fontId="0" fillId="4" borderId="3" xfId="0" applyNumberFormat="1" applyFill="1" applyBorder="1" applyProtection="1">
      <protection locked="0"/>
    </xf>
    <xf numFmtId="2" fontId="0" fillId="3" borderId="0" xfId="0" applyNumberFormat="1" applyFill="1" applyProtection="1">
      <protection locked="0"/>
    </xf>
    <xf numFmtId="10" fontId="0" fillId="3" borderId="0" xfId="0" applyNumberFormat="1" applyFill="1" applyProtection="1">
      <protection locked="0"/>
    </xf>
    <xf numFmtId="9" fontId="0" fillId="3" borderId="0" xfId="0" applyNumberFormat="1" applyFill="1" applyProtection="1">
      <protection locked="0"/>
    </xf>
    <xf numFmtId="0" fontId="0" fillId="0" borderId="0" xfId="0" applyAlignment="1">
      <alignment horizontal="left"/>
    </xf>
    <xf numFmtId="0" fontId="0" fillId="3" borderId="0" xfId="0" applyFill="1" applyAlignment="1">
      <alignment horizontal="center"/>
    </xf>
    <xf numFmtId="0" fontId="0" fillId="4" borderId="2" xfId="0" applyFill="1" applyBorder="1" applyAlignment="1" applyProtection="1">
      <alignment horizontal="center"/>
      <protection locked="0"/>
    </xf>
    <xf numFmtId="0" fontId="13" fillId="3" borderId="8" xfId="0" applyFont="1" applyFill="1" applyBorder="1" applyAlignment="1">
      <alignment horizontal="right"/>
    </xf>
    <xf numFmtId="0" fontId="0" fillId="3" borderId="0" xfId="0" applyFill="1" applyBorder="1"/>
    <xf numFmtId="0" fontId="13" fillId="3" borderId="0" xfId="0" applyFont="1" applyFill="1" applyBorder="1" applyAlignment="1">
      <alignment horizontal="right"/>
    </xf>
    <xf numFmtId="0" fontId="0" fillId="0" borderId="10" xfId="0" applyBorder="1" applyAlignment="1">
      <alignment horizontal="center"/>
    </xf>
    <xf numFmtId="0" fontId="0" fillId="3" borderId="0" xfId="0" applyFill="1" applyAlignment="1">
      <alignment horizontal="left"/>
    </xf>
    <xf numFmtId="0" fontId="0" fillId="3" borderId="0" xfId="0" applyFill="1" applyBorder="1" applyAlignment="1">
      <alignment horizontal="center"/>
    </xf>
    <xf numFmtId="9" fontId="10" fillId="3" borderId="0" xfId="0" applyNumberFormat="1" applyFont="1" applyFill="1" applyBorder="1" applyAlignment="1">
      <alignment horizontal="center"/>
    </xf>
    <xf numFmtId="0" fontId="0" fillId="3" borderId="0" xfId="0" applyFill="1" applyBorder="1" applyAlignment="1">
      <alignment horizontal="left"/>
    </xf>
    <xf numFmtId="2" fontId="10" fillId="3" borderId="0" xfId="0" applyNumberFormat="1" applyFont="1" applyFill="1" applyBorder="1" applyAlignment="1"/>
    <xf numFmtId="0" fontId="10" fillId="0" borderId="0" xfId="0" applyFont="1"/>
    <xf numFmtId="0" fontId="10" fillId="0" borderId="0" xfId="0" applyFont="1" applyAlignment="1">
      <alignment horizontal="center"/>
    </xf>
    <xf numFmtId="0" fontId="10" fillId="3" borderId="0" xfId="0" applyFont="1" applyFill="1" applyBorder="1" applyAlignment="1">
      <alignment horizontal="left"/>
    </xf>
    <xf numFmtId="0" fontId="10" fillId="3" borderId="0" xfId="0" applyFont="1" applyFill="1"/>
    <xf numFmtId="0" fontId="10" fillId="3" borderId="0" xfId="0" applyFont="1" applyFill="1" applyAlignment="1">
      <alignment horizontal="center"/>
    </xf>
    <xf numFmtId="0" fontId="0" fillId="3" borderId="17" xfId="0" applyFill="1" applyBorder="1"/>
    <xf numFmtId="0" fontId="0" fillId="3" borderId="17" xfId="0" applyFill="1" applyBorder="1" applyAlignment="1">
      <alignment horizontal="center"/>
    </xf>
    <xf numFmtId="0" fontId="15" fillId="3" borderId="0" xfId="0" applyFont="1" applyFill="1" applyBorder="1"/>
    <xf numFmtId="9" fontId="10" fillId="4" borderId="2" xfId="0" applyNumberFormat="1" applyFont="1" applyFill="1" applyBorder="1" applyAlignment="1">
      <alignment horizontal="center"/>
    </xf>
    <xf numFmtId="0" fontId="0" fillId="3" borderId="19" xfId="0" applyFill="1" applyBorder="1"/>
    <xf numFmtId="0" fontId="0" fillId="3" borderId="21" xfId="0" applyFill="1" applyBorder="1"/>
    <xf numFmtId="0" fontId="10" fillId="0" borderId="0" xfId="0" applyFont="1" applyAlignment="1"/>
    <xf numFmtId="0" fontId="18" fillId="0" borderId="0" xfId="0" applyFont="1" applyAlignment="1"/>
    <xf numFmtId="0" fontId="0" fillId="3" borderId="20" xfId="0" applyFill="1" applyBorder="1"/>
    <xf numFmtId="0" fontId="0" fillId="3" borderId="16" xfId="0" applyFill="1" applyBorder="1"/>
    <xf numFmtId="0" fontId="0" fillId="3" borderId="18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15" fillId="3" borderId="11" xfId="0" applyFont="1" applyFill="1" applyBorder="1" applyAlignment="1">
      <alignment horizontal="center"/>
    </xf>
    <xf numFmtId="9" fontId="10" fillId="3" borderId="0" xfId="0" applyNumberFormat="1" applyFont="1" applyFill="1" applyBorder="1"/>
    <xf numFmtId="0" fontId="10" fillId="3" borderId="0" xfId="0" applyFont="1" applyFill="1" applyBorder="1" applyAlignment="1">
      <alignment horizontal="center"/>
    </xf>
    <xf numFmtId="0" fontId="0" fillId="3" borderId="21" xfId="0" applyFill="1" applyBorder="1" applyAlignment="1">
      <alignment horizontal="center"/>
    </xf>
    <xf numFmtId="0" fontId="0" fillId="3" borderId="24" xfId="0" applyFill="1" applyBorder="1" applyAlignment="1">
      <alignment horizontal="center"/>
    </xf>
    <xf numFmtId="9" fontId="10" fillId="6" borderId="9" xfId="0" applyNumberFormat="1" applyFont="1" applyFill="1" applyBorder="1" applyProtection="1">
      <protection locked="0"/>
    </xf>
    <xf numFmtId="9" fontId="10" fillId="6" borderId="10" xfId="0" applyNumberFormat="1" applyFont="1" applyFill="1" applyBorder="1" applyProtection="1">
      <protection locked="0"/>
    </xf>
    <xf numFmtId="9" fontId="10" fillId="6" borderId="10" xfId="0" applyNumberFormat="1" applyFont="1" applyFill="1" applyBorder="1" applyAlignment="1" applyProtection="1">
      <alignment horizontal="center"/>
      <protection locked="0"/>
    </xf>
    <xf numFmtId="9" fontId="10" fillId="6" borderId="2" xfId="0" applyNumberFormat="1" applyFont="1" applyFill="1" applyBorder="1" applyAlignment="1" applyProtection="1">
      <alignment horizontal="center" vertical="center"/>
      <protection locked="0"/>
    </xf>
    <xf numFmtId="9" fontId="10" fillId="6" borderId="2" xfId="0" applyNumberFormat="1" applyFont="1" applyFill="1" applyBorder="1" applyAlignment="1" applyProtection="1">
      <alignment horizontal="center"/>
      <protection locked="0"/>
    </xf>
    <xf numFmtId="9" fontId="10" fillId="3" borderId="21" xfId="0" applyNumberFormat="1" applyFont="1" applyFill="1" applyBorder="1" applyAlignment="1">
      <alignment horizontal="center"/>
    </xf>
    <xf numFmtId="9" fontId="10" fillId="3" borderId="17" xfId="0" applyNumberFormat="1" applyFont="1" applyFill="1" applyBorder="1" applyAlignment="1">
      <alignment horizontal="center"/>
    </xf>
    <xf numFmtId="9" fontId="10" fillId="3" borderId="15" xfId="0" applyNumberFormat="1" applyFont="1" applyFill="1" applyBorder="1"/>
    <xf numFmtId="9" fontId="20" fillId="3" borderId="17" xfId="0" applyNumberFormat="1" applyFont="1" applyFill="1" applyBorder="1"/>
    <xf numFmtId="0" fontId="7" fillId="5" borderId="6" xfId="0" applyFont="1" applyFill="1" applyBorder="1" applyAlignment="1" applyProtection="1">
      <alignment horizontal="center" vertical="center"/>
      <protection locked="0"/>
    </xf>
    <xf numFmtId="0" fontId="0" fillId="3" borderId="0" xfId="0" applyFill="1" applyAlignment="1" applyProtection="1">
      <alignment horizontal="center"/>
      <protection locked="0"/>
    </xf>
    <xf numFmtId="0" fontId="0" fillId="4" borderId="0" xfId="0" applyFill="1" applyAlignment="1" applyProtection="1">
      <alignment horizontal="center"/>
      <protection locked="0"/>
    </xf>
    <xf numFmtId="0" fontId="0" fillId="4" borderId="1" xfId="0" applyFill="1" applyBorder="1" applyAlignment="1" applyProtection="1">
      <alignment vertical="top"/>
      <protection hidden="1"/>
    </xf>
    <xf numFmtId="0" fontId="0" fillId="4" borderId="2" xfId="0" applyFill="1" applyBorder="1" applyAlignment="1" applyProtection="1">
      <alignment vertical="top"/>
      <protection hidden="1"/>
    </xf>
    <xf numFmtId="0" fontId="0" fillId="4" borderId="2" xfId="0" applyFill="1" applyBorder="1" applyAlignment="1" applyProtection="1">
      <alignment horizontal="center" vertical="top"/>
      <protection hidden="1"/>
    </xf>
    <xf numFmtId="49" fontId="0" fillId="4" borderId="2" xfId="0" applyNumberFormat="1" applyFill="1" applyBorder="1" applyAlignment="1" applyProtection="1">
      <alignment vertical="top"/>
      <protection hidden="1"/>
    </xf>
    <xf numFmtId="0" fontId="0" fillId="4" borderId="2" xfId="0" applyFill="1" applyBorder="1" applyAlignment="1" applyProtection="1">
      <alignment vertical="top" wrapText="1"/>
      <protection hidden="1"/>
    </xf>
    <xf numFmtId="2" fontId="2" fillId="4" borderId="2" xfId="0" applyNumberFormat="1" applyFont="1" applyFill="1" applyBorder="1" applyAlignment="1" applyProtection="1">
      <alignment horizontal="center" vertical="top"/>
      <protection hidden="1"/>
    </xf>
    <xf numFmtId="9" fontId="3" fillId="4" borderId="2" xfId="0" applyNumberFormat="1" applyFont="1" applyFill="1" applyBorder="1" applyAlignment="1" applyProtection="1">
      <alignment horizontal="center" vertical="top"/>
      <protection hidden="1"/>
    </xf>
    <xf numFmtId="2" fontId="4" fillId="4" borderId="2" xfId="0" applyNumberFormat="1" applyFont="1" applyFill="1" applyBorder="1" applyAlignment="1" applyProtection="1">
      <alignment horizontal="center" vertical="center"/>
      <protection hidden="1"/>
    </xf>
    <xf numFmtId="9" fontId="0" fillId="4" borderId="2" xfId="0" applyNumberFormat="1" applyFill="1" applyBorder="1" applyAlignment="1" applyProtection="1">
      <alignment vertical="top"/>
      <protection hidden="1"/>
    </xf>
    <xf numFmtId="10" fontId="0" fillId="4" borderId="2" xfId="0" applyNumberFormat="1" applyFill="1" applyBorder="1" applyProtection="1">
      <protection hidden="1"/>
    </xf>
    <xf numFmtId="0" fontId="3" fillId="4" borderId="2" xfId="0" applyFont="1" applyFill="1" applyBorder="1" applyAlignment="1" applyProtection="1">
      <alignment vertical="top"/>
      <protection hidden="1"/>
    </xf>
    <xf numFmtId="0" fontId="0" fillId="4" borderId="2" xfId="0" applyFill="1" applyBorder="1" applyProtection="1">
      <protection hidden="1"/>
    </xf>
    <xf numFmtId="0" fontId="0" fillId="4" borderId="2" xfId="0" applyFill="1" applyBorder="1" applyAlignment="1" applyProtection="1">
      <alignment horizontal="center" vertical="center"/>
      <protection hidden="1"/>
    </xf>
    <xf numFmtId="2" fontId="0" fillId="4" borderId="2" xfId="0" applyNumberFormat="1" applyFill="1" applyBorder="1" applyProtection="1">
      <protection hidden="1"/>
    </xf>
    <xf numFmtId="10" fontId="0" fillId="4" borderId="3" xfId="0" applyNumberFormat="1" applyFill="1" applyBorder="1" applyProtection="1">
      <protection hidden="1"/>
    </xf>
    <xf numFmtId="0" fontId="0" fillId="5" borderId="0" xfId="0" applyFill="1" applyProtection="1">
      <protection hidden="1"/>
    </xf>
    <xf numFmtId="0" fontId="0" fillId="4" borderId="2" xfId="0" applyFill="1" applyBorder="1" applyAlignment="1" applyProtection="1">
      <alignment horizontal="center"/>
      <protection hidden="1"/>
    </xf>
    <xf numFmtId="9" fontId="0" fillId="4" borderId="2" xfId="0" applyNumberFormat="1" applyFill="1" applyBorder="1" applyProtection="1">
      <protection hidden="1"/>
    </xf>
    <xf numFmtId="2" fontId="0" fillId="3" borderId="2" xfId="0" applyNumberFormat="1" applyFill="1" applyBorder="1" applyProtection="1">
      <protection locked="0"/>
    </xf>
    <xf numFmtId="10" fontId="0" fillId="3" borderId="3" xfId="0" applyNumberFormat="1" applyFill="1" applyBorder="1" applyProtection="1">
      <protection locked="0"/>
    </xf>
    <xf numFmtId="2" fontId="7" fillId="5" borderId="5" xfId="0" applyNumberFormat="1" applyFont="1" applyFill="1" applyBorder="1" applyAlignment="1" applyProtection="1">
      <alignment vertical="center" wrapText="1"/>
      <protection locked="0"/>
    </xf>
    <xf numFmtId="2" fontId="3" fillId="3" borderId="2" xfId="0" applyNumberFormat="1" applyFont="1" applyFill="1" applyBorder="1" applyAlignment="1" applyProtection="1">
      <alignment vertical="top" wrapText="1"/>
      <protection locked="0"/>
    </xf>
    <xf numFmtId="2" fontId="7" fillId="5" borderId="5" xfId="0" applyNumberFormat="1" applyFont="1" applyFill="1" applyBorder="1" applyAlignment="1" applyProtection="1">
      <alignment vertical="center" wrapText="1"/>
    </xf>
    <xf numFmtId="2" fontId="0" fillId="3" borderId="2" xfId="0" applyNumberFormat="1" applyFill="1" applyBorder="1" applyAlignment="1" applyProtection="1">
      <alignment vertical="top" wrapText="1"/>
      <protection locked="0"/>
    </xf>
    <xf numFmtId="2" fontId="0" fillId="3" borderId="0" xfId="0" applyNumberFormat="1" applyFill="1" applyProtection="1"/>
    <xf numFmtId="0" fontId="11" fillId="3" borderId="17" xfId="0" applyFont="1" applyFill="1" applyBorder="1" applyAlignment="1">
      <alignment horizontal="center"/>
    </xf>
    <xf numFmtId="0" fontId="12" fillId="3" borderId="12" xfId="0" applyFont="1" applyFill="1" applyBorder="1" applyAlignment="1">
      <alignment horizontal="center"/>
    </xf>
    <xf numFmtId="0" fontId="12" fillId="3" borderId="13" xfId="0" applyFont="1" applyFill="1" applyBorder="1" applyAlignment="1">
      <alignment horizontal="center"/>
    </xf>
    <xf numFmtId="0" fontId="10" fillId="3" borderId="12" xfId="0" applyFont="1" applyFill="1" applyBorder="1" applyAlignment="1">
      <alignment horizontal="center"/>
    </xf>
    <xf numFmtId="0" fontId="10" fillId="3" borderId="14" xfId="0" applyFont="1" applyFill="1" applyBorder="1" applyAlignment="1">
      <alignment horizontal="center"/>
    </xf>
    <xf numFmtId="0" fontId="10" fillId="3" borderId="13" xfId="0" applyFont="1" applyFill="1" applyBorder="1" applyAlignment="1">
      <alignment horizontal="center"/>
    </xf>
    <xf numFmtId="0" fontId="17" fillId="3" borderId="16" xfId="0" applyFont="1" applyFill="1" applyBorder="1" applyAlignment="1">
      <alignment horizontal="center"/>
    </xf>
    <xf numFmtId="0" fontId="17" fillId="3" borderId="18" xfId="0" applyFont="1" applyFill="1" applyBorder="1" applyAlignment="1">
      <alignment horizontal="center"/>
    </xf>
    <xf numFmtId="0" fontId="17" fillId="3" borderId="20" xfId="0" applyFont="1" applyFill="1" applyBorder="1" applyAlignment="1">
      <alignment horizontal="center"/>
    </xf>
    <xf numFmtId="0" fontId="17" fillId="3" borderId="24" xfId="0" applyFont="1" applyFill="1" applyBorder="1" applyAlignment="1">
      <alignment horizontal="center"/>
    </xf>
    <xf numFmtId="0" fontId="17" fillId="3" borderId="19" xfId="0" applyFont="1" applyFill="1" applyBorder="1" applyAlignment="1">
      <alignment horizontal="center"/>
    </xf>
    <xf numFmtId="0" fontId="17" fillId="3" borderId="11" xfId="0" applyFont="1" applyFill="1" applyBorder="1" applyAlignment="1">
      <alignment horizontal="center"/>
    </xf>
    <xf numFmtId="1" fontId="19" fillId="6" borderId="12" xfId="0" applyNumberFormat="1" applyFont="1" applyFill="1" applyBorder="1" applyAlignment="1" applyProtection="1">
      <alignment horizontal="center"/>
      <protection locked="0"/>
    </xf>
    <xf numFmtId="1" fontId="19" fillId="6" borderId="13" xfId="0" applyNumberFormat="1" applyFont="1" applyFill="1" applyBorder="1" applyAlignment="1" applyProtection="1">
      <alignment horizontal="center"/>
      <protection locked="0"/>
    </xf>
    <xf numFmtId="0" fontId="16" fillId="3" borderId="0" xfId="0" applyFont="1" applyFill="1" applyBorder="1" applyAlignment="1">
      <alignment horizontal="center"/>
    </xf>
    <xf numFmtId="164" fontId="17" fillId="3" borderId="12" xfId="0" applyNumberFormat="1" applyFont="1" applyFill="1" applyBorder="1" applyAlignment="1">
      <alignment horizontal="center"/>
    </xf>
    <xf numFmtId="164" fontId="17" fillId="3" borderId="13" xfId="0" applyNumberFormat="1" applyFont="1" applyFill="1" applyBorder="1" applyAlignment="1">
      <alignment horizontal="center"/>
    </xf>
    <xf numFmtId="0" fontId="7" fillId="2" borderId="2" xfId="0" applyFont="1" applyFill="1" applyBorder="1" applyAlignment="1">
      <alignment horizontal="right" vertical="center"/>
    </xf>
    <xf numFmtId="0" fontId="0" fillId="2" borderId="2" xfId="0" applyFill="1" applyBorder="1" applyAlignment="1">
      <alignment horizontal="right"/>
    </xf>
    <xf numFmtId="1" fontId="10" fillId="6" borderId="12" xfId="0" applyNumberFormat="1" applyFont="1" applyFill="1" applyBorder="1" applyAlignment="1" applyProtection="1">
      <alignment horizontal="center"/>
      <protection locked="0"/>
    </xf>
    <xf numFmtId="1" fontId="10" fillId="6" borderId="13" xfId="0" applyNumberFormat="1" applyFont="1" applyFill="1" applyBorder="1" applyAlignment="1" applyProtection="1">
      <alignment horizontal="center"/>
      <protection locked="0"/>
    </xf>
    <xf numFmtId="164" fontId="17" fillId="6" borderId="22" xfId="0" applyNumberFormat="1" applyFont="1" applyFill="1" applyBorder="1" applyAlignment="1">
      <alignment horizontal="center"/>
    </xf>
    <xf numFmtId="164" fontId="17" fillId="6" borderId="23" xfId="0" applyNumberFormat="1" applyFont="1" applyFill="1" applyBorder="1" applyAlignment="1">
      <alignment horizontal="center"/>
    </xf>
    <xf numFmtId="0" fontId="12" fillId="0" borderId="0" xfId="0" applyFont="1" applyAlignment="1">
      <alignment horizontal="left"/>
    </xf>
    <xf numFmtId="0" fontId="12" fillId="0" borderId="0" xfId="0" applyFont="1" applyAlignment="1"/>
  </cellXfs>
  <cellStyles count="2">
    <cellStyle name="Normal" xfId="0" builtinId="0"/>
    <cellStyle name="Style 1" xfId="1"/>
  </cellStyles>
  <dxfs count="141">
    <dxf>
      <numFmt numFmtId="2" formatCode="0.00"/>
      <fill>
        <patternFill patternType="solid">
          <fgColor indexed="64"/>
          <bgColor theme="0" tint="-4.9989318521683403E-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2" formatCode="0.00"/>
      <fill>
        <patternFill patternType="solid">
          <fgColor indexed="64"/>
          <bgColor theme="0" tint="-4.9989318521683403E-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2" formatCode="0.00"/>
      <fill>
        <patternFill patternType="solid">
          <fgColor indexed="64"/>
          <bgColor theme="0" tint="-4.9989318521683403E-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2" formatCode="0.00"/>
      <fill>
        <patternFill patternType="solid">
          <fgColor indexed="64"/>
          <bgColor theme="0" tint="-4.9989318521683403E-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2" formatCode="0.00"/>
      <fill>
        <patternFill patternType="solid">
          <fgColor indexed="64"/>
          <bgColor theme="0" tint="-4.9989318521683403E-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2" formatCode="0.00"/>
      <fill>
        <patternFill patternType="solid">
          <fgColor indexed="64"/>
          <bgColor theme="0" tint="-4.9989318521683403E-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solid">
          <fgColor indexed="64"/>
          <bgColor theme="0" tint="-4.9989318521683403E-2"/>
        </patternFill>
      </fill>
      <protection locked="0" hidden="0"/>
    </dxf>
    <dxf>
      <numFmt numFmtId="14" formatCode="0.00%"/>
      <fill>
        <patternFill patternType="solid">
          <fgColor indexed="64"/>
          <bgColor theme="0" tint="-4.9989318521683403E-2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2" formatCode="0.00"/>
      <fill>
        <patternFill patternType="solid">
          <fgColor indexed="64"/>
          <bgColor theme="0" tint="-4.9989318521683403E-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2" formatCode="0.00"/>
      <fill>
        <patternFill patternType="solid">
          <fgColor indexed="64"/>
          <bgColor theme="0" tint="-4.9989318521683403E-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2" formatCode="0.00"/>
      <fill>
        <patternFill patternType="solid">
          <fgColor indexed="64"/>
          <bgColor theme="0" tint="-4.9989318521683403E-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2" formatCode="0.00"/>
      <fill>
        <patternFill patternType="solid">
          <fgColor indexed="64"/>
          <bgColor theme="0" tint="-4.9989318521683403E-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2" formatCode="0.00"/>
      <fill>
        <patternFill patternType="solid">
          <fgColor indexed="64"/>
          <bgColor theme="0" tint="-4.9989318521683403E-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2" formatCode="0.00"/>
      <fill>
        <patternFill patternType="solid">
          <fgColor indexed="64"/>
          <bgColor theme="0" tint="-4.9989318521683403E-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2" formatCode="0.00"/>
      <fill>
        <patternFill patternType="solid">
          <fgColor indexed="64"/>
          <bgColor theme="0" tint="-4.9989318521683403E-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sz val="8"/>
        <color indexed="8"/>
        <name val="Arial"/>
        <scheme val="none"/>
      </font>
      <numFmt numFmtId="1" formatCode="0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sz val="8"/>
        <color indexed="8"/>
        <name val="Arial"/>
        <scheme val="none"/>
      </font>
      <numFmt numFmtId="1" formatCode="0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sz val="8"/>
        <color indexed="8"/>
        <name val="Arial"/>
        <scheme val="none"/>
      </font>
      <numFmt numFmtId="1" formatCode="0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sz val="8"/>
        <color indexed="8"/>
        <name val="Arial"/>
        <scheme val="none"/>
      </font>
      <numFmt numFmtId="1" formatCode="0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sz val="8"/>
        <color indexed="8"/>
        <name val="Arial"/>
        <scheme val="none"/>
      </font>
      <numFmt numFmtId="1" formatCode="0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sz val="8"/>
        <color indexed="8"/>
        <name val="Arial"/>
        <scheme val="none"/>
      </font>
      <numFmt numFmtId="1" formatCode="0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sz val="8"/>
        <color indexed="8"/>
        <name val="Arial"/>
        <scheme val="none"/>
      </font>
      <numFmt numFmtId="1" formatCode="0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sz val="8"/>
        <color indexed="8"/>
        <name val="Arial"/>
        <scheme val="none"/>
      </font>
      <numFmt numFmtId="1" formatCode="0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sz val="8"/>
        <color indexed="8"/>
        <name val="Arial"/>
        <scheme val="none"/>
      </font>
      <numFmt numFmtId="1" formatCode="0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sz val="8"/>
        <color indexed="8"/>
        <name val="Arial"/>
        <scheme val="none"/>
      </font>
      <numFmt numFmtId="30" formatCode="@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sz val="10"/>
        <color auto="1"/>
      </font>
      <numFmt numFmtId="21" formatCode="dd\-mmm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sz val="10"/>
        <color auto="1"/>
      </font>
      <numFmt numFmtId="21" formatCode="dd\-mmm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sz val="10"/>
        <color auto="1"/>
      </font>
      <numFmt numFmtId="21" formatCode="dd\-mmm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sz val="10"/>
        <color auto="1"/>
      </font>
      <numFmt numFmtId="21" formatCode="dd\-mmm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sz val="10"/>
        <color indexed="8"/>
      </font>
      <fill>
        <patternFill patternType="solid">
          <fgColor indexed="64"/>
          <bgColor theme="0"/>
        </patternFill>
      </fill>
      <alignment horizontal="general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sz val="10"/>
        <color indexed="8"/>
      </font>
      <numFmt numFmtId="2" formatCode="0.00"/>
      <fill>
        <patternFill patternType="solid">
          <fgColor indexed="64"/>
          <bgColor theme="0"/>
        </patternFill>
      </fill>
      <alignment horizontal="general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14" formatCode="0.00%"/>
      <fill>
        <patternFill patternType="solid">
          <fgColor indexed="64"/>
          <bgColor theme="0" tint="-4.9989318521683403E-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13" formatCode="0%"/>
      <fill>
        <patternFill patternType="solid">
          <fgColor indexed="64"/>
          <bgColor theme="0" tint="-4.9989318521683403E-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sz val="10"/>
        <color auto="1"/>
      </font>
      <numFmt numFmtId="2" formatCode="0.00"/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sz val="10"/>
        <color indexed="8"/>
      </font>
      <numFmt numFmtId="13" formatCode="0%"/>
      <fill>
        <patternFill patternType="solid">
          <fgColor indexed="64"/>
          <bgColor theme="0" tint="-4.9989318521683403E-2"/>
        </patternFill>
      </fill>
      <alignment horizontal="center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sz val="10"/>
        <color indexed="8"/>
      </font>
      <numFmt numFmtId="2" formatCode="0.00"/>
      <fill>
        <patternFill patternType="solid">
          <fgColor indexed="64"/>
          <bgColor theme="0" tint="-4.9989318521683403E-2"/>
        </patternFill>
      </fill>
      <alignment horizontal="center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1" formatCode="0"/>
      <fill>
        <patternFill patternType="solid">
          <fgColor indexed="64"/>
          <bgColor theme="0" tint="-4.9989318521683403E-2"/>
        </patternFill>
      </fill>
      <alignment horizontal="general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sz val="10"/>
        <color indexed="8"/>
      </font>
      <fill>
        <patternFill patternType="solid">
          <fgColor indexed="64"/>
          <bgColor theme="0" tint="-4.9989318521683403E-2"/>
        </patternFill>
      </fill>
      <alignment horizontal="general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sz val="10"/>
        <color indexed="8"/>
      </font>
      <fill>
        <patternFill patternType="solid">
          <fgColor indexed="64"/>
          <bgColor theme="0" tint="-4.9989318521683403E-2"/>
        </patternFill>
      </fill>
      <alignment horizontal="general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sz val="10"/>
        <color indexed="8"/>
      </font>
      <numFmt numFmtId="30" formatCode="@"/>
      <fill>
        <patternFill patternType="solid">
          <fgColor indexed="64"/>
          <bgColor theme="0" tint="-4.9989318521683403E-2"/>
        </patternFill>
      </fill>
      <alignment horizontal="general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solid">
          <fgColor indexed="64"/>
          <bgColor theme="0" tint="-4.9989318521683403E-2"/>
        </patternFill>
      </fill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solid">
          <fgColor indexed="64"/>
          <bgColor theme="0" tint="-4.9989318521683403E-2"/>
        </patternFill>
      </fill>
      <alignment horizontal="general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solid">
          <fgColor indexed="64"/>
          <bgColor theme="0" tint="-4.9989318521683403E-2"/>
        </patternFill>
      </fill>
      <alignment horizontal="general" vertical="top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auto="1"/>
        <name val="Calibri"/>
      </font>
      <fill>
        <patternFill patternType="solid">
          <fgColor indexed="64"/>
          <bgColor theme="0" tint="-0.249977111117893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</border>
      <protection locked="1" hidden="0"/>
    </dxf>
    <dxf>
      <numFmt numFmtId="14" formatCode="0.00%"/>
      <fill>
        <patternFill>
          <fgColor indexed="64"/>
          <bgColor theme="0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1" hidden="1"/>
    </dxf>
    <dxf>
      <numFmt numFmtId="2" formatCode="0.00"/>
      <fill>
        <patternFill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numFmt numFmtId="2" formatCode="0.00"/>
      <fill>
        <patternFill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numFmt numFmtId="2" formatCode="0.00"/>
      <fill>
        <patternFill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numFmt numFmtId="2" formatCode="0.00"/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numFmt numFmtId="2" formatCode="0.00"/>
      <fill>
        <patternFill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numFmt numFmtId="2" formatCode="0.00"/>
      <fill>
        <patternFill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numFmt numFmtId="2" formatCode="0.00"/>
      <fill>
        <patternFill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numFmt numFmtId="2" formatCode="0.00"/>
      <fill>
        <patternFill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numFmt numFmtId="2" formatCode="0.00"/>
      <fill>
        <patternFill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numFmt numFmtId="2" formatCode="0.00"/>
      <fill>
        <patternFill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numFmt numFmtId="2" formatCode="0.00"/>
      <fill>
        <patternFill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numFmt numFmtId="2" formatCode="0.00"/>
      <fill>
        <patternFill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numFmt numFmtId="2" formatCode="0.00"/>
      <fill>
        <patternFill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numFmt numFmtId="2" formatCode="0.00"/>
      <fill>
        <patternFill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 patternType="solid">
          <fgColor indexed="64"/>
          <bgColor theme="0" tint="-4.9989318521683403E-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numFmt numFmtId="13" formatCode="0%"/>
      <fill>
        <patternFill patternType="solid">
          <fgColor indexed="64"/>
          <bgColor theme="0" tint="-4.9989318521683403E-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 patternType="solid">
          <fgColor indexed="64"/>
          <bgColor theme="0" tint="-4.9989318521683403E-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numFmt numFmtId="13" formatCode="0%"/>
      <fill>
        <patternFill patternType="solid">
          <fgColor indexed="64"/>
          <bgColor theme="0" tint="-4.9989318521683403E-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 patternType="solid">
          <fgColor indexed="64"/>
          <bgColor theme="0" tint="-4.9989318521683403E-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 patternType="solid">
          <fgColor indexed="64"/>
          <bgColor theme="0" tint="-4.9989318521683403E-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 patternType="solid">
          <fgColor indexed="64"/>
          <bgColor theme="0" tint="-4.9989318521683403E-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 patternType="solid">
          <fgColor indexed="64"/>
          <bgColor theme="0" tint="-4.9989318521683403E-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 patternType="solid">
          <fgColor indexed="64"/>
          <bgColor theme="0" tint="-4.9989318521683403E-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 patternType="solid">
          <fgColor indexed="64"/>
          <bgColor theme="0" tint="-4.9989318521683403E-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 patternType="solid">
          <fgColor indexed="64"/>
          <bgColor theme="0" tint="-4.9989318521683403E-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 patternType="solid">
          <fgColor indexed="64"/>
          <bgColor theme="0" tint="-4.9989318521683403E-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fgColor indexed="64"/>
          <bgColor theme="0"/>
        </patternFill>
      </fill>
      <protection locked="1" hidden="0"/>
    </dxf>
    <dxf>
      <font>
        <strike val="0"/>
        <outline val="0"/>
        <shadow val="0"/>
        <u val="none"/>
        <vertAlign val="baseline"/>
        <color auto="1"/>
        <name val="Calibri"/>
      </font>
      <fill>
        <patternFill patternType="solid">
          <fgColor indexed="64"/>
          <bgColor theme="0" tint="-0.249977111117893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</border>
      <protection locked="1" hidden="0"/>
    </dxf>
    <dxf>
      <numFmt numFmtId="14" formatCode="0.00%"/>
      <fill>
        <patternFill>
          <fgColor indexed="64"/>
          <bgColor theme="0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1" hidden="0"/>
    </dxf>
    <dxf>
      <numFmt numFmtId="2" formatCode="0.00"/>
      <fill>
        <patternFill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numFmt numFmtId="2" formatCode="0.00"/>
      <fill>
        <patternFill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ill>
        <patternFill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numFmt numFmtId="0" formatCode="General"/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numFmt numFmtId="0" formatCode="General"/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numFmt numFmtId="0" formatCode="General"/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numFmt numFmtId="0" formatCode="General"/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numFmt numFmtId="0" formatCode="General"/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numFmt numFmtId="0" formatCode="General"/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numFmt numFmtId="2" formatCode="0.00"/>
      <fill>
        <patternFill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ill>
        <patternFill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numFmt numFmtId="2" formatCode="0.00"/>
      <fill>
        <patternFill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numFmt numFmtId="2" formatCode="0.00"/>
      <fill>
        <patternFill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 patternType="solid">
          <fgColor indexed="64"/>
          <bgColor theme="0" tint="-4.9989318521683403E-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numFmt numFmtId="13" formatCode="0%"/>
      <fill>
        <patternFill patternType="solid">
          <fgColor indexed="64"/>
          <bgColor theme="0" tint="-4.9989318521683403E-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 patternType="solid">
          <fgColor indexed="64"/>
          <bgColor theme="0" tint="-4.9989318521683403E-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numFmt numFmtId="13" formatCode="0%"/>
      <fill>
        <patternFill patternType="solid">
          <fgColor indexed="64"/>
          <bgColor theme="0" tint="-4.9989318521683403E-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 patternType="solid">
          <fgColor indexed="64"/>
          <bgColor theme="0" tint="-4.9989318521683403E-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 patternType="solid">
          <fgColor indexed="64"/>
          <bgColor theme="0" tint="-4.9989318521683403E-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 patternType="solid">
          <fgColor indexed="64"/>
          <bgColor theme="0" tint="-4.9989318521683403E-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 patternType="solid">
          <fgColor indexed="64"/>
          <bgColor theme="0" tint="-4.9989318521683403E-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 patternType="solid">
          <fgColor indexed="64"/>
          <bgColor theme="0" tint="-4.9989318521683403E-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 patternType="solid">
          <fgColor indexed="64"/>
          <bgColor theme="0" tint="-4.9989318521683403E-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 patternType="solid">
          <fgColor indexed="64"/>
          <bgColor theme="0" tint="-4.9989318521683403E-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 patternType="solid">
          <fgColor indexed="64"/>
          <bgColor theme="0" tint="-4.9989318521683403E-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fgColor indexed="64"/>
          <bgColor theme="0"/>
        </patternFill>
      </fill>
      <protection hidden="0"/>
    </dxf>
    <dxf>
      <font>
        <strike val="0"/>
        <outline val="0"/>
        <shadow val="0"/>
        <u val="none"/>
        <vertAlign val="baseline"/>
        <color auto="1"/>
        <name val="Calibri"/>
      </font>
      <fill>
        <patternFill patternType="solid">
          <fgColor indexed="64"/>
          <bgColor theme="0" tint="-0.249977111117893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</border>
      <protection locked="0" hidden="0"/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3"/>
        </patternFill>
      </fill>
    </dxf>
    <dxf>
      <fill>
        <patternFill>
          <bgColor theme="4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i val="0"/>
      </font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</dxfs>
  <tableStyles count="3" defaultTableStyle="TableStyleMedium2" defaultPivotStyle="PivotStyleLight16">
    <tableStyle name="Style de tableau croisé dynamique 1" table="0" count="4">
      <tableStyleElement type="wholeTable" dxfId="140"/>
      <tableStyleElement type="headerRow" dxfId="139"/>
      <tableStyleElement type="pageFieldLabels" dxfId="138"/>
      <tableStyleElement type="pageFieldValues" dxfId="137"/>
    </tableStyle>
    <tableStyle name="Style de tableau croisé dynamique 2" table="0" count="1">
      <tableStyleElement type="thirdSubtotalColumn" dxfId="136"/>
    </tableStyle>
    <tableStyle name="Style de tableau croisé dynamique 3" table="0" count="1">
      <tableStyleElement type="thirdRowSubheading" dxfId="135"/>
    </tableStyle>
  </tableStyles>
  <colors>
    <mruColors>
      <color rgb="FF00CCFF"/>
      <color rgb="FF0099FF"/>
      <color rgb="FFFFCC99"/>
      <color rgb="FF99FFCC"/>
      <color rgb="FFFFB9D0"/>
      <color rgb="FFFF99CC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openxmlformats.org/officeDocument/2006/relationships/customXml" Target="../customXml/item4.xml"/><Relationship Id="rId18" Type="http://schemas.openxmlformats.org/officeDocument/2006/relationships/customXml" Target="../customXml/item9.xml"/><Relationship Id="rId26" Type="http://schemas.openxmlformats.org/officeDocument/2006/relationships/customXml" Target="../customXml/item17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12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17" Type="http://schemas.openxmlformats.org/officeDocument/2006/relationships/customXml" Target="../customXml/item8.xml"/><Relationship Id="rId25" Type="http://schemas.openxmlformats.org/officeDocument/2006/relationships/customXml" Target="../customXml/item16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7.xml"/><Relationship Id="rId20" Type="http://schemas.openxmlformats.org/officeDocument/2006/relationships/customXml" Target="../customXml/item11.xml"/><Relationship Id="rId29" Type="http://schemas.openxmlformats.org/officeDocument/2006/relationships/customXml" Target="../customXml/item20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11" Type="http://schemas.openxmlformats.org/officeDocument/2006/relationships/customXml" Target="../customXml/item2.xml"/><Relationship Id="rId24" Type="http://schemas.openxmlformats.org/officeDocument/2006/relationships/customXml" Target="../customXml/item15.xml"/><Relationship Id="rId5" Type="http://schemas.openxmlformats.org/officeDocument/2006/relationships/theme" Target="theme/theme1.xml"/><Relationship Id="rId15" Type="http://schemas.openxmlformats.org/officeDocument/2006/relationships/customXml" Target="../customXml/item6.xml"/><Relationship Id="rId23" Type="http://schemas.openxmlformats.org/officeDocument/2006/relationships/customXml" Target="../customXml/item14.xml"/><Relationship Id="rId28" Type="http://schemas.openxmlformats.org/officeDocument/2006/relationships/customXml" Target="../customXml/item19.xml"/><Relationship Id="rId10" Type="http://schemas.openxmlformats.org/officeDocument/2006/relationships/customXml" Target="../customXml/item1.xml"/><Relationship Id="rId19" Type="http://schemas.openxmlformats.org/officeDocument/2006/relationships/customXml" Target="../customXml/item10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Relationship Id="rId14" Type="http://schemas.openxmlformats.org/officeDocument/2006/relationships/customXml" Target="../customXml/item5.xml"/><Relationship Id="rId22" Type="http://schemas.openxmlformats.org/officeDocument/2006/relationships/customXml" Target="../customXml/item13.xml"/><Relationship Id="rId27" Type="http://schemas.openxmlformats.org/officeDocument/2006/relationships/customXml" Target="../customXml/item18.xml"/><Relationship Id="rId30" Type="http://schemas.microsoft.com/office/2006/relationships/vbaProject" Target="vbaProject.bin"/></Relationships>
</file>

<file path=xl/tables/table1.xml><?xml version="1.0" encoding="utf-8"?>
<table xmlns="http://schemas.openxmlformats.org/spreadsheetml/2006/main" id="1" name="Tableau1" displayName="Tableau1" ref="A1:AP76" totalsRowShown="0" headerRowDxfId="134" dataDxfId="133" tableBorderDxfId="132">
  <autoFilter ref="A1:AP76"/>
  <tableColumns count="42">
    <tableColumn id="1" name="Marque" dataDxfId="131"/>
    <tableColumn id="2" name="Famille" dataDxfId="130"/>
    <tableColumn id="3" name="Genre" dataDxfId="129"/>
    <tableColumn id="4" name="Ref" dataDxfId="128"/>
    <tableColumn id="5" name="Désign." dataDxfId="127"/>
    <tableColumn id="6" name="Rayon" dataDxfId="126"/>
    <tableColumn id="7" name="Q" dataDxfId="125"/>
    <tableColumn id="8" name="PA" dataDxfId="124"/>
    <tableColumn id="9" name="Remise" dataDxfId="123"/>
    <tableColumn id="10" name="PV" dataDxfId="122"/>
    <tableColumn id="11" name="RFA" dataDxfId="121"/>
    <tableColumn id="12" name="Aide Solde" dataDxfId="120"/>
    <tableColumn id="13" name="Total Achat" dataDxfId="119">
      <calculatedColumnFormula>G2*H2</calculatedColumnFormula>
    </tableColumn>
    <tableColumn id="14" name="Collection" dataDxfId="118"/>
    <tableColumn id="15" name="Livraison" dataDxfId="117"/>
    <tableColumn id="16" name="Longueur" dataDxfId="116"/>
    <tableColumn id="17" name="T1" dataDxfId="115"/>
    <tableColumn id="18" name="T2" dataDxfId="114"/>
    <tableColumn id="19" name="T3" dataDxfId="113"/>
    <tableColumn id="20" name="34" dataDxfId="112"/>
    <tableColumn id="21" name="36" dataDxfId="111"/>
    <tableColumn id="22" name="XS38" dataDxfId="110"/>
    <tableColumn id="23" name="S 40" dataDxfId="109"/>
    <tableColumn id="24" name="M 42" dataDxfId="108"/>
    <tableColumn id="25" name="L  44" dataDxfId="107"/>
    <tableColumn id="26" name="XL46" dataDxfId="106"/>
    <tableColumn id="27" name="XXL48" dataDxfId="105"/>
    <tableColumn id="28" name="50" dataDxfId="104"/>
    <tableColumn id="29" name="Total PA Remisé" dataDxfId="103">
      <calculatedColumnFormula>((H2-(H2*I2))*G2)-(((H2-(H2*I2))*G2)*K2)</calculatedColumnFormula>
    </tableColumn>
    <tableColumn id="30" name="CA TTC BRUT" dataDxfId="102">
      <calculatedColumnFormula>G2*J2</calculatedColumnFormula>
    </tableColumn>
    <tableColumn id="31" name="Coeff BRUT" dataDxfId="101">
      <calculatedColumnFormula>AD2/AC2</calculatedColumnFormula>
    </tableColumn>
    <tableColumn id="32" name="Prix Normal" dataDxfId="100">
      <calculatedColumnFormula>AD2*'Hypothése des ventes'!$G$18</calculatedColumnFormula>
    </tableColumn>
    <tableColumn id="33" name="10%" dataDxfId="99">
      <calculatedColumnFormula>(AD2-(AD2*'Hypothése des ventes'!$H$17))*'Hypothése des ventes'!$H$18</calculatedColumnFormula>
    </tableColumn>
    <tableColumn id="34" name="20%" dataDxfId="98">
      <calculatedColumnFormula>(AD2-(AD2*'Hypothése des ventes'!$I$17))*'Hypothése des ventes'!$I$18</calculatedColumnFormula>
    </tableColumn>
    <tableColumn id="35" name="30%" dataDxfId="97">
      <calculatedColumnFormula>(AD2-(AD2*'Hypothése des ventes'!$J$17))*'Hypothése des ventes'!$J$18</calculatedColumnFormula>
    </tableColumn>
    <tableColumn id="36" name="50%" dataDxfId="96">
      <calculatedColumnFormula>(AD2-(AD2*'Hypothése des ventes'!$K$17))*'Hypothése des ventes'!$K$18</calculatedColumnFormula>
    </tableColumn>
    <tableColumn id="37" name="Invendu" dataDxfId="95">
      <calculatedColumnFormula>-(AC2*'Hypothése des ventes'!$L$18)</calculatedColumnFormula>
    </tableColumn>
    <tableColumn id="38" name="Aide Sol" dataDxfId="94">
      <calculatedColumnFormula>AC2*L2</calculatedColumnFormula>
    </tableColumn>
    <tableColumn id="39" name="CA HT NET" dataDxfId="93">
      <calculatedColumnFormula>((AF2+AG2+AH2+AI2+AJ2+AK2)*0.8)+AL2</calculatedColumnFormula>
    </tableColumn>
    <tableColumn id="40" name="Coeff NET" dataDxfId="92">
      <calculatedColumnFormula>AM2/AC2</calculatedColumnFormula>
    </tableColumn>
    <tableColumn id="41" name="Marge HT" dataDxfId="91">
      <calculatedColumnFormula>AM2-AC2</calculatedColumnFormula>
    </tableColumn>
    <tableColumn id="42" name="Marge Net %" dataDxfId="90">
      <calculatedColumnFormula>AO2/AM2</calculatedColumnFormula>
    </tableColumn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AP28" totalsRowShown="0" headerRowDxfId="89" dataDxfId="88" tableBorderDxfId="87">
  <autoFilter ref="A1:AP28"/>
  <tableColumns count="42">
    <tableColumn id="1" name="Marque" dataDxfId="86"/>
    <tableColumn id="2" name="Famille" dataDxfId="85"/>
    <tableColumn id="3" name="Genre" dataDxfId="84"/>
    <tableColumn id="4" name="Ref" dataDxfId="83"/>
    <tableColumn id="5" name="Désign." dataDxfId="82"/>
    <tableColumn id="6" name="Rayon" dataDxfId="81"/>
    <tableColumn id="7" name="Q" dataDxfId="80"/>
    <tableColumn id="8" name="PA" dataDxfId="79"/>
    <tableColumn id="9" name="Remise" dataDxfId="78"/>
    <tableColumn id="10" name="PV" dataDxfId="77"/>
    <tableColumn id="11" name="RFA" dataDxfId="76"/>
    <tableColumn id="12" name="Aide Solde" dataDxfId="75"/>
    <tableColumn id="13" name="Total Achat" dataDxfId="74">
      <calculatedColumnFormula>G2*H2</calculatedColumnFormula>
    </tableColumn>
    <tableColumn id="14" name="Collection" dataDxfId="73"/>
    <tableColumn id="15" name="Livraison" dataDxfId="72"/>
    <tableColumn id="16" name="Longueur" dataDxfId="71"/>
    <tableColumn id="17" name="T1" dataDxfId="70"/>
    <tableColumn id="18" name="T2" dataDxfId="69"/>
    <tableColumn id="19" name="T3" dataDxfId="68"/>
    <tableColumn id="20" name="34" dataDxfId="67"/>
    <tableColumn id="21" name="36" dataDxfId="66"/>
    <tableColumn id="22" name="XS38" dataDxfId="65"/>
    <tableColumn id="23" name="S 40" dataDxfId="64"/>
    <tableColumn id="24" name="M 42" dataDxfId="63"/>
    <tableColumn id="25" name="L  44" dataDxfId="62"/>
    <tableColumn id="26" name="XL46" dataDxfId="61"/>
    <tableColumn id="27" name="XXL48" dataDxfId="60"/>
    <tableColumn id="28" name="50" dataDxfId="59"/>
    <tableColumn id="29" name="Total PA Remisé" dataDxfId="58">
      <calculatedColumnFormula>((H2-(H2*I2))*G2)-(((H2-(H2*I2))*G2)*K2)</calculatedColumnFormula>
    </tableColumn>
    <tableColumn id="30" name="CA TTC BRUT" dataDxfId="57">
      <calculatedColumnFormula>G2*J2</calculatedColumnFormula>
    </tableColumn>
    <tableColumn id="31" name="Coeff BRUT" dataDxfId="56">
      <calculatedColumnFormula>AD2/AC2</calculatedColumnFormula>
    </tableColumn>
    <tableColumn id="32" name="Prix Normal" dataDxfId="55">
      <calculatedColumnFormula>AD2*'Hypothése des ventes'!$G$37</calculatedColumnFormula>
    </tableColumn>
    <tableColumn id="33" name="10%" dataDxfId="54">
      <calculatedColumnFormula>(AD2-(AD2*'Hypothése des ventes'!$H$36))*'Hypothése des ventes'!$H$37</calculatedColumnFormula>
    </tableColumn>
    <tableColumn id="34" name="20%" dataDxfId="53">
      <calculatedColumnFormula>(AD2-(AD2*'Hypothése des ventes'!$I$36))*'Hypothése des ventes'!$I$37</calculatedColumnFormula>
    </tableColumn>
    <tableColumn id="35" name="30%" dataDxfId="52">
      <calculatedColumnFormula>(AD2-(AD2*'Hypothése des ventes'!$J$36))*'Hypothése des ventes'!$J$37</calculatedColumnFormula>
    </tableColumn>
    <tableColumn id="36" name="50%" dataDxfId="51">
      <calculatedColumnFormula>(AD2-(AD2*'Hypothése des ventes'!$K$36))*'Hypothése des ventes'!$K$37</calculatedColumnFormula>
    </tableColumn>
    <tableColumn id="37" name="Invendu" dataDxfId="50">
      <calculatedColumnFormula>-(AC2*'Hypothése des ventes'!$L$37)</calculatedColumnFormula>
    </tableColumn>
    <tableColumn id="38" name="Aide Sol" dataDxfId="49">
      <calculatedColumnFormula>AC2*L2</calculatedColumnFormula>
    </tableColumn>
    <tableColumn id="39" name="CA HT NET" dataDxfId="48">
      <calculatedColumnFormula>((AF2+AG2+AH2+AI2+AJ2+AK2)*0.8)+AL2</calculatedColumnFormula>
    </tableColumn>
    <tableColumn id="40" name="Coeff NET" dataDxfId="47">
      <calculatedColumnFormula>AM2/AC2</calculatedColumnFormula>
    </tableColumn>
    <tableColumn id="41" name="Marge HT" dataDxfId="46">
      <calculatedColumnFormula>AM2-AC2</calculatedColumnFormula>
    </tableColumn>
    <tableColumn id="42" name="Marge Net %" dataDxfId="45">
      <calculatedColumnFormula>AO2/AM2</calculatedColumnFormula>
    </tableColumn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id="3" name="Tableau24" displayName="Tableau24" ref="A1:AP2" insertRow="1" totalsRowShown="0" headerRowDxfId="44" dataDxfId="6" tableBorderDxfId="43">
  <autoFilter ref="A1:AP2"/>
  <tableColumns count="42">
    <tableColumn id="1" name="Marque" dataDxfId="42"/>
    <tableColumn id="2" name="Famille" dataDxfId="41"/>
    <tableColumn id="3" name="Genre" dataDxfId="40"/>
    <tableColumn id="4" name="Ref" dataDxfId="39"/>
    <tableColumn id="5" name="Désign." dataDxfId="38"/>
    <tableColumn id="6" name="Rayon" dataDxfId="37"/>
    <tableColumn id="7" name="Q" dataDxfId="36"/>
    <tableColumn id="8" name="PA" dataDxfId="35"/>
    <tableColumn id="9" name="Remise" dataDxfId="34"/>
    <tableColumn id="10" name="PV" dataDxfId="33"/>
    <tableColumn id="11" name="RFA" dataDxfId="32"/>
    <tableColumn id="12" name="Aide Solde" dataDxfId="31"/>
    <tableColumn id="13" name="Total Achat" dataDxfId="30">
      <calculatedColumnFormula>G2*H2</calculatedColumnFormula>
    </tableColumn>
    <tableColumn id="14" name="Collection" dataDxfId="29"/>
    <tableColumn id="15" name="Livraison" dataDxfId="28"/>
    <tableColumn id="16" name="Longueur" dataDxfId="27"/>
    <tableColumn id="17" name="T1" dataDxfId="26"/>
    <tableColumn id="18" name="T2" dataDxfId="25"/>
    <tableColumn id="19" name="T3" dataDxfId="24"/>
    <tableColumn id="20" name="34" dataDxfId="23"/>
    <tableColumn id="21" name="36" dataDxfId="22"/>
    <tableColumn id="22" name="XS38" dataDxfId="21"/>
    <tableColumn id="23" name="S 40" dataDxfId="20"/>
    <tableColumn id="24" name="M 42" dataDxfId="19"/>
    <tableColumn id="25" name="L  44" dataDxfId="18"/>
    <tableColumn id="26" name="XL46" dataDxfId="17"/>
    <tableColumn id="27" name="XXL48" dataDxfId="16"/>
    <tableColumn id="28" name="50" dataDxfId="15"/>
    <tableColumn id="29" name="Total PA Remisé" dataDxfId="14">
      <calculatedColumnFormula>((H2-(H2*I2))*G2)-(((H2-(H2*I2))*G2)*K2)</calculatedColumnFormula>
    </tableColumn>
    <tableColumn id="30" name="CA TTC BRUT" dataDxfId="13"/>
    <tableColumn id="31" name="Coeff BRUT" dataDxfId="12">
      <calculatedColumnFormula>AD2/AC2</calculatedColumnFormula>
    </tableColumn>
    <tableColumn id="32" name="Prix Normal" dataDxfId="5">
      <calculatedColumnFormula>AD2*'Hypothése des ventes'!$G$37</calculatedColumnFormula>
    </tableColumn>
    <tableColumn id="33" name="10%" dataDxfId="4">
      <calculatedColumnFormula>(AD2-(AD2*'Hypothése des ventes'!$H$36))*'Hypothése des ventes'!$H$37</calculatedColumnFormula>
    </tableColumn>
    <tableColumn id="34" name="20%" dataDxfId="3">
      <calculatedColumnFormula>(AD2-(AD2*'Hypothése des ventes'!$I$36))*'Hypothése des ventes'!$I$37</calculatedColumnFormula>
    </tableColumn>
    <tableColumn id="35" name="30%" dataDxfId="2">
      <calculatedColumnFormula>(AD2-(AD2*'Hypothése des ventes'!$J$36))*'Hypothése des ventes'!$J$37</calculatedColumnFormula>
    </tableColumn>
    <tableColumn id="36" name="50%" dataDxfId="1">
      <calculatedColumnFormula>(AD2-(AD2*'Hypothése des ventes'!$K$36))*'Hypothése des ventes'!$K$37</calculatedColumnFormula>
    </tableColumn>
    <tableColumn id="37" name="Invendu" dataDxfId="0">
      <calculatedColumnFormula>-(AC2*'Hypothése des ventes'!$L$37)</calculatedColumnFormula>
    </tableColumn>
    <tableColumn id="38" name="Aide Sol" dataDxfId="11">
      <calculatedColumnFormula>AC2*L2</calculatedColumnFormula>
    </tableColumn>
    <tableColumn id="39" name="CA HT NET" dataDxfId="10">
      <calculatedColumnFormula>((AF2+AG2+AH2+AI2+AJ2+AK2)*0.8)+AL2</calculatedColumnFormula>
    </tableColumn>
    <tableColumn id="40" name="Coeff NET" dataDxfId="9">
      <calculatedColumnFormula>AM2/AC2</calculatedColumnFormula>
    </tableColumn>
    <tableColumn id="41" name="Marge HT" dataDxfId="8">
      <calculatedColumnFormula>AM2-AC2</calculatedColumnFormula>
    </tableColumn>
    <tableColumn id="42" name="Marge Net %" dataDxfId="7">
      <calculatedColumnFormula>AO2/AM2</calculatedColumnFormula>
    </tableColumn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range">
      <a:dk1>
        <a:srgbClr val="000000"/>
      </a:dk1>
      <a:lt1>
        <a:sysClr val="window" lastClr="FFFFFF"/>
      </a:lt1>
      <a:dk2>
        <a:srgbClr val="637052"/>
      </a:dk2>
      <a:lt2>
        <a:srgbClr val="CCDDEA"/>
      </a:lt2>
      <a:accent1>
        <a:srgbClr val="E48312"/>
      </a:accent1>
      <a:accent2>
        <a:srgbClr val="BD582C"/>
      </a:accent2>
      <a:accent3>
        <a:srgbClr val="865640"/>
      </a:accent3>
      <a:accent4>
        <a:srgbClr val="9B8357"/>
      </a:accent4>
      <a:accent5>
        <a:srgbClr val="C2BC80"/>
      </a:accent5>
      <a:accent6>
        <a:srgbClr val="94A088"/>
      </a:accent6>
      <a:hlink>
        <a:srgbClr val="2998E3"/>
      </a:hlink>
      <a:folHlink>
        <a:srgbClr val="8C8C8C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V65"/>
  <sheetViews>
    <sheetView tabSelected="1" workbookViewId="0">
      <selection activeCell="I18" sqref="I18"/>
    </sheetView>
  </sheetViews>
  <sheetFormatPr baseColWidth="10" defaultRowHeight="14.5" x14ac:dyDescent="0.35"/>
  <cols>
    <col min="1" max="1" width="6.453125" customWidth="1"/>
    <col min="8" max="13" width="11.54296875" style="49"/>
  </cols>
  <sheetData>
    <row r="2" spans="4:22" ht="15" thickBot="1" x14ac:dyDescent="0.4">
      <c r="H2" s="104"/>
      <c r="J2" s="104"/>
      <c r="L2" s="104"/>
    </row>
    <row r="3" spans="4:22" ht="24" thickBot="1" x14ac:dyDescent="0.6">
      <c r="D3" s="130"/>
      <c r="E3" s="121"/>
      <c r="F3" s="121"/>
      <c r="G3" s="175" t="s">
        <v>194</v>
      </c>
      <c r="H3" s="175"/>
      <c r="I3" s="175"/>
      <c r="J3" s="175"/>
      <c r="K3" s="122"/>
      <c r="L3" s="122"/>
      <c r="M3" s="131"/>
    </row>
    <row r="4" spans="4:22" ht="18" customHeight="1" thickBot="1" x14ac:dyDescent="0.5">
      <c r="D4" s="125"/>
      <c r="E4" s="176" t="s">
        <v>191</v>
      </c>
      <c r="F4" s="177"/>
      <c r="G4" s="108"/>
      <c r="H4" s="187">
        <v>30000</v>
      </c>
      <c r="I4" s="188"/>
      <c r="J4" s="113"/>
      <c r="K4" s="176" t="s">
        <v>192</v>
      </c>
      <c r="L4" s="177"/>
      <c r="M4" s="132"/>
    </row>
    <row r="5" spans="4:22" ht="18" customHeight="1" thickBot="1" x14ac:dyDescent="0.5">
      <c r="D5" s="125"/>
      <c r="E5" s="115"/>
      <c r="F5" s="112" t="s">
        <v>193</v>
      </c>
      <c r="G5" s="115"/>
      <c r="H5" s="114"/>
      <c r="I5" s="112"/>
      <c r="J5" s="114"/>
      <c r="K5" s="114"/>
      <c r="L5" s="112" t="s">
        <v>193</v>
      </c>
      <c r="M5" s="132"/>
      <c r="P5" s="2"/>
      <c r="Q5" s="111"/>
      <c r="R5" s="105"/>
      <c r="S5" s="111"/>
      <c r="T5" s="105"/>
      <c r="U5" s="111"/>
      <c r="V5" s="49"/>
    </row>
    <row r="6" spans="4:22" ht="18" customHeight="1" thickBot="1" x14ac:dyDescent="0.5">
      <c r="D6" s="125"/>
      <c r="E6" s="115"/>
      <c r="F6" s="139">
        <v>0.6</v>
      </c>
      <c r="G6" s="123">
        <f>H4*F6</f>
        <v>18000</v>
      </c>
      <c r="H6" s="113"/>
      <c r="I6" s="112"/>
      <c r="J6" s="113"/>
      <c r="K6" s="118"/>
      <c r="L6" s="113">
        <f>100/100-F6</f>
        <v>0.4</v>
      </c>
      <c r="M6" s="133">
        <f>H4*L6</f>
        <v>12000</v>
      </c>
      <c r="P6" s="108"/>
      <c r="Q6" s="112"/>
      <c r="R6" s="112"/>
      <c r="S6" s="112"/>
      <c r="T6" s="112"/>
      <c r="U6" s="112"/>
      <c r="V6" s="49"/>
    </row>
    <row r="7" spans="4:22" ht="19" thickBot="1" x14ac:dyDescent="0.5">
      <c r="D7" s="125"/>
      <c r="E7" s="108"/>
      <c r="F7" s="134"/>
      <c r="G7" s="123"/>
      <c r="H7" s="112"/>
      <c r="I7" s="112"/>
      <c r="J7" s="112"/>
      <c r="K7" s="112"/>
      <c r="L7" s="143"/>
      <c r="M7" s="133"/>
      <c r="P7" s="108"/>
      <c r="Q7" s="113"/>
      <c r="R7" s="112"/>
      <c r="S7" s="113"/>
      <c r="T7" s="112"/>
      <c r="U7" s="113"/>
      <c r="V7" s="49"/>
    </row>
    <row r="8" spans="4:22" ht="19" thickBot="1" x14ac:dyDescent="0.5">
      <c r="D8" s="125"/>
      <c r="E8" s="109" t="s">
        <v>181</v>
      </c>
      <c r="F8" s="139">
        <v>0.4</v>
      </c>
      <c r="G8" s="123">
        <f>G6*F8</f>
        <v>7200</v>
      </c>
      <c r="H8" s="112"/>
      <c r="I8" s="112"/>
      <c r="J8" s="112"/>
      <c r="K8" s="109" t="s">
        <v>181</v>
      </c>
      <c r="L8" s="140">
        <v>0.3</v>
      </c>
      <c r="M8" s="133">
        <f>M6*L8</f>
        <v>3600</v>
      </c>
      <c r="P8" s="108"/>
      <c r="Q8" s="114"/>
      <c r="R8" s="112"/>
      <c r="S8" s="114"/>
      <c r="T8" s="112"/>
      <c r="U8" s="114"/>
      <c r="V8" s="49"/>
    </row>
    <row r="9" spans="4:22" ht="18.5" x14ac:dyDescent="0.45">
      <c r="D9" s="125"/>
      <c r="E9" s="109" t="s">
        <v>182</v>
      </c>
      <c r="F9" s="146">
        <f>100/100-F8</f>
        <v>0.6</v>
      </c>
      <c r="G9" s="123">
        <f>G6*F9</f>
        <v>10800</v>
      </c>
      <c r="H9" s="112"/>
      <c r="I9" s="112"/>
      <c r="J9" s="112"/>
      <c r="K9" s="107" t="s">
        <v>182</v>
      </c>
      <c r="L9" s="144">
        <f>100/100-L8</f>
        <v>0.7</v>
      </c>
      <c r="M9" s="133">
        <f>M6*L9</f>
        <v>8400</v>
      </c>
      <c r="P9" s="108"/>
      <c r="Q9" s="113"/>
      <c r="R9" s="112"/>
      <c r="S9" s="113"/>
      <c r="T9" s="112"/>
      <c r="U9" s="113"/>
      <c r="V9" s="49"/>
    </row>
    <row r="10" spans="4:22" ht="15" thickBot="1" x14ac:dyDescent="0.4">
      <c r="D10" s="125"/>
      <c r="E10" s="108"/>
      <c r="F10" s="108"/>
      <c r="G10" s="108"/>
      <c r="H10" s="112"/>
      <c r="I10" s="112"/>
      <c r="J10" s="112"/>
      <c r="K10" s="112"/>
      <c r="L10" s="112"/>
      <c r="M10" s="132"/>
      <c r="P10" s="108"/>
      <c r="Q10" s="112"/>
      <c r="R10" s="112"/>
      <c r="S10" s="112"/>
      <c r="T10" s="112"/>
      <c r="U10" s="112"/>
      <c r="V10" s="49"/>
    </row>
    <row r="11" spans="4:22" s="116" customFormat="1" ht="19" thickBot="1" x14ac:dyDescent="0.5">
      <c r="D11" s="178" t="s">
        <v>195</v>
      </c>
      <c r="E11" s="179"/>
      <c r="F11" s="179"/>
      <c r="G11" s="180"/>
      <c r="H11" s="135"/>
      <c r="I11" s="135"/>
      <c r="J11" s="178" t="s">
        <v>196</v>
      </c>
      <c r="K11" s="179"/>
      <c r="L11" s="179"/>
      <c r="M11" s="180"/>
      <c r="P11" s="119"/>
      <c r="Q11" s="120"/>
      <c r="R11" s="120"/>
      <c r="S11" s="120"/>
      <c r="T11" s="120"/>
      <c r="U11" s="120"/>
      <c r="V11" s="117"/>
    </row>
    <row r="12" spans="4:22" ht="14.4" customHeight="1" x14ac:dyDescent="0.35">
      <c r="D12" s="125"/>
      <c r="E12" s="181">
        <f>(G8+G9)/2</f>
        <v>9000</v>
      </c>
      <c r="F12" s="182"/>
      <c r="G12" s="108"/>
      <c r="H12" s="112"/>
      <c r="I12" s="112"/>
      <c r="J12" s="112"/>
      <c r="K12" s="185">
        <f>(M8+M9)/2</f>
        <v>6000</v>
      </c>
      <c r="L12" s="186"/>
      <c r="M12" s="132"/>
      <c r="P12" s="2"/>
      <c r="Q12" s="2"/>
      <c r="R12" s="2"/>
      <c r="S12" s="2"/>
      <c r="T12" s="2"/>
      <c r="U12" s="2"/>
    </row>
    <row r="13" spans="4:22" ht="15" thickBot="1" x14ac:dyDescent="0.4">
      <c r="D13" s="125"/>
      <c r="E13" s="183"/>
      <c r="F13" s="184"/>
      <c r="G13" s="108"/>
      <c r="H13" s="112"/>
      <c r="I13" s="112"/>
      <c r="J13" s="112"/>
      <c r="K13" s="183"/>
      <c r="L13" s="184"/>
      <c r="M13" s="132"/>
    </row>
    <row r="14" spans="4:22" ht="21.5" thickBot="1" x14ac:dyDescent="0.55000000000000004">
      <c r="D14" s="125"/>
      <c r="E14" s="108"/>
      <c r="F14" s="108"/>
      <c r="G14" s="189" t="s">
        <v>197</v>
      </c>
      <c r="H14" s="189"/>
      <c r="I14" s="189"/>
      <c r="J14" s="189"/>
      <c r="K14" s="112"/>
      <c r="L14" s="112"/>
      <c r="M14" s="132"/>
    </row>
    <row r="15" spans="4:22" ht="26.5" thickBot="1" x14ac:dyDescent="0.65">
      <c r="D15" s="129"/>
      <c r="E15" s="126"/>
      <c r="F15" s="126"/>
      <c r="G15" s="126"/>
      <c r="H15" s="190">
        <f>E12+K12</f>
        <v>15000</v>
      </c>
      <c r="I15" s="191"/>
      <c r="J15" s="136"/>
      <c r="K15" s="136"/>
      <c r="L15" s="136"/>
      <c r="M15" s="137"/>
    </row>
    <row r="17" spans="4:13" ht="18.5" x14ac:dyDescent="0.45">
      <c r="D17" s="192" t="s">
        <v>176</v>
      </c>
      <c r="E17" s="192"/>
      <c r="F17" s="192"/>
      <c r="G17" s="1" t="s">
        <v>160</v>
      </c>
      <c r="H17" s="141">
        <v>0.1</v>
      </c>
      <c r="I17" s="142">
        <v>0.2</v>
      </c>
      <c r="J17" s="142">
        <v>0.3</v>
      </c>
      <c r="K17" s="142">
        <v>0.5</v>
      </c>
      <c r="L17" s="56" t="s">
        <v>159</v>
      </c>
      <c r="M17" s="57" t="s">
        <v>166</v>
      </c>
    </row>
    <row r="18" spans="4:13" ht="18.5" x14ac:dyDescent="0.45">
      <c r="D18" s="193" t="s">
        <v>177</v>
      </c>
      <c r="E18" s="193"/>
      <c r="F18" s="193"/>
      <c r="G18" s="141">
        <v>0.4</v>
      </c>
      <c r="H18" s="142">
        <v>0.1</v>
      </c>
      <c r="I18" s="142">
        <v>0</v>
      </c>
      <c r="J18" s="142">
        <v>0.2</v>
      </c>
      <c r="K18" s="142">
        <v>0.2</v>
      </c>
      <c r="L18" s="142">
        <v>0.1</v>
      </c>
      <c r="M18" s="124">
        <f>SUM(G18:L18)</f>
        <v>0.99999999999999989</v>
      </c>
    </row>
    <row r="21" spans="4:13" ht="15" thickBot="1" x14ac:dyDescent="0.4"/>
    <row r="22" spans="4:13" ht="24" thickBot="1" x14ac:dyDescent="0.6">
      <c r="D22" s="130"/>
      <c r="E22" s="121"/>
      <c r="F22" s="121"/>
      <c r="G22" s="175" t="s">
        <v>198</v>
      </c>
      <c r="H22" s="175"/>
      <c r="I22" s="175"/>
      <c r="J22" s="175"/>
      <c r="K22" s="122"/>
      <c r="L22" s="122"/>
      <c r="M22" s="131"/>
    </row>
    <row r="23" spans="4:13" ht="19" thickBot="1" x14ac:dyDescent="0.5">
      <c r="D23" s="125"/>
      <c r="E23" s="176" t="s">
        <v>191</v>
      </c>
      <c r="F23" s="177"/>
      <c r="G23" s="108"/>
      <c r="H23" s="194">
        <v>40000</v>
      </c>
      <c r="I23" s="195"/>
      <c r="J23" s="113"/>
      <c r="K23" s="176" t="s">
        <v>192</v>
      </c>
      <c r="L23" s="177"/>
      <c r="M23" s="132"/>
    </row>
    <row r="24" spans="4:13" ht="19" thickBot="1" x14ac:dyDescent="0.5">
      <c r="D24" s="125"/>
      <c r="E24" s="115"/>
      <c r="F24" s="112" t="s">
        <v>193</v>
      </c>
      <c r="G24" s="115"/>
      <c r="H24" s="114"/>
      <c r="I24" s="112"/>
      <c r="J24" s="114"/>
      <c r="K24" s="114"/>
      <c r="L24" s="112" t="s">
        <v>193</v>
      </c>
      <c r="M24" s="132"/>
    </row>
    <row r="25" spans="4:13" ht="19" thickBot="1" x14ac:dyDescent="0.5">
      <c r="D25" s="125"/>
      <c r="E25" s="115"/>
      <c r="F25" s="139">
        <v>0.6</v>
      </c>
      <c r="G25" s="123">
        <f>H23*F25</f>
        <v>24000</v>
      </c>
      <c r="H25" s="113"/>
      <c r="I25" s="112"/>
      <c r="J25" s="113"/>
      <c r="K25" s="118"/>
      <c r="L25" s="113">
        <f>100/100-F25</f>
        <v>0.4</v>
      </c>
      <c r="M25" s="133">
        <f>H23*L25</f>
        <v>16000</v>
      </c>
    </row>
    <row r="26" spans="4:13" ht="19" thickBot="1" x14ac:dyDescent="0.5">
      <c r="D26" s="125"/>
      <c r="E26" s="108"/>
      <c r="F26" s="134"/>
      <c r="G26" s="123"/>
      <c r="H26" s="112"/>
      <c r="I26" s="112"/>
      <c r="J26" s="112"/>
      <c r="K26" s="112"/>
      <c r="L26" s="143"/>
      <c r="M26" s="133"/>
    </row>
    <row r="27" spans="4:13" ht="19" thickBot="1" x14ac:dyDescent="0.5">
      <c r="D27" s="125"/>
      <c r="E27" s="109" t="s">
        <v>181</v>
      </c>
      <c r="F27" s="138">
        <v>0.4</v>
      </c>
      <c r="G27" s="123">
        <f>G25*F27</f>
        <v>9600</v>
      </c>
      <c r="H27" s="112"/>
      <c r="I27" s="112"/>
      <c r="J27" s="112"/>
      <c r="K27" s="109" t="s">
        <v>181</v>
      </c>
      <c r="L27" s="140">
        <v>0.4</v>
      </c>
      <c r="M27" s="133">
        <f>M25*L27</f>
        <v>6400</v>
      </c>
    </row>
    <row r="28" spans="4:13" ht="18.5" x14ac:dyDescent="0.45">
      <c r="D28" s="125"/>
      <c r="E28" s="109" t="s">
        <v>182</v>
      </c>
      <c r="F28" s="145">
        <f>100/100-F27</f>
        <v>0.6</v>
      </c>
      <c r="G28" s="123">
        <f>G25*F28</f>
        <v>14400</v>
      </c>
      <c r="H28" s="112"/>
      <c r="I28" s="112"/>
      <c r="J28" s="112"/>
      <c r="K28" s="107" t="s">
        <v>182</v>
      </c>
      <c r="L28" s="144">
        <f>100/100-L27</f>
        <v>0.6</v>
      </c>
      <c r="M28" s="133">
        <f>M25*L28</f>
        <v>9600</v>
      </c>
    </row>
    <row r="29" spans="4:13" ht="15" thickBot="1" x14ac:dyDescent="0.4">
      <c r="D29" s="125"/>
      <c r="E29" s="108"/>
      <c r="F29" s="108"/>
      <c r="G29" s="108"/>
      <c r="H29" s="112"/>
      <c r="I29" s="112"/>
      <c r="J29" s="112"/>
      <c r="K29" s="112"/>
      <c r="L29" s="112"/>
      <c r="M29" s="132"/>
    </row>
    <row r="30" spans="4:13" ht="19" thickBot="1" x14ac:dyDescent="0.5">
      <c r="D30" s="178" t="s">
        <v>195</v>
      </c>
      <c r="E30" s="179"/>
      <c r="F30" s="179"/>
      <c r="G30" s="180"/>
      <c r="H30" s="135"/>
      <c r="I30" s="135"/>
      <c r="J30" s="178" t="s">
        <v>196</v>
      </c>
      <c r="K30" s="179"/>
      <c r="L30" s="179"/>
      <c r="M30" s="180"/>
    </row>
    <row r="31" spans="4:13" x14ac:dyDescent="0.35">
      <c r="D31" s="125"/>
      <c r="E31" s="181">
        <f>(G27+G28)/2</f>
        <v>12000</v>
      </c>
      <c r="F31" s="182"/>
      <c r="G31" s="108"/>
      <c r="H31" s="112"/>
      <c r="I31" s="112"/>
      <c r="J31" s="112"/>
      <c r="K31" s="181">
        <f>(M27+M28)/2</f>
        <v>8000</v>
      </c>
      <c r="L31" s="182"/>
      <c r="M31" s="132"/>
    </row>
    <row r="32" spans="4:13" ht="15" thickBot="1" x14ac:dyDescent="0.4">
      <c r="D32" s="125"/>
      <c r="E32" s="183"/>
      <c r="F32" s="184"/>
      <c r="G32" s="108"/>
      <c r="H32" s="112"/>
      <c r="I32" s="112"/>
      <c r="J32" s="112"/>
      <c r="K32" s="183"/>
      <c r="L32" s="184"/>
      <c r="M32" s="132"/>
    </row>
    <row r="33" spans="2:18" ht="21" x14ac:dyDescent="0.5">
      <c r="D33" s="125"/>
      <c r="E33" s="108"/>
      <c r="F33" s="108"/>
      <c r="G33" s="189" t="s">
        <v>197</v>
      </c>
      <c r="H33" s="189"/>
      <c r="I33" s="189"/>
      <c r="J33" s="189"/>
      <c r="K33" s="112"/>
      <c r="L33" s="112"/>
      <c r="M33" s="132"/>
    </row>
    <row r="34" spans="2:18" ht="26.5" thickBot="1" x14ac:dyDescent="0.65">
      <c r="D34" s="129"/>
      <c r="E34" s="126"/>
      <c r="F34" s="126"/>
      <c r="G34" s="126"/>
      <c r="H34" s="196">
        <f>E31+K31</f>
        <v>20000</v>
      </c>
      <c r="I34" s="197"/>
      <c r="J34" s="136"/>
      <c r="K34" s="136"/>
      <c r="L34" s="136"/>
      <c r="M34" s="137"/>
    </row>
    <row r="36" spans="2:18" ht="18.5" x14ac:dyDescent="0.45">
      <c r="D36" s="192" t="s">
        <v>175</v>
      </c>
      <c r="E36" s="192"/>
      <c r="F36" s="192"/>
      <c r="G36" s="1" t="s">
        <v>160</v>
      </c>
      <c r="H36" s="141">
        <v>0.1</v>
      </c>
      <c r="I36" s="142">
        <v>0.2</v>
      </c>
      <c r="J36" s="142">
        <v>0.3</v>
      </c>
      <c r="K36" s="142">
        <v>0.5</v>
      </c>
      <c r="L36" s="56" t="s">
        <v>159</v>
      </c>
      <c r="M36" s="57" t="s">
        <v>166</v>
      </c>
    </row>
    <row r="37" spans="2:18" ht="18.5" x14ac:dyDescent="0.45">
      <c r="D37" s="193" t="s">
        <v>177</v>
      </c>
      <c r="E37" s="193"/>
      <c r="F37" s="193"/>
      <c r="G37" s="141">
        <v>0.5</v>
      </c>
      <c r="H37" s="142">
        <v>0</v>
      </c>
      <c r="I37" s="142">
        <v>0.1</v>
      </c>
      <c r="J37" s="142">
        <v>0.2</v>
      </c>
      <c r="K37" s="142">
        <v>0.1</v>
      </c>
      <c r="L37" s="142">
        <v>0.1</v>
      </c>
      <c r="M37" s="124">
        <f>SUM(G37:L37)</f>
        <v>1</v>
      </c>
    </row>
    <row r="39" spans="2:18" ht="15" thickBot="1" x14ac:dyDescent="0.4"/>
    <row r="40" spans="2:18" ht="15" thickBot="1" x14ac:dyDescent="0.4">
      <c r="I40" s="110"/>
    </row>
    <row r="41" spans="2:18" ht="23.5" x14ac:dyDescent="0.55000000000000004">
      <c r="B41" s="128" t="s">
        <v>174</v>
      </c>
    </row>
    <row r="42" spans="2:18" ht="18.5" x14ac:dyDescent="0.45">
      <c r="B42" s="198" t="s">
        <v>209</v>
      </c>
      <c r="C42" s="198"/>
      <c r="D42" s="198"/>
      <c r="E42" s="198"/>
      <c r="F42" s="198"/>
      <c r="G42" s="198"/>
      <c r="H42" s="198"/>
      <c r="I42" s="198"/>
      <c r="J42" s="198"/>
      <c r="K42" s="198"/>
      <c r="L42" s="198"/>
      <c r="M42" s="198"/>
      <c r="N42" s="198"/>
    </row>
    <row r="43" spans="2:18" ht="18.5" x14ac:dyDescent="0.45">
      <c r="B43" s="198" t="s">
        <v>201</v>
      </c>
      <c r="C43" s="198"/>
      <c r="D43" s="198"/>
      <c r="E43" s="198"/>
      <c r="F43" s="198"/>
      <c r="G43" s="198"/>
      <c r="H43" s="198"/>
      <c r="I43" s="198"/>
      <c r="J43" s="198"/>
      <c r="K43" s="198"/>
      <c r="L43" s="198"/>
      <c r="M43" s="198"/>
      <c r="N43" s="198"/>
    </row>
    <row r="44" spans="2:18" ht="18.5" x14ac:dyDescent="0.45">
      <c r="B44" s="198" t="s">
        <v>202</v>
      </c>
      <c r="C44" s="198"/>
      <c r="D44" s="198"/>
      <c r="E44" s="198"/>
      <c r="F44" s="198"/>
      <c r="G44" s="198"/>
      <c r="H44" s="198"/>
      <c r="I44" s="198"/>
      <c r="J44" s="198"/>
      <c r="K44" s="198"/>
      <c r="L44" s="198"/>
      <c r="M44" s="198"/>
      <c r="N44" s="198"/>
    </row>
    <row r="45" spans="2:18" ht="18.5" x14ac:dyDescent="0.45">
      <c r="B45" s="198" t="s">
        <v>203</v>
      </c>
      <c r="C45" s="198"/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8"/>
      <c r="P45" s="198"/>
      <c r="Q45" s="198"/>
      <c r="R45" s="198"/>
    </row>
    <row r="46" spans="2:18" ht="18.5" x14ac:dyDescent="0.45">
      <c r="B46" s="198" t="s">
        <v>204</v>
      </c>
      <c r="C46" s="198"/>
      <c r="D46" s="198"/>
      <c r="E46" s="198"/>
      <c r="F46" s="198"/>
      <c r="G46" s="198"/>
      <c r="H46" s="198"/>
      <c r="I46" s="198"/>
      <c r="J46" s="198"/>
      <c r="K46" s="198"/>
      <c r="L46" s="198"/>
      <c r="M46" s="198"/>
      <c r="N46" s="198"/>
      <c r="O46" s="198"/>
      <c r="P46" s="198"/>
      <c r="Q46" s="198"/>
      <c r="R46" s="198"/>
    </row>
    <row r="47" spans="2:18" ht="18.5" x14ac:dyDescent="0.45">
      <c r="B47" s="199" t="s">
        <v>205</v>
      </c>
      <c r="C47" s="199"/>
      <c r="D47" s="199"/>
      <c r="E47" s="199"/>
      <c r="F47" s="199"/>
      <c r="G47" s="199"/>
      <c r="H47" s="199"/>
      <c r="I47" s="199"/>
      <c r="J47" s="199"/>
      <c r="K47" s="199"/>
      <c r="L47" s="199"/>
      <c r="M47" s="199"/>
      <c r="N47" s="199"/>
      <c r="O47" s="199"/>
      <c r="P47" s="199"/>
    </row>
    <row r="48" spans="2:18" ht="18.5" x14ac:dyDescent="0.45">
      <c r="B48" s="58"/>
      <c r="C48" s="58"/>
      <c r="D48" s="8"/>
      <c r="E48" s="8"/>
      <c r="F48" s="8"/>
      <c r="G48" s="8"/>
    </row>
    <row r="49" spans="2:18" ht="18.5" x14ac:dyDescent="0.45">
      <c r="B49" s="198" t="s">
        <v>206</v>
      </c>
      <c r="C49" s="198"/>
      <c r="D49" s="198"/>
      <c r="E49" s="198"/>
      <c r="F49" s="198"/>
      <c r="G49" s="198"/>
      <c r="H49" s="198"/>
      <c r="I49" s="198"/>
      <c r="J49" s="198"/>
      <c r="K49" s="198"/>
      <c r="L49" s="198"/>
      <c r="M49" s="198"/>
      <c r="N49" s="198"/>
      <c r="O49" s="198"/>
      <c r="P49" s="198"/>
      <c r="Q49" s="198"/>
    </row>
    <row r="50" spans="2:18" ht="18.5" x14ac:dyDescent="0.45">
      <c r="B50" s="198" t="s">
        <v>207</v>
      </c>
      <c r="C50" s="198"/>
      <c r="D50" s="198"/>
      <c r="E50" s="198"/>
      <c r="F50" s="198"/>
      <c r="G50" s="198"/>
      <c r="H50" s="198"/>
      <c r="I50" s="198"/>
      <c r="J50" s="198"/>
      <c r="K50" s="198"/>
      <c r="L50" s="198"/>
      <c r="M50" s="198"/>
      <c r="N50" s="198"/>
      <c r="O50" s="198"/>
      <c r="P50" s="198"/>
      <c r="Q50" s="198"/>
    </row>
    <row r="51" spans="2:18" ht="18" customHeight="1" x14ac:dyDescent="0.45">
      <c r="B51" s="58"/>
      <c r="C51" s="58"/>
      <c r="D51" s="8"/>
      <c r="E51" s="8"/>
      <c r="F51" s="8"/>
      <c r="G51" s="8"/>
    </row>
    <row r="52" spans="2:18" ht="18" customHeight="1" x14ac:dyDescent="0.45">
      <c r="B52" s="198" t="s">
        <v>208</v>
      </c>
      <c r="C52" s="198"/>
      <c r="D52" s="198"/>
      <c r="E52" s="198"/>
      <c r="F52" s="198"/>
      <c r="G52" s="198"/>
      <c r="H52" s="198"/>
      <c r="I52" s="198"/>
      <c r="J52" s="198"/>
      <c r="K52" s="198"/>
      <c r="L52" s="198"/>
      <c r="M52" s="198"/>
      <c r="N52" s="198"/>
      <c r="O52" s="198"/>
      <c r="P52" s="198"/>
      <c r="Q52" s="198"/>
      <c r="R52" s="198"/>
    </row>
    <row r="53" spans="2:18" ht="18.5" x14ac:dyDescent="0.45">
      <c r="B53" s="59" t="s">
        <v>178</v>
      </c>
      <c r="C53" s="58"/>
      <c r="D53" s="8"/>
      <c r="E53" s="8"/>
      <c r="F53" s="8"/>
      <c r="G53" s="8"/>
    </row>
    <row r="54" spans="2:18" ht="18.5" x14ac:dyDescent="0.45">
      <c r="B54" s="58" t="s">
        <v>179</v>
      </c>
      <c r="C54" s="58"/>
      <c r="D54" s="8"/>
      <c r="E54" s="8"/>
      <c r="F54" s="8"/>
      <c r="G54" s="8"/>
    </row>
    <row r="55" spans="2:18" ht="18.5" x14ac:dyDescent="0.45">
      <c r="B55" s="58"/>
      <c r="C55" s="58"/>
      <c r="D55" s="8"/>
      <c r="E55" s="8"/>
      <c r="F55" s="8"/>
      <c r="G55" s="8"/>
    </row>
    <row r="56" spans="2:18" ht="18.5" x14ac:dyDescent="0.45">
      <c r="B56" s="127" t="s">
        <v>180</v>
      </c>
      <c r="C56" s="58"/>
      <c r="D56" s="8"/>
      <c r="E56" s="8"/>
      <c r="F56" s="8"/>
      <c r="G56" s="8"/>
    </row>
    <row r="57" spans="2:18" x14ac:dyDescent="0.35">
      <c r="B57" s="8"/>
      <c r="C57" s="8"/>
      <c r="D57" s="8"/>
      <c r="E57" s="8"/>
      <c r="F57" s="8"/>
      <c r="G57" s="8"/>
    </row>
    <row r="58" spans="2:18" x14ac:dyDescent="0.35">
      <c r="B58" s="8"/>
      <c r="C58" s="8"/>
      <c r="D58" s="8"/>
      <c r="E58" s="8"/>
      <c r="F58" s="8"/>
      <c r="G58" s="8"/>
    </row>
    <row r="59" spans="2:18" x14ac:dyDescent="0.35">
      <c r="B59" s="8"/>
      <c r="C59" s="8"/>
      <c r="D59" s="8"/>
      <c r="E59" s="8"/>
      <c r="F59" s="8"/>
      <c r="G59" s="8"/>
    </row>
    <row r="60" spans="2:18" x14ac:dyDescent="0.35">
      <c r="B60" s="8"/>
      <c r="C60" s="8"/>
      <c r="D60" s="8"/>
      <c r="E60" s="8"/>
      <c r="F60" s="8"/>
      <c r="G60" s="8"/>
    </row>
    <row r="61" spans="2:18" x14ac:dyDescent="0.35">
      <c r="B61" s="8"/>
      <c r="C61" s="8"/>
      <c r="D61" s="8"/>
      <c r="E61" s="8"/>
      <c r="F61" s="8"/>
      <c r="G61" s="8"/>
    </row>
    <row r="62" spans="2:18" x14ac:dyDescent="0.35">
      <c r="B62" s="8"/>
      <c r="C62" s="8"/>
      <c r="D62" s="8"/>
      <c r="E62" s="8"/>
      <c r="F62" s="8"/>
      <c r="G62" s="8"/>
    </row>
    <row r="63" spans="2:18" x14ac:dyDescent="0.35">
      <c r="B63" s="8"/>
      <c r="C63" s="8"/>
      <c r="D63" s="8"/>
      <c r="E63" s="8"/>
      <c r="F63" s="8"/>
      <c r="G63" s="8"/>
    </row>
    <row r="64" spans="2:18" x14ac:dyDescent="0.35">
      <c r="B64" s="8"/>
      <c r="C64" s="8"/>
      <c r="D64" s="8"/>
      <c r="E64" s="8"/>
      <c r="F64" s="8"/>
      <c r="G64" s="8"/>
    </row>
    <row r="65" spans="2:7" x14ac:dyDescent="0.35">
      <c r="B65" s="8"/>
      <c r="C65" s="8"/>
      <c r="D65" s="8"/>
      <c r="E65" s="8"/>
      <c r="F65" s="8"/>
      <c r="G65" s="8"/>
    </row>
  </sheetData>
  <sheetProtection selectLockedCells="1"/>
  <mergeCells count="33">
    <mergeCell ref="B43:N43"/>
    <mergeCell ref="B44:N44"/>
    <mergeCell ref="B45:R45"/>
    <mergeCell ref="B52:R52"/>
    <mergeCell ref="B46:R46"/>
    <mergeCell ref="B47:P47"/>
    <mergeCell ref="B49:Q49"/>
    <mergeCell ref="B50:Q50"/>
    <mergeCell ref="G33:J33"/>
    <mergeCell ref="H34:I34"/>
    <mergeCell ref="D36:F36"/>
    <mergeCell ref="D37:F37"/>
    <mergeCell ref="B42:N42"/>
    <mergeCell ref="K23:L23"/>
    <mergeCell ref="D30:G30"/>
    <mergeCell ref="J30:M30"/>
    <mergeCell ref="E31:F32"/>
    <mergeCell ref="K31:L32"/>
    <mergeCell ref="D17:F17"/>
    <mergeCell ref="D18:F18"/>
    <mergeCell ref="G22:J22"/>
    <mergeCell ref="E23:F23"/>
    <mergeCell ref="H23:I23"/>
    <mergeCell ref="E12:F13"/>
    <mergeCell ref="K12:L13"/>
    <mergeCell ref="H4:I4"/>
    <mergeCell ref="G14:J14"/>
    <mergeCell ref="H15:I15"/>
    <mergeCell ref="G3:J3"/>
    <mergeCell ref="K4:L4"/>
    <mergeCell ref="E4:F4"/>
    <mergeCell ref="D11:G11"/>
    <mergeCell ref="J11:M1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C140"/>
  <sheetViews>
    <sheetView topLeftCell="A2" workbookViewId="0">
      <selection activeCell="A2" sqref="A2:AP76"/>
    </sheetView>
  </sheetViews>
  <sheetFormatPr baseColWidth="10" defaultColWidth="11.54296875" defaultRowHeight="14.5" x14ac:dyDescent="0.35"/>
  <cols>
    <col min="1" max="1" width="11.54296875" style="40"/>
    <col min="2" max="2" width="12" style="40" bestFit="1" customWidth="1"/>
    <col min="3" max="3" width="8.1796875" style="149" bestFit="1" customWidth="1"/>
    <col min="4" max="4" width="14.54296875" style="40" bestFit="1" customWidth="1"/>
    <col min="5" max="5" width="26.90625" style="40" bestFit="1" customWidth="1"/>
    <col min="6" max="6" width="11.54296875" style="40"/>
    <col min="7" max="7" width="5.6328125" style="40" customWidth="1"/>
    <col min="8" max="8" width="6.54296875" style="40" bestFit="1" customWidth="1"/>
    <col min="9" max="9" width="9.08984375" style="41" bestFit="1" customWidth="1"/>
    <col min="10" max="10" width="7.54296875" style="40" bestFit="1" customWidth="1"/>
    <col min="11" max="11" width="6.453125" style="41" bestFit="1" customWidth="1"/>
    <col min="12" max="12" width="11.81640625" style="40" customWidth="1"/>
    <col min="13" max="13" width="11.54296875" style="101"/>
    <col min="14" max="14" width="9.36328125" style="42" bestFit="1" customWidth="1"/>
    <col min="15" max="15" width="11.54296875" style="42"/>
    <col min="16" max="16" width="10.90625" style="42" customWidth="1"/>
    <col min="17" max="21" width="5.90625" style="43" customWidth="1"/>
    <col min="22" max="22" width="7" style="43" customWidth="1"/>
    <col min="23" max="23" width="6.36328125" style="43" customWidth="1"/>
    <col min="24" max="24" width="7.08984375" style="43" customWidth="1"/>
    <col min="25" max="25" width="6.6328125" style="43" customWidth="1"/>
    <col min="26" max="26" width="6.90625" style="43" customWidth="1"/>
    <col min="27" max="27" width="8" style="43" customWidth="1"/>
    <col min="28" max="28" width="7.453125" style="43" bestFit="1" customWidth="1"/>
    <col min="29" max="29" width="16.6328125" style="101" bestFit="1" customWidth="1"/>
    <col min="30" max="30" width="14.08984375" style="42" bestFit="1" customWidth="1"/>
    <col min="31" max="31" width="12.81640625" style="101" bestFit="1" customWidth="1"/>
    <col min="32" max="32" width="13" style="42" bestFit="1" customWidth="1"/>
    <col min="33" max="34" width="6.6328125" style="42" bestFit="1" customWidth="1"/>
    <col min="35" max="35" width="7" style="42" bestFit="1" customWidth="1"/>
    <col min="36" max="36" width="6.6328125" style="42" bestFit="1" customWidth="1"/>
    <col min="37" max="37" width="11.6328125" style="42" bestFit="1" customWidth="1"/>
    <col min="38" max="38" width="10" style="42" bestFit="1" customWidth="1"/>
    <col min="39" max="39" width="12" style="42" bestFit="1" customWidth="1"/>
    <col min="40" max="40" width="11.54296875" style="101" bestFit="1" customWidth="1"/>
    <col min="41" max="41" width="11.36328125" style="42" bestFit="1" customWidth="1"/>
    <col min="42" max="42" width="14" style="102" bestFit="1" customWidth="1"/>
    <col min="43" max="55" width="11.54296875" style="98"/>
    <col min="56" max="16384" width="11.54296875" style="42"/>
  </cols>
  <sheetData>
    <row r="1" spans="1:55" x14ac:dyDescent="0.35">
      <c r="A1" s="81" t="s">
        <v>0</v>
      </c>
      <c r="B1" s="82" t="s">
        <v>1</v>
      </c>
      <c r="C1" s="147" t="s">
        <v>2</v>
      </c>
      <c r="D1" s="83" t="s">
        <v>3</v>
      </c>
      <c r="E1" s="84" t="s">
        <v>4</v>
      </c>
      <c r="F1" s="82" t="s">
        <v>5</v>
      </c>
      <c r="G1" s="82" t="s">
        <v>17</v>
      </c>
      <c r="H1" s="85" t="s">
        <v>18</v>
      </c>
      <c r="I1" s="86" t="s">
        <v>19</v>
      </c>
      <c r="J1" s="87" t="s">
        <v>20</v>
      </c>
      <c r="K1" s="88" t="s">
        <v>21</v>
      </c>
      <c r="L1" s="89" t="s">
        <v>22</v>
      </c>
      <c r="M1" s="170" t="s">
        <v>212</v>
      </c>
      <c r="N1" s="84" t="s">
        <v>183</v>
      </c>
      <c r="O1" s="90" t="s">
        <v>6</v>
      </c>
      <c r="P1" s="90" t="s">
        <v>7</v>
      </c>
      <c r="Q1" s="90" t="s">
        <v>167</v>
      </c>
      <c r="R1" s="90" t="s">
        <v>168</v>
      </c>
      <c r="S1" s="91" t="s">
        <v>169</v>
      </c>
      <c r="T1" s="91" t="s">
        <v>8</v>
      </c>
      <c r="U1" s="91" t="s">
        <v>9</v>
      </c>
      <c r="V1" s="92" t="s">
        <v>10</v>
      </c>
      <c r="W1" s="92" t="s">
        <v>11</v>
      </c>
      <c r="X1" s="92" t="s">
        <v>12</v>
      </c>
      <c r="Y1" s="92" t="s">
        <v>13</v>
      </c>
      <c r="Z1" s="92" t="s">
        <v>14</v>
      </c>
      <c r="AA1" s="92" t="s">
        <v>15</v>
      </c>
      <c r="AB1" s="93" t="s">
        <v>16</v>
      </c>
      <c r="AC1" s="94" t="s">
        <v>156</v>
      </c>
      <c r="AD1" s="95" t="s">
        <v>157</v>
      </c>
      <c r="AE1" s="94" t="s">
        <v>158</v>
      </c>
      <c r="AF1" s="96" t="s">
        <v>160</v>
      </c>
      <c r="AG1" s="96" t="s">
        <v>170</v>
      </c>
      <c r="AH1" s="96" t="s">
        <v>171</v>
      </c>
      <c r="AI1" s="96" t="s">
        <v>172</v>
      </c>
      <c r="AJ1" s="96" t="s">
        <v>173</v>
      </c>
      <c r="AK1" s="95" t="s">
        <v>159</v>
      </c>
      <c r="AL1" s="95" t="s">
        <v>165</v>
      </c>
      <c r="AM1" s="95" t="s">
        <v>164</v>
      </c>
      <c r="AN1" s="94" t="s">
        <v>161</v>
      </c>
      <c r="AO1" s="95" t="s">
        <v>162</v>
      </c>
      <c r="AP1" s="97" t="s">
        <v>163</v>
      </c>
    </row>
    <row r="2" spans="1:55" s="76" customFormat="1" x14ac:dyDescent="0.35">
      <c r="A2" s="14" t="s">
        <v>23</v>
      </c>
      <c r="B2" s="15" t="s">
        <v>24</v>
      </c>
      <c r="C2" s="16" t="s">
        <v>186</v>
      </c>
      <c r="D2" s="17" t="s">
        <v>25</v>
      </c>
      <c r="E2" s="18" t="s">
        <v>26</v>
      </c>
      <c r="F2" s="19" t="s">
        <v>27</v>
      </c>
      <c r="G2" s="20">
        <v>10</v>
      </c>
      <c r="H2" s="5">
        <v>15</v>
      </c>
      <c r="I2" s="6">
        <v>0.03</v>
      </c>
      <c r="J2" s="7">
        <v>35</v>
      </c>
      <c r="K2" s="21"/>
      <c r="L2" s="22">
        <v>0.1</v>
      </c>
      <c r="M2" s="171">
        <f>G2*H2</f>
        <v>150</v>
      </c>
      <c r="N2" s="23" t="s">
        <v>184</v>
      </c>
      <c r="O2" s="24">
        <v>43710</v>
      </c>
      <c r="P2" s="24"/>
      <c r="Q2" s="24"/>
      <c r="R2" s="24"/>
      <c r="S2" s="25"/>
      <c r="T2" s="3"/>
      <c r="U2" s="3"/>
      <c r="V2" s="3"/>
      <c r="W2" s="3"/>
      <c r="X2" s="3"/>
      <c r="Y2" s="3"/>
      <c r="Z2" s="3"/>
      <c r="AA2" s="3"/>
      <c r="AB2" s="4"/>
      <c r="AC2" s="99">
        <f>((H2-(H2*I2))*G2)-(((H2-(H2*I2))*G2)*K2)</f>
        <v>145.5</v>
      </c>
      <c r="AD2" s="39">
        <f>G2*J2</f>
        <v>350</v>
      </c>
      <c r="AE2" s="99">
        <f>AD2/AC2</f>
        <v>2.4054982817869415</v>
      </c>
      <c r="AF2" s="39">
        <f>AD2*'Hypothése des ventes'!$G$18</f>
        <v>140</v>
      </c>
      <c r="AG2" s="39">
        <f>(AD2-(AD2*'Hypothése des ventes'!$H$17))*'Hypothése des ventes'!$H$18</f>
        <v>31.5</v>
      </c>
      <c r="AH2" s="39">
        <f>(AD2-(AD2*'Hypothése des ventes'!$I$17))*'Hypothése des ventes'!$I$18</f>
        <v>0</v>
      </c>
      <c r="AI2" s="39">
        <f>(AD2-(AD2*'Hypothése des ventes'!$J$17))*'Hypothése des ventes'!$J$18</f>
        <v>49</v>
      </c>
      <c r="AJ2" s="39">
        <f>(AD2-(AD2*'Hypothése des ventes'!$K$17))*'Hypothése des ventes'!$K$18</f>
        <v>35</v>
      </c>
      <c r="AK2" s="39">
        <f>-(AC2*'Hypothése des ventes'!$L$18)</f>
        <v>-14.55</v>
      </c>
      <c r="AL2" s="39">
        <f>AC2*L2</f>
        <v>14.55</v>
      </c>
      <c r="AM2" s="39">
        <f>((AF2+AG2+AH2+AI2+AJ2+AK2)*0.8)+AL2</f>
        <v>207.31</v>
      </c>
      <c r="AN2" s="99">
        <f>AM2/AC2</f>
        <v>1.4248109965635738</v>
      </c>
      <c r="AO2" s="99">
        <f>AM2-AC2</f>
        <v>61.81</v>
      </c>
      <c r="AP2" s="100">
        <f>AO2/AM2</f>
        <v>0.29815252520380109</v>
      </c>
      <c r="AQ2" s="78"/>
      <c r="AR2" s="78"/>
      <c r="AS2" s="78"/>
      <c r="AT2" s="78"/>
      <c r="AU2" s="78"/>
      <c r="AV2" s="78"/>
      <c r="AW2" s="78"/>
      <c r="AX2" s="78"/>
      <c r="AY2" s="78"/>
      <c r="AZ2" s="78"/>
      <c r="BA2" s="78"/>
      <c r="BB2" s="78"/>
      <c r="BC2" s="78"/>
    </row>
    <row r="3" spans="1:55" s="76" customFormat="1" x14ac:dyDescent="0.35">
      <c r="A3" s="14" t="s">
        <v>23</v>
      </c>
      <c r="B3" s="15" t="s">
        <v>24</v>
      </c>
      <c r="C3" s="16" t="s">
        <v>186</v>
      </c>
      <c r="D3" s="17" t="s">
        <v>28</v>
      </c>
      <c r="E3" s="18" t="s">
        <v>26</v>
      </c>
      <c r="F3" s="19" t="s">
        <v>27</v>
      </c>
      <c r="G3" s="20">
        <v>3</v>
      </c>
      <c r="H3" s="5">
        <v>15</v>
      </c>
      <c r="I3" s="6">
        <v>0.03</v>
      </c>
      <c r="J3" s="7">
        <v>35</v>
      </c>
      <c r="K3" s="21"/>
      <c r="L3" s="22"/>
      <c r="M3" s="171">
        <f t="shared" ref="M3:M66" si="0">G3*H3</f>
        <v>45</v>
      </c>
      <c r="N3" s="23" t="s">
        <v>184</v>
      </c>
      <c r="O3" s="24">
        <v>43710</v>
      </c>
      <c r="P3" s="24"/>
      <c r="Q3" s="24"/>
      <c r="R3" s="24"/>
      <c r="S3" s="25"/>
      <c r="T3" s="3"/>
      <c r="U3" s="3"/>
      <c r="V3" s="3"/>
      <c r="W3" s="3"/>
      <c r="X3" s="3"/>
      <c r="Y3" s="3"/>
      <c r="Z3" s="3"/>
      <c r="AA3" s="3"/>
      <c r="AB3" s="4"/>
      <c r="AC3" s="99">
        <f t="shared" ref="AC3:AC59" si="1">((H3-(H3*I3))*G3)-(((H3-(H3*I3))*G3)*K3)</f>
        <v>43.650000000000006</v>
      </c>
      <c r="AD3" s="39">
        <f t="shared" ref="AD3:AD59" si="2">G3*J3</f>
        <v>105</v>
      </c>
      <c r="AE3" s="99">
        <f t="shared" ref="AE3:AE62" si="3">AD3/AC3</f>
        <v>2.4054982817869415</v>
      </c>
      <c r="AF3" s="39">
        <f>AD3*'Hypothése des ventes'!$G$18</f>
        <v>42</v>
      </c>
      <c r="AG3" s="39">
        <f>(AD3-(AD3*'Hypothése des ventes'!$H$17))*'Hypothése des ventes'!$H$18</f>
        <v>9.4500000000000011</v>
      </c>
      <c r="AH3" s="39">
        <f>(AD3-(AD3*'Hypothése des ventes'!$I$17))*'Hypothése des ventes'!$I$18</f>
        <v>0</v>
      </c>
      <c r="AI3" s="39">
        <f>(AD3-(AD3*'Hypothése des ventes'!$J$17))*'Hypothése des ventes'!$J$18</f>
        <v>14.700000000000001</v>
      </c>
      <c r="AJ3" s="39">
        <f>(AD3-(AD3*'Hypothése des ventes'!$K$17))*'Hypothése des ventes'!$K$18</f>
        <v>10.5</v>
      </c>
      <c r="AK3" s="39">
        <f>-(AC3*'Hypothése des ventes'!$L$18)</f>
        <v>-4.3650000000000011</v>
      </c>
      <c r="AL3" s="39">
        <f t="shared" ref="AL3:AL59" si="4">AC3*L3</f>
        <v>0</v>
      </c>
      <c r="AM3" s="39">
        <f t="shared" ref="AM3:AM59" si="5">((AF3+AG3+AH3+AI3+AJ3+AK3)*0.8)+AL3</f>
        <v>57.82800000000001</v>
      </c>
      <c r="AN3" s="99">
        <f t="shared" ref="AN3:AN59" si="6">AM3/AC3</f>
        <v>1.3248109965635739</v>
      </c>
      <c r="AO3" s="99">
        <f t="shared" ref="AO3:AO59" si="7">AM3-AC3</f>
        <v>14.178000000000004</v>
      </c>
      <c r="AP3" s="100">
        <f t="shared" ref="AP3:AP59" si="8">AO3/AM3</f>
        <v>0.24517534758248602</v>
      </c>
      <c r="AQ3" s="78"/>
      <c r="AR3" s="78"/>
      <c r="AS3" s="78"/>
      <c r="AT3" s="78"/>
      <c r="AU3" s="78"/>
      <c r="AV3" s="78"/>
      <c r="AW3" s="78"/>
      <c r="AX3" s="78"/>
      <c r="AY3" s="78"/>
      <c r="AZ3" s="78"/>
      <c r="BA3" s="78"/>
      <c r="BB3" s="78"/>
      <c r="BC3" s="78"/>
    </row>
    <row r="4" spans="1:55" s="76" customFormat="1" x14ac:dyDescent="0.35">
      <c r="A4" s="14" t="s">
        <v>23</v>
      </c>
      <c r="B4" s="15" t="s">
        <v>24</v>
      </c>
      <c r="C4" s="16" t="s">
        <v>186</v>
      </c>
      <c r="D4" s="17" t="s">
        <v>29</v>
      </c>
      <c r="E4" s="18" t="s">
        <v>26</v>
      </c>
      <c r="F4" s="19" t="s">
        <v>27</v>
      </c>
      <c r="G4" s="20">
        <v>3</v>
      </c>
      <c r="H4" s="5">
        <v>15</v>
      </c>
      <c r="I4" s="6">
        <v>0.03</v>
      </c>
      <c r="J4" s="7">
        <v>35</v>
      </c>
      <c r="K4" s="21"/>
      <c r="L4" s="22"/>
      <c r="M4" s="171">
        <f t="shared" si="0"/>
        <v>45</v>
      </c>
      <c r="N4" s="23" t="s">
        <v>184</v>
      </c>
      <c r="O4" s="24">
        <v>43710</v>
      </c>
      <c r="P4" s="24"/>
      <c r="Q4" s="24"/>
      <c r="R4" s="24"/>
      <c r="S4" s="25"/>
      <c r="T4" s="3"/>
      <c r="U4" s="3"/>
      <c r="V4" s="3"/>
      <c r="W4" s="3"/>
      <c r="X4" s="3"/>
      <c r="Y4" s="3"/>
      <c r="Z4" s="3"/>
      <c r="AA4" s="3"/>
      <c r="AB4" s="4"/>
      <c r="AC4" s="99">
        <f t="shared" si="1"/>
        <v>43.650000000000006</v>
      </c>
      <c r="AD4" s="39">
        <f t="shared" si="2"/>
        <v>105</v>
      </c>
      <c r="AE4" s="99">
        <f t="shared" si="3"/>
        <v>2.4054982817869415</v>
      </c>
      <c r="AF4" s="39">
        <f>AD4*'Hypothése des ventes'!$G$18</f>
        <v>42</v>
      </c>
      <c r="AG4" s="39">
        <f>(AD4-(AD4*'Hypothése des ventes'!$H$17))*'Hypothése des ventes'!$H$18</f>
        <v>9.4500000000000011</v>
      </c>
      <c r="AH4" s="39">
        <f>(AD4-(AD4*'Hypothése des ventes'!$I$17))*'Hypothése des ventes'!$I$18</f>
        <v>0</v>
      </c>
      <c r="AI4" s="39">
        <f>(AD4-(AD4*'Hypothése des ventes'!$J$17))*'Hypothése des ventes'!$J$18</f>
        <v>14.700000000000001</v>
      </c>
      <c r="AJ4" s="39">
        <f>(AD4-(AD4*'Hypothése des ventes'!$K$17))*'Hypothése des ventes'!$K$18</f>
        <v>10.5</v>
      </c>
      <c r="AK4" s="39">
        <f>-(AC4*'Hypothése des ventes'!$L$18)</f>
        <v>-4.3650000000000011</v>
      </c>
      <c r="AL4" s="39">
        <f t="shared" si="4"/>
        <v>0</v>
      </c>
      <c r="AM4" s="39">
        <f t="shared" si="5"/>
        <v>57.82800000000001</v>
      </c>
      <c r="AN4" s="99">
        <f t="shared" si="6"/>
        <v>1.3248109965635739</v>
      </c>
      <c r="AO4" s="99">
        <f t="shared" si="7"/>
        <v>14.178000000000004</v>
      </c>
      <c r="AP4" s="100">
        <f t="shared" si="8"/>
        <v>0.24517534758248602</v>
      </c>
      <c r="AQ4" s="78"/>
      <c r="AR4" s="78"/>
      <c r="AS4" s="78"/>
      <c r="AT4" s="78"/>
      <c r="AU4" s="78"/>
      <c r="AV4" s="78"/>
      <c r="AW4" s="78"/>
      <c r="AX4" s="78"/>
      <c r="AY4" s="78"/>
      <c r="AZ4" s="78"/>
      <c r="BA4" s="78"/>
      <c r="BB4" s="78"/>
      <c r="BC4" s="78"/>
    </row>
    <row r="5" spans="1:55" s="76" customFormat="1" x14ac:dyDescent="0.35">
      <c r="A5" s="14" t="s">
        <v>23</v>
      </c>
      <c r="B5" s="15" t="s">
        <v>30</v>
      </c>
      <c r="C5" s="16" t="s">
        <v>186</v>
      </c>
      <c r="D5" s="17" t="s">
        <v>31</v>
      </c>
      <c r="E5" s="26" t="s">
        <v>32</v>
      </c>
      <c r="F5" s="19" t="s">
        <v>33</v>
      </c>
      <c r="G5" s="20">
        <v>5</v>
      </c>
      <c r="H5" s="5">
        <v>30</v>
      </c>
      <c r="I5" s="6">
        <v>0.03</v>
      </c>
      <c r="J5" s="7">
        <v>70</v>
      </c>
      <c r="K5" s="21"/>
      <c r="L5" s="22"/>
      <c r="M5" s="171">
        <f t="shared" si="0"/>
        <v>150</v>
      </c>
      <c r="N5" s="23" t="s">
        <v>184</v>
      </c>
      <c r="O5" s="27"/>
      <c r="P5" s="27"/>
      <c r="Q5" s="27"/>
      <c r="R5" s="27"/>
      <c r="S5" s="25"/>
      <c r="T5" s="3"/>
      <c r="U5" s="3"/>
      <c r="V5" s="3">
        <v>1</v>
      </c>
      <c r="W5" s="3">
        <v>1</v>
      </c>
      <c r="X5" s="3">
        <v>1</v>
      </c>
      <c r="Y5" s="3">
        <v>1</v>
      </c>
      <c r="Z5" s="3">
        <v>1</v>
      </c>
      <c r="AA5" s="3"/>
      <c r="AB5" s="4"/>
      <c r="AC5" s="99">
        <f t="shared" si="1"/>
        <v>145.5</v>
      </c>
      <c r="AD5" s="39">
        <f t="shared" si="2"/>
        <v>350</v>
      </c>
      <c r="AE5" s="99">
        <f t="shared" si="3"/>
        <v>2.4054982817869415</v>
      </c>
      <c r="AF5" s="39">
        <f>AD5*'Hypothése des ventes'!$G$18</f>
        <v>140</v>
      </c>
      <c r="AG5" s="39">
        <f>(AD5-(AD5*'Hypothése des ventes'!$H$17))*'Hypothése des ventes'!$H$18</f>
        <v>31.5</v>
      </c>
      <c r="AH5" s="39">
        <f>(AD5-(AD5*'Hypothése des ventes'!$I$17))*'Hypothése des ventes'!$I$18</f>
        <v>0</v>
      </c>
      <c r="AI5" s="39">
        <f>(AD5-(AD5*'Hypothése des ventes'!$J$17))*'Hypothése des ventes'!$J$18</f>
        <v>49</v>
      </c>
      <c r="AJ5" s="39">
        <f>(AD5-(AD5*'Hypothése des ventes'!$K$17))*'Hypothése des ventes'!$K$18</f>
        <v>35</v>
      </c>
      <c r="AK5" s="39">
        <f>-(AC5*'Hypothése des ventes'!$L$18)</f>
        <v>-14.55</v>
      </c>
      <c r="AL5" s="39">
        <f t="shared" si="4"/>
        <v>0</v>
      </c>
      <c r="AM5" s="39">
        <f t="shared" si="5"/>
        <v>192.76</v>
      </c>
      <c r="AN5" s="99">
        <f t="shared" si="6"/>
        <v>1.3248109965635739</v>
      </c>
      <c r="AO5" s="99">
        <f t="shared" si="7"/>
        <v>47.259999999999991</v>
      </c>
      <c r="AP5" s="100">
        <f t="shared" si="8"/>
        <v>0.24517534758248596</v>
      </c>
      <c r="AQ5" s="78"/>
      <c r="AR5" s="78"/>
      <c r="AS5" s="78"/>
      <c r="AT5" s="78"/>
      <c r="AU5" s="78"/>
      <c r="AV5" s="78"/>
      <c r="AW5" s="78"/>
      <c r="AX5" s="78"/>
      <c r="AY5" s="78"/>
      <c r="AZ5" s="78"/>
      <c r="BA5" s="78"/>
      <c r="BB5" s="78"/>
      <c r="BC5" s="78"/>
    </row>
    <row r="6" spans="1:55" s="76" customFormat="1" x14ac:dyDescent="0.35">
      <c r="A6" s="14" t="s">
        <v>23</v>
      </c>
      <c r="B6" s="15" t="s">
        <v>34</v>
      </c>
      <c r="C6" s="16" t="s">
        <v>186</v>
      </c>
      <c r="D6" s="17" t="s">
        <v>35</v>
      </c>
      <c r="E6" s="26" t="s">
        <v>36</v>
      </c>
      <c r="F6" s="19" t="s">
        <v>33</v>
      </c>
      <c r="G6" s="20">
        <v>4</v>
      </c>
      <c r="H6" s="28">
        <v>39</v>
      </c>
      <c r="I6" s="6">
        <v>0.03</v>
      </c>
      <c r="J6" s="29">
        <v>90</v>
      </c>
      <c r="K6" s="21"/>
      <c r="L6" s="22"/>
      <c r="M6" s="171">
        <f t="shared" si="0"/>
        <v>156</v>
      </c>
      <c r="N6" s="23" t="s">
        <v>184</v>
      </c>
      <c r="O6" s="27"/>
      <c r="P6" s="27"/>
      <c r="Q6" s="27"/>
      <c r="R6" s="27"/>
      <c r="S6" s="25"/>
      <c r="T6" s="3"/>
      <c r="U6" s="3"/>
      <c r="V6" s="3"/>
      <c r="W6" s="3">
        <v>1</v>
      </c>
      <c r="X6" s="3">
        <v>1</v>
      </c>
      <c r="Y6" s="3">
        <v>1</v>
      </c>
      <c r="Z6" s="3">
        <v>1</v>
      </c>
      <c r="AA6" s="3"/>
      <c r="AB6" s="4"/>
      <c r="AC6" s="99">
        <f t="shared" si="1"/>
        <v>151.32</v>
      </c>
      <c r="AD6" s="39">
        <f t="shared" si="2"/>
        <v>360</v>
      </c>
      <c r="AE6" s="99">
        <f t="shared" si="3"/>
        <v>2.3790642347343378</v>
      </c>
      <c r="AF6" s="39">
        <f>AD6*'Hypothése des ventes'!$G$18</f>
        <v>144</v>
      </c>
      <c r="AG6" s="39">
        <f>(AD6-(AD6*'Hypothése des ventes'!$H$17))*'Hypothése des ventes'!$H$18</f>
        <v>32.4</v>
      </c>
      <c r="AH6" s="39">
        <f>(AD6-(AD6*'Hypothése des ventes'!$I$17))*'Hypothése des ventes'!$I$18</f>
        <v>0</v>
      </c>
      <c r="AI6" s="39">
        <f>(AD6-(AD6*'Hypothése des ventes'!$J$17))*'Hypothése des ventes'!$J$18</f>
        <v>50.400000000000006</v>
      </c>
      <c r="AJ6" s="39">
        <f>(AD6-(AD6*'Hypothése des ventes'!$K$17))*'Hypothése des ventes'!$K$18</f>
        <v>36</v>
      </c>
      <c r="AK6" s="39">
        <f>-(AC6*'Hypothése des ventes'!$L$18)</f>
        <v>-15.132</v>
      </c>
      <c r="AL6" s="39">
        <f t="shared" si="4"/>
        <v>0</v>
      </c>
      <c r="AM6" s="39">
        <f t="shared" si="5"/>
        <v>198.13440000000003</v>
      </c>
      <c r="AN6" s="99">
        <f t="shared" si="6"/>
        <v>1.3093735130848536</v>
      </c>
      <c r="AO6" s="99">
        <f t="shared" si="7"/>
        <v>46.814400000000035</v>
      </c>
      <c r="AP6" s="100">
        <f t="shared" si="8"/>
        <v>0.23627598236348674</v>
      </c>
      <c r="AQ6" s="78"/>
      <c r="AR6" s="78"/>
      <c r="AS6" s="78"/>
      <c r="AT6" s="78"/>
      <c r="AU6" s="78"/>
      <c r="AV6" s="78"/>
      <c r="AW6" s="78"/>
      <c r="AX6" s="78"/>
      <c r="AY6" s="78"/>
      <c r="AZ6" s="78"/>
      <c r="BA6" s="78"/>
      <c r="BB6" s="78"/>
      <c r="BC6" s="78"/>
    </row>
    <row r="7" spans="1:55" s="76" customFormat="1" x14ac:dyDescent="0.35">
      <c r="A7" s="14" t="s">
        <v>23</v>
      </c>
      <c r="B7" s="15" t="s">
        <v>34</v>
      </c>
      <c r="C7" s="16" t="s">
        <v>186</v>
      </c>
      <c r="D7" s="30" t="s">
        <v>37</v>
      </c>
      <c r="E7" s="31" t="s">
        <v>36</v>
      </c>
      <c r="F7" s="19" t="s">
        <v>33</v>
      </c>
      <c r="G7" s="15">
        <v>4</v>
      </c>
      <c r="H7" s="28">
        <v>39</v>
      </c>
      <c r="I7" s="6">
        <v>0.03</v>
      </c>
      <c r="J7" s="29">
        <v>90</v>
      </c>
      <c r="K7" s="21"/>
      <c r="L7" s="22"/>
      <c r="M7" s="171">
        <f t="shared" si="0"/>
        <v>156</v>
      </c>
      <c r="N7" s="23" t="s">
        <v>184</v>
      </c>
      <c r="O7" s="33"/>
      <c r="P7" s="33"/>
      <c r="Q7" s="33"/>
      <c r="R7" s="33"/>
      <c r="S7" s="79"/>
      <c r="T7" s="79"/>
      <c r="U7" s="79"/>
      <c r="V7" s="79"/>
      <c r="W7" s="79">
        <v>1</v>
      </c>
      <c r="X7" s="79">
        <v>1</v>
      </c>
      <c r="Y7" s="79">
        <v>1</v>
      </c>
      <c r="Z7" s="79">
        <v>1</v>
      </c>
      <c r="AA7" s="79"/>
      <c r="AB7" s="80"/>
      <c r="AC7" s="99">
        <f t="shared" si="1"/>
        <v>151.32</v>
      </c>
      <c r="AD7" s="39">
        <f t="shared" si="2"/>
        <v>360</v>
      </c>
      <c r="AE7" s="99">
        <f t="shared" si="3"/>
        <v>2.3790642347343378</v>
      </c>
      <c r="AF7" s="39">
        <f>AD7*'Hypothése des ventes'!$G$18</f>
        <v>144</v>
      </c>
      <c r="AG7" s="39">
        <f>(AD7-(AD7*'Hypothése des ventes'!$H$17))*'Hypothése des ventes'!$H$18</f>
        <v>32.4</v>
      </c>
      <c r="AH7" s="39">
        <f>(AD7-(AD7*'Hypothése des ventes'!$I$17))*'Hypothése des ventes'!$I$18</f>
        <v>0</v>
      </c>
      <c r="AI7" s="39">
        <f>(AD7-(AD7*'Hypothése des ventes'!$J$17))*'Hypothése des ventes'!$J$18</f>
        <v>50.400000000000006</v>
      </c>
      <c r="AJ7" s="39">
        <f>(AD7-(AD7*'Hypothése des ventes'!$K$17))*'Hypothése des ventes'!$K$18</f>
        <v>36</v>
      </c>
      <c r="AK7" s="39">
        <f>-(AC7*'Hypothése des ventes'!$L$18)</f>
        <v>-15.132</v>
      </c>
      <c r="AL7" s="39">
        <f t="shared" si="4"/>
        <v>0</v>
      </c>
      <c r="AM7" s="39">
        <f t="shared" si="5"/>
        <v>198.13440000000003</v>
      </c>
      <c r="AN7" s="99">
        <f t="shared" si="6"/>
        <v>1.3093735130848536</v>
      </c>
      <c r="AO7" s="99">
        <f t="shared" si="7"/>
        <v>46.814400000000035</v>
      </c>
      <c r="AP7" s="100">
        <f t="shared" si="8"/>
        <v>0.23627598236348674</v>
      </c>
      <c r="AQ7" s="78"/>
      <c r="AR7" s="78"/>
      <c r="AS7" s="78"/>
      <c r="AT7" s="78"/>
      <c r="AU7" s="78"/>
      <c r="AV7" s="78"/>
      <c r="AW7" s="78"/>
      <c r="AX7" s="78"/>
      <c r="AY7" s="78"/>
      <c r="AZ7" s="78"/>
      <c r="BA7" s="78"/>
      <c r="BB7" s="78"/>
      <c r="BC7" s="78"/>
    </row>
    <row r="8" spans="1:55" s="76" customFormat="1" x14ac:dyDescent="0.35">
      <c r="A8" s="14" t="s">
        <v>23</v>
      </c>
      <c r="B8" s="15" t="s">
        <v>34</v>
      </c>
      <c r="C8" s="16" t="s">
        <v>186</v>
      </c>
      <c r="D8" s="30" t="s">
        <v>38</v>
      </c>
      <c r="E8" s="31" t="s">
        <v>39</v>
      </c>
      <c r="F8" s="19" t="s">
        <v>33</v>
      </c>
      <c r="G8" s="15">
        <v>5</v>
      </c>
      <c r="H8" s="28">
        <v>35</v>
      </c>
      <c r="I8" s="6">
        <v>0.03</v>
      </c>
      <c r="J8" s="29">
        <v>80</v>
      </c>
      <c r="K8" s="21"/>
      <c r="L8" s="22"/>
      <c r="M8" s="171">
        <f t="shared" si="0"/>
        <v>175</v>
      </c>
      <c r="N8" s="23" t="s">
        <v>184</v>
      </c>
      <c r="O8" s="33"/>
      <c r="P8" s="33"/>
      <c r="Q8" s="33"/>
      <c r="R8" s="33"/>
      <c r="S8" s="79"/>
      <c r="T8" s="79"/>
      <c r="U8" s="79"/>
      <c r="V8" s="79"/>
      <c r="W8" s="79">
        <v>1</v>
      </c>
      <c r="X8" s="79">
        <v>1</v>
      </c>
      <c r="Y8" s="79">
        <v>1</v>
      </c>
      <c r="Z8" s="79">
        <v>1</v>
      </c>
      <c r="AA8" s="79">
        <v>1</v>
      </c>
      <c r="AB8" s="80"/>
      <c r="AC8" s="99">
        <f t="shared" si="1"/>
        <v>169.75</v>
      </c>
      <c r="AD8" s="39">
        <f t="shared" si="2"/>
        <v>400</v>
      </c>
      <c r="AE8" s="99">
        <f t="shared" si="3"/>
        <v>2.3564064801178204</v>
      </c>
      <c r="AF8" s="39">
        <f>AD8*'Hypothése des ventes'!$G$18</f>
        <v>160</v>
      </c>
      <c r="AG8" s="39">
        <f>(AD8-(AD8*'Hypothése des ventes'!$H$17))*'Hypothése des ventes'!$H$18</f>
        <v>36</v>
      </c>
      <c r="AH8" s="39">
        <f>(AD8-(AD8*'Hypothése des ventes'!$I$17))*'Hypothése des ventes'!$I$18</f>
        <v>0</v>
      </c>
      <c r="AI8" s="39">
        <f>(AD8-(AD8*'Hypothése des ventes'!$J$17))*'Hypothése des ventes'!$J$18</f>
        <v>56</v>
      </c>
      <c r="AJ8" s="39">
        <f>(AD8-(AD8*'Hypothése des ventes'!$K$17))*'Hypothése des ventes'!$K$18</f>
        <v>40</v>
      </c>
      <c r="AK8" s="39">
        <f>-(AC8*'Hypothése des ventes'!$L$18)</f>
        <v>-16.975000000000001</v>
      </c>
      <c r="AL8" s="39">
        <f t="shared" si="4"/>
        <v>0</v>
      </c>
      <c r="AM8" s="39">
        <f t="shared" si="5"/>
        <v>220.01999999999998</v>
      </c>
      <c r="AN8" s="99">
        <f t="shared" si="6"/>
        <v>1.296141384388807</v>
      </c>
      <c r="AO8" s="99">
        <f t="shared" si="7"/>
        <v>50.269999999999982</v>
      </c>
      <c r="AP8" s="100">
        <f t="shared" si="8"/>
        <v>0.22847922916098531</v>
      </c>
      <c r="AQ8" s="78"/>
      <c r="AR8" s="78"/>
      <c r="AS8" s="78"/>
      <c r="AT8" s="78"/>
      <c r="AU8" s="78"/>
      <c r="AV8" s="78"/>
      <c r="AW8" s="78"/>
      <c r="AX8" s="78"/>
      <c r="AY8" s="78"/>
      <c r="AZ8" s="78"/>
      <c r="BA8" s="78"/>
      <c r="BB8" s="78"/>
      <c r="BC8" s="78"/>
    </row>
    <row r="9" spans="1:55" s="76" customFormat="1" x14ac:dyDescent="0.35">
      <c r="A9" s="14" t="s">
        <v>23</v>
      </c>
      <c r="B9" s="15" t="s">
        <v>40</v>
      </c>
      <c r="C9" s="16" t="s">
        <v>186</v>
      </c>
      <c r="D9" s="30" t="s">
        <v>41</v>
      </c>
      <c r="E9" s="31" t="s">
        <v>42</v>
      </c>
      <c r="F9" s="19" t="s">
        <v>33</v>
      </c>
      <c r="G9" s="15">
        <v>5</v>
      </c>
      <c r="H9" s="28">
        <v>43</v>
      </c>
      <c r="I9" s="6">
        <v>0.03</v>
      </c>
      <c r="J9" s="29">
        <v>100</v>
      </c>
      <c r="K9" s="21"/>
      <c r="L9" s="22"/>
      <c r="M9" s="171">
        <f t="shared" si="0"/>
        <v>215</v>
      </c>
      <c r="N9" s="23" t="s">
        <v>184</v>
      </c>
      <c r="O9" s="33"/>
      <c r="P9" s="33"/>
      <c r="Q9" s="33"/>
      <c r="R9" s="33"/>
      <c r="S9" s="79"/>
      <c r="T9" s="79"/>
      <c r="U9" s="79"/>
      <c r="V9" s="79">
        <v>2</v>
      </c>
      <c r="W9" s="79">
        <v>1</v>
      </c>
      <c r="X9" s="79">
        <v>1</v>
      </c>
      <c r="Y9" s="79">
        <v>1</v>
      </c>
      <c r="Z9" s="79"/>
      <c r="AA9" s="79"/>
      <c r="AB9" s="80"/>
      <c r="AC9" s="99">
        <f t="shared" si="1"/>
        <v>208.55</v>
      </c>
      <c r="AD9" s="39">
        <f t="shared" si="2"/>
        <v>500</v>
      </c>
      <c r="AE9" s="99">
        <f t="shared" si="3"/>
        <v>2.397506593143131</v>
      </c>
      <c r="AF9" s="39">
        <f>AD9*'Hypothése des ventes'!$G$18</f>
        <v>200</v>
      </c>
      <c r="AG9" s="39">
        <f>(AD9-(AD9*'Hypothése des ventes'!$H$17))*'Hypothése des ventes'!$H$18</f>
        <v>45</v>
      </c>
      <c r="AH9" s="39">
        <f>(AD9-(AD9*'Hypothése des ventes'!$I$17))*'Hypothése des ventes'!$I$18</f>
        <v>0</v>
      </c>
      <c r="AI9" s="39">
        <f>(AD9-(AD9*'Hypothése des ventes'!$J$17))*'Hypothése des ventes'!$J$18</f>
        <v>70</v>
      </c>
      <c r="AJ9" s="39">
        <f>(AD9-(AD9*'Hypothése des ventes'!$K$17))*'Hypothése des ventes'!$K$18</f>
        <v>50</v>
      </c>
      <c r="AK9" s="39">
        <f>-(AC9*'Hypothése des ventes'!$L$18)</f>
        <v>-20.855000000000004</v>
      </c>
      <c r="AL9" s="39">
        <f t="shared" si="4"/>
        <v>0</v>
      </c>
      <c r="AM9" s="39">
        <f t="shared" si="5"/>
        <v>275.31599999999997</v>
      </c>
      <c r="AN9" s="99">
        <f t="shared" si="6"/>
        <v>1.3201438503955885</v>
      </c>
      <c r="AO9" s="99">
        <f t="shared" si="7"/>
        <v>66.765999999999963</v>
      </c>
      <c r="AP9" s="100">
        <f t="shared" si="8"/>
        <v>0.2425067921951502</v>
      </c>
      <c r="AQ9" s="78"/>
      <c r="AR9" s="78"/>
      <c r="AS9" s="78"/>
      <c r="AT9" s="78"/>
      <c r="AU9" s="78"/>
      <c r="AV9" s="78"/>
      <c r="AW9" s="78"/>
      <c r="AX9" s="78"/>
      <c r="AY9" s="78"/>
      <c r="AZ9" s="78"/>
      <c r="BA9" s="78"/>
      <c r="BB9" s="78"/>
      <c r="BC9" s="78"/>
    </row>
    <row r="10" spans="1:55" s="76" customFormat="1" x14ac:dyDescent="0.35">
      <c r="A10" s="14" t="s">
        <v>23</v>
      </c>
      <c r="B10" s="15" t="s">
        <v>40</v>
      </c>
      <c r="C10" s="16" t="s">
        <v>186</v>
      </c>
      <c r="D10" s="30" t="s">
        <v>43</v>
      </c>
      <c r="E10" s="31" t="s">
        <v>42</v>
      </c>
      <c r="F10" s="19" t="s">
        <v>33</v>
      </c>
      <c r="G10" s="15">
        <v>5</v>
      </c>
      <c r="H10" s="28">
        <v>43</v>
      </c>
      <c r="I10" s="6">
        <v>0.03</v>
      </c>
      <c r="J10" s="29">
        <v>100</v>
      </c>
      <c r="K10" s="21"/>
      <c r="L10" s="22"/>
      <c r="M10" s="171">
        <f t="shared" si="0"/>
        <v>215</v>
      </c>
      <c r="N10" s="23" t="s">
        <v>184</v>
      </c>
      <c r="O10" s="33"/>
      <c r="P10" s="33"/>
      <c r="Q10" s="33"/>
      <c r="R10" s="33"/>
      <c r="S10" s="79"/>
      <c r="T10" s="79"/>
      <c r="U10" s="79">
        <v>1</v>
      </c>
      <c r="V10" s="79">
        <v>2</v>
      </c>
      <c r="W10" s="79">
        <v>1</v>
      </c>
      <c r="X10" s="79">
        <v>1</v>
      </c>
      <c r="Y10" s="79"/>
      <c r="Z10" s="79"/>
      <c r="AA10" s="79"/>
      <c r="AB10" s="80"/>
      <c r="AC10" s="99">
        <f t="shared" si="1"/>
        <v>208.55</v>
      </c>
      <c r="AD10" s="39">
        <f t="shared" si="2"/>
        <v>500</v>
      </c>
      <c r="AE10" s="99">
        <f t="shared" si="3"/>
        <v>2.397506593143131</v>
      </c>
      <c r="AF10" s="39">
        <f>AD10*'Hypothése des ventes'!$G$18</f>
        <v>200</v>
      </c>
      <c r="AG10" s="39">
        <f>(AD10-(AD10*'Hypothése des ventes'!$H$17))*'Hypothése des ventes'!$H$18</f>
        <v>45</v>
      </c>
      <c r="AH10" s="39">
        <f>(AD10-(AD10*'Hypothése des ventes'!$I$17))*'Hypothése des ventes'!$I$18</f>
        <v>0</v>
      </c>
      <c r="AI10" s="39">
        <f>(AD10-(AD10*'Hypothése des ventes'!$J$17))*'Hypothése des ventes'!$J$18</f>
        <v>70</v>
      </c>
      <c r="AJ10" s="39">
        <f>(AD10-(AD10*'Hypothése des ventes'!$K$17))*'Hypothése des ventes'!$K$18</f>
        <v>50</v>
      </c>
      <c r="AK10" s="39">
        <f>-(AC10*'Hypothése des ventes'!$L$18)</f>
        <v>-20.855000000000004</v>
      </c>
      <c r="AL10" s="39">
        <f t="shared" si="4"/>
        <v>0</v>
      </c>
      <c r="AM10" s="39">
        <f t="shared" si="5"/>
        <v>275.31599999999997</v>
      </c>
      <c r="AN10" s="99">
        <f t="shared" si="6"/>
        <v>1.3201438503955885</v>
      </c>
      <c r="AO10" s="99">
        <f t="shared" si="7"/>
        <v>66.765999999999963</v>
      </c>
      <c r="AP10" s="100">
        <f t="shared" si="8"/>
        <v>0.2425067921951502</v>
      </c>
      <c r="AQ10" s="78"/>
      <c r="AR10" s="78"/>
      <c r="AS10" s="78"/>
      <c r="AT10" s="78"/>
      <c r="AU10" s="78"/>
      <c r="AV10" s="78"/>
      <c r="AW10" s="78"/>
      <c r="AX10" s="78"/>
      <c r="AY10" s="78"/>
      <c r="AZ10" s="78"/>
      <c r="BA10" s="78"/>
      <c r="BB10" s="78"/>
      <c r="BC10" s="78"/>
    </row>
    <row r="11" spans="1:55" s="76" customFormat="1" x14ac:dyDescent="0.35">
      <c r="A11" s="14" t="s">
        <v>23</v>
      </c>
      <c r="B11" s="15" t="s">
        <v>44</v>
      </c>
      <c r="C11" s="16" t="s">
        <v>186</v>
      </c>
      <c r="D11" s="30" t="s">
        <v>45</v>
      </c>
      <c r="E11" s="31" t="s">
        <v>46</v>
      </c>
      <c r="F11" s="19" t="s">
        <v>33</v>
      </c>
      <c r="G11" s="15">
        <v>6</v>
      </c>
      <c r="H11" s="28">
        <v>61</v>
      </c>
      <c r="I11" s="6">
        <v>0.03</v>
      </c>
      <c r="J11" s="29">
        <v>140</v>
      </c>
      <c r="K11" s="21"/>
      <c r="L11" s="22"/>
      <c r="M11" s="171">
        <f t="shared" si="0"/>
        <v>366</v>
      </c>
      <c r="N11" s="23" t="s">
        <v>184</v>
      </c>
      <c r="O11" s="33"/>
      <c r="P11" s="33"/>
      <c r="Q11" s="33"/>
      <c r="R11" s="33"/>
      <c r="S11" s="79"/>
      <c r="T11" s="79"/>
      <c r="U11" s="79"/>
      <c r="V11" s="79">
        <v>1</v>
      </c>
      <c r="W11" s="79">
        <v>1</v>
      </c>
      <c r="X11" s="79">
        <v>2</v>
      </c>
      <c r="Y11" s="79">
        <v>1</v>
      </c>
      <c r="Z11" s="79">
        <v>1</v>
      </c>
      <c r="AA11" s="79"/>
      <c r="AB11" s="80"/>
      <c r="AC11" s="99">
        <f t="shared" si="1"/>
        <v>355.02</v>
      </c>
      <c r="AD11" s="39">
        <f t="shared" si="2"/>
        <v>840</v>
      </c>
      <c r="AE11" s="99">
        <f t="shared" si="3"/>
        <v>2.3660638837248609</v>
      </c>
      <c r="AF11" s="39">
        <f>AD11*'Hypothése des ventes'!$G$18</f>
        <v>336</v>
      </c>
      <c r="AG11" s="39">
        <f>(AD11-(AD11*'Hypothése des ventes'!$H$17))*'Hypothése des ventes'!$H$18</f>
        <v>75.600000000000009</v>
      </c>
      <c r="AH11" s="39">
        <f>(AD11-(AD11*'Hypothése des ventes'!$I$17))*'Hypothése des ventes'!$I$18</f>
        <v>0</v>
      </c>
      <c r="AI11" s="39">
        <f>(AD11-(AD11*'Hypothése des ventes'!$J$17))*'Hypothése des ventes'!$J$18</f>
        <v>117.60000000000001</v>
      </c>
      <c r="AJ11" s="39">
        <f>(AD11-(AD11*'Hypothése des ventes'!$K$17))*'Hypothése des ventes'!$K$18</f>
        <v>84</v>
      </c>
      <c r="AK11" s="39">
        <f>-(AC11*'Hypothése des ventes'!$L$18)</f>
        <v>-35.502000000000002</v>
      </c>
      <c r="AL11" s="39">
        <f t="shared" si="4"/>
        <v>0</v>
      </c>
      <c r="AM11" s="39">
        <f t="shared" si="5"/>
        <v>462.15840000000009</v>
      </c>
      <c r="AN11" s="99">
        <f t="shared" si="6"/>
        <v>1.3017813080953189</v>
      </c>
      <c r="AO11" s="99">
        <f t="shared" si="7"/>
        <v>107.1384000000001</v>
      </c>
      <c r="AP11" s="100">
        <f t="shared" si="8"/>
        <v>0.23182181693549242</v>
      </c>
      <c r="AQ11" s="78"/>
      <c r="AR11" s="78"/>
      <c r="AS11" s="78"/>
      <c r="AT11" s="78"/>
      <c r="AU11" s="78"/>
      <c r="AV11" s="78"/>
      <c r="AW11" s="78"/>
      <c r="AX11" s="78"/>
      <c r="AY11" s="78"/>
      <c r="AZ11" s="78"/>
      <c r="BA11" s="78"/>
      <c r="BB11" s="78"/>
      <c r="BC11" s="78"/>
    </row>
    <row r="12" spans="1:55" s="76" customFormat="1" x14ac:dyDescent="0.35">
      <c r="A12" s="14" t="s">
        <v>23</v>
      </c>
      <c r="B12" s="15" t="s">
        <v>44</v>
      </c>
      <c r="C12" s="16" t="s">
        <v>186</v>
      </c>
      <c r="D12" s="30" t="s">
        <v>47</v>
      </c>
      <c r="E12" s="31" t="s">
        <v>46</v>
      </c>
      <c r="F12" s="19" t="s">
        <v>33</v>
      </c>
      <c r="G12" s="15">
        <v>5</v>
      </c>
      <c r="H12" s="28">
        <v>61</v>
      </c>
      <c r="I12" s="6">
        <v>0.03</v>
      </c>
      <c r="J12" s="29">
        <v>140</v>
      </c>
      <c r="K12" s="21"/>
      <c r="L12" s="22"/>
      <c r="M12" s="171">
        <f t="shared" si="0"/>
        <v>305</v>
      </c>
      <c r="N12" s="23" t="s">
        <v>184</v>
      </c>
      <c r="O12" s="33"/>
      <c r="P12" s="33"/>
      <c r="Q12" s="33"/>
      <c r="R12" s="33"/>
      <c r="S12" s="79"/>
      <c r="T12" s="79"/>
      <c r="U12" s="79"/>
      <c r="V12" s="79"/>
      <c r="W12" s="79">
        <v>1</v>
      </c>
      <c r="X12" s="79">
        <v>1</v>
      </c>
      <c r="Y12" s="79">
        <v>1</v>
      </c>
      <c r="Z12" s="79">
        <v>1</v>
      </c>
      <c r="AA12" s="79">
        <v>1</v>
      </c>
      <c r="AB12" s="80"/>
      <c r="AC12" s="99">
        <f t="shared" si="1"/>
        <v>295.85000000000002</v>
      </c>
      <c r="AD12" s="39">
        <f t="shared" si="2"/>
        <v>700</v>
      </c>
      <c r="AE12" s="99">
        <f t="shared" si="3"/>
        <v>2.3660638837248604</v>
      </c>
      <c r="AF12" s="39">
        <f>AD12*'Hypothése des ventes'!$G$18</f>
        <v>280</v>
      </c>
      <c r="AG12" s="39">
        <f>(AD12-(AD12*'Hypothése des ventes'!$H$17))*'Hypothése des ventes'!$H$18</f>
        <v>63</v>
      </c>
      <c r="AH12" s="39">
        <f>(AD12-(AD12*'Hypothése des ventes'!$I$17))*'Hypothése des ventes'!$I$18</f>
        <v>0</v>
      </c>
      <c r="AI12" s="39">
        <f>(AD12-(AD12*'Hypothése des ventes'!$J$17))*'Hypothése des ventes'!$J$18</f>
        <v>98</v>
      </c>
      <c r="AJ12" s="39">
        <f>(AD12-(AD12*'Hypothése des ventes'!$K$17))*'Hypothése des ventes'!$K$18</f>
        <v>70</v>
      </c>
      <c r="AK12" s="39">
        <f>-(AC12*'Hypothése des ventes'!$L$18)</f>
        <v>-29.585000000000004</v>
      </c>
      <c r="AL12" s="39">
        <f t="shared" si="4"/>
        <v>0</v>
      </c>
      <c r="AM12" s="39">
        <f t="shared" si="5"/>
        <v>385.13200000000006</v>
      </c>
      <c r="AN12" s="99">
        <f t="shared" si="6"/>
        <v>1.3017813080953187</v>
      </c>
      <c r="AO12" s="99">
        <f t="shared" si="7"/>
        <v>89.282000000000039</v>
      </c>
      <c r="AP12" s="100">
        <f t="shared" si="8"/>
        <v>0.23182181693549231</v>
      </c>
      <c r="AQ12" s="78"/>
      <c r="AR12" s="78"/>
      <c r="AS12" s="78"/>
      <c r="AT12" s="78"/>
      <c r="AU12" s="78"/>
      <c r="AV12" s="78"/>
      <c r="AW12" s="78"/>
      <c r="AX12" s="78"/>
      <c r="AY12" s="78"/>
      <c r="AZ12" s="78"/>
      <c r="BA12" s="78"/>
      <c r="BB12" s="78"/>
      <c r="BC12" s="78"/>
    </row>
    <row r="13" spans="1:55" s="76" customFormat="1" x14ac:dyDescent="0.35">
      <c r="A13" s="14" t="s">
        <v>23</v>
      </c>
      <c r="B13" s="15" t="s">
        <v>44</v>
      </c>
      <c r="C13" s="16" t="s">
        <v>186</v>
      </c>
      <c r="D13" s="30" t="s">
        <v>48</v>
      </c>
      <c r="E13" s="31" t="s">
        <v>49</v>
      </c>
      <c r="F13" s="19" t="s">
        <v>33</v>
      </c>
      <c r="G13" s="15">
        <v>6</v>
      </c>
      <c r="H13" s="28">
        <v>70</v>
      </c>
      <c r="I13" s="6">
        <v>0.03</v>
      </c>
      <c r="J13" s="29">
        <v>160</v>
      </c>
      <c r="K13" s="21"/>
      <c r="L13" s="22"/>
      <c r="M13" s="171">
        <f t="shared" si="0"/>
        <v>420</v>
      </c>
      <c r="N13" s="23" t="s">
        <v>184</v>
      </c>
      <c r="O13" s="36"/>
      <c r="P13" s="36"/>
      <c r="Q13" s="36"/>
      <c r="R13" s="36"/>
      <c r="S13" s="79"/>
      <c r="T13" s="79"/>
      <c r="U13" s="79"/>
      <c r="V13" s="79">
        <v>1</v>
      </c>
      <c r="W13" s="79">
        <v>1</v>
      </c>
      <c r="X13" s="79">
        <v>2</v>
      </c>
      <c r="Y13" s="79">
        <v>1</v>
      </c>
      <c r="Z13" s="79">
        <v>1</v>
      </c>
      <c r="AA13" s="79"/>
      <c r="AB13" s="80"/>
      <c r="AC13" s="99">
        <f t="shared" si="1"/>
        <v>407.40000000000003</v>
      </c>
      <c r="AD13" s="39">
        <f t="shared" si="2"/>
        <v>960</v>
      </c>
      <c r="AE13" s="99">
        <f t="shared" si="3"/>
        <v>2.3564064801178199</v>
      </c>
      <c r="AF13" s="39">
        <f>AD13*'Hypothése des ventes'!$G$18</f>
        <v>384</v>
      </c>
      <c r="AG13" s="39">
        <f>(AD13-(AD13*'Hypothése des ventes'!$H$17))*'Hypothése des ventes'!$H$18</f>
        <v>86.4</v>
      </c>
      <c r="AH13" s="39">
        <f>(AD13-(AD13*'Hypothése des ventes'!$I$17))*'Hypothése des ventes'!$I$18</f>
        <v>0</v>
      </c>
      <c r="AI13" s="39">
        <f>(AD13-(AD13*'Hypothése des ventes'!$J$17))*'Hypothése des ventes'!$J$18</f>
        <v>134.4</v>
      </c>
      <c r="AJ13" s="39">
        <f>(AD13-(AD13*'Hypothése des ventes'!$K$17))*'Hypothése des ventes'!$K$18</f>
        <v>96</v>
      </c>
      <c r="AK13" s="39">
        <f>-(AC13*'Hypothése des ventes'!$L$18)</f>
        <v>-40.740000000000009</v>
      </c>
      <c r="AL13" s="39">
        <f t="shared" si="4"/>
        <v>0</v>
      </c>
      <c r="AM13" s="39">
        <f t="shared" si="5"/>
        <v>528.048</v>
      </c>
      <c r="AN13" s="99">
        <f t="shared" si="6"/>
        <v>1.296141384388807</v>
      </c>
      <c r="AO13" s="99">
        <f t="shared" si="7"/>
        <v>120.64799999999997</v>
      </c>
      <c r="AP13" s="100">
        <f t="shared" si="8"/>
        <v>0.22847922916098531</v>
      </c>
      <c r="AQ13" s="78"/>
      <c r="AR13" s="78"/>
      <c r="AS13" s="78"/>
      <c r="AT13" s="78"/>
      <c r="AU13" s="78"/>
      <c r="AV13" s="78"/>
      <c r="AW13" s="78"/>
      <c r="AX13" s="78"/>
      <c r="AY13" s="78"/>
      <c r="AZ13" s="78"/>
      <c r="BA13" s="78"/>
      <c r="BB13" s="78"/>
      <c r="BC13" s="78"/>
    </row>
    <row r="14" spans="1:55" s="76" customFormat="1" x14ac:dyDescent="0.35">
      <c r="A14" s="14" t="s">
        <v>23</v>
      </c>
      <c r="B14" s="15" t="s">
        <v>50</v>
      </c>
      <c r="C14" s="16" t="s">
        <v>186</v>
      </c>
      <c r="D14" s="30" t="s">
        <v>51</v>
      </c>
      <c r="E14" s="31" t="s">
        <v>52</v>
      </c>
      <c r="F14" s="19" t="s">
        <v>27</v>
      </c>
      <c r="G14" s="15">
        <v>3</v>
      </c>
      <c r="H14" s="28">
        <v>13</v>
      </c>
      <c r="I14" s="6">
        <v>0.03</v>
      </c>
      <c r="J14" s="29">
        <v>30</v>
      </c>
      <c r="K14" s="21"/>
      <c r="L14" s="22"/>
      <c r="M14" s="171">
        <f t="shared" si="0"/>
        <v>39</v>
      </c>
      <c r="N14" s="23" t="s">
        <v>184</v>
      </c>
      <c r="O14" s="33"/>
      <c r="P14" s="33"/>
      <c r="Q14" s="33"/>
      <c r="R14" s="33"/>
      <c r="S14" s="79"/>
      <c r="T14" s="79"/>
      <c r="U14" s="79"/>
      <c r="V14" s="79"/>
      <c r="W14" s="79"/>
      <c r="X14" s="79"/>
      <c r="Y14" s="79"/>
      <c r="Z14" s="79"/>
      <c r="AA14" s="79"/>
      <c r="AB14" s="80"/>
      <c r="AC14" s="99">
        <f t="shared" si="1"/>
        <v>37.83</v>
      </c>
      <c r="AD14" s="39">
        <f t="shared" si="2"/>
        <v>90</v>
      </c>
      <c r="AE14" s="99">
        <f t="shared" si="3"/>
        <v>2.3790642347343378</v>
      </c>
      <c r="AF14" s="39">
        <f>AD14*'Hypothése des ventes'!$G$18</f>
        <v>36</v>
      </c>
      <c r="AG14" s="39">
        <f>(AD14-(AD14*'Hypothése des ventes'!$H$17))*'Hypothése des ventes'!$H$18</f>
        <v>8.1</v>
      </c>
      <c r="AH14" s="39">
        <f>(AD14-(AD14*'Hypothése des ventes'!$I$17))*'Hypothése des ventes'!$I$18</f>
        <v>0</v>
      </c>
      <c r="AI14" s="39">
        <f>(AD14-(AD14*'Hypothése des ventes'!$J$17))*'Hypothése des ventes'!$J$18</f>
        <v>12.600000000000001</v>
      </c>
      <c r="AJ14" s="39">
        <f>(AD14-(AD14*'Hypothése des ventes'!$K$17))*'Hypothése des ventes'!$K$18</f>
        <v>9</v>
      </c>
      <c r="AK14" s="39">
        <f>-(AC14*'Hypothése des ventes'!$L$18)</f>
        <v>-3.7829999999999999</v>
      </c>
      <c r="AL14" s="39">
        <f t="shared" si="4"/>
        <v>0</v>
      </c>
      <c r="AM14" s="39">
        <f t="shared" si="5"/>
        <v>49.533600000000007</v>
      </c>
      <c r="AN14" s="99">
        <f t="shared" si="6"/>
        <v>1.3093735130848536</v>
      </c>
      <c r="AO14" s="99">
        <f t="shared" si="7"/>
        <v>11.703600000000009</v>
      </c>
      <c r="AP14" s="100">
        <f t="shared" si="8"/>
        <v>0.23627598236348674</v>
      </c>
      <c r="AQ14" s="78"/>
      <c r="AR14" s="78"/>
      <c r="AS14" s="78"/>
      <c r="AT14" s="78"/>
      <c r="AU14" s="78"/>
      <c r="AV14" s="78"/>
      <c r="AW14" s="78"/>
      <c r="AX14" s="78"/>
      <c r="AY14" s="78"/>
      <c r="AZ14" s="78"/>
      <c r="BA14" s="78"/>
      <c r="BB14" s="78"/>
      <c r="BC14" s="78"/>
    </row>
    <row r="15" spans="1:55" s="76" customFormat="1" x14ac:dyDescent="0.35">
      <c r="A15" s="14" t="s">
        <v>23</v>
      </c>
      <c r="B15" s="15" t="s">
        <v>50</v>
      </c>
      <c r="C15" s="16" t="s">
        <v>186</v>
      </c>
      <c r="D15" s="30" t="s">
        <v>53</v>
      </c>
      <c r="E15" s="31" t="s">
        <v>52</v>
      </c>
      <c r="F15" s="19" t="s">
        <v>27</v>
      </c>
      <c r="G15" s="15">
        <v>3</v>
      </c>
      <c r="H15" s="28">
        <v>13</v>
      </c>
      <c r="I15" s="6">
        <v>0.03</v>
      </c>
      <c r="J15" s="29">
        <v>30</v>
      </c>
      <c r="K15" s="21"/>
      <c r="L15" s="22"/>
      <c r="M15" s="171">
        <f t="shared" si="0"/>
        <v>39</v>
      </c>
      <c r="N15" s="23" t="s">
        <v>184</v>
      </c>
      <c r="O15" s="33"/>
      <c r="P15" s="33"/>
      <c r="Q15" s="33"/>
      <c r="R15" s="33"/>
      <c r="S15" s="79"/>
      <c r="T15" s="79"/>
      <c r="U15" s="79"/>
      <c r="V15" s="79"/>
      <c r="W15" s="79"/>
      <c r="X15" s="79"/>
      <c r="Y15" s="79"/>
      <c r="Z15" s="79"/>
      <c r="AA15" s="79"/>
      <c r="AB15" s="80"/>
      <c r="AC15" s="99">
        <f t="shared" si="1"/>
        <v>37.83</v>
      </c>
      <c r="AD15" s="39">
        <f t="shared" si="2"/>
        <v>90</v>
      </c>
      <c r="AE15" s="99">
        <f t="shared" si="3"/>
        <v>2.3790642347343378</v>
      </c>
      <c r="AF15" s="39">
        <f>AD15*'Hypothése des ventes'!$G$18</f>
        <v>36</v>
      </c>
      <c r="AG15" s="39">
        <f>(AD15-(AD15*'Hypothése des ventes'!$H$17))*'Hypothése des ventes'!$H$18</f>
        <v>8.1</v>
      </c>
      <c r="AH15" s="39">
        <f>(AD15-(AD15*'Hypothése des ventes'!$I$17))*'Hypothése des ventes'!$I$18</f>
        <v>0</v>
      </c>
      <c r="AI15" s="39">
        <f>(AD15-(AD15*'Hypothése des ventes'!$J$17))*'Hypothése des ventes'!$J$18</f>
        <v>12.600000000000001</v>
      </c>
      <c r="AJ15" s="39">
        <f>(AD15-(AD15*'Hypothése des ventes'!$K$17))*'Hypothése des ventes'!$K$18</f>
        <v>9</v>
      </c>
      <c r="AK15" s="39">
        <f>-(AC15*'Hypothése des ventes'!$L$18)</f>
        <v>-3.7829999999999999</v>
      </c>
      <c r="AL15" s="39">
        <f t="shared" si="4"/>
        <v>0</v>
      </c>
      <c r="AM15" s="39">
        <f t="shared" si="5"/>
        <v>49.533600000000007</v>
      </c>
      <c r="AN15" s="99">
        <f t="shared" si="6"/>
        <v>1.3093735130848536</v>
      </c>
      <c r="AO15" s="99">
        <f t="shared" si="7"/>
        <v>11.703600000000009</v>
      </c>
      <c r="AP15" s="100">
        <f t="shared" si="8"/>
        <v>0.23627598236348674</v>
      </c>
      <c r="AQ15" s="78"/>
      <c r="AR15" s="78"/>
      <c r="AS15" s="78"/>
      <c r="AT15" s="78"/>
      <c r="AU15" s="78"/>
      <c r="AV15" s="78"/>
      <c r="AW15" s="78"/>
      <c r="AX15" s="78"/>
      <c r="AY15" s="78"/>
      <c r="AZ15" s="78"/>
      <c r="BA15" s="78"/>
      <c r="BB15" s="78"/>
      <c r="BC15" s="78"/>
    </row>
    <row r="16" spans="1:55" s="76" customFormat="1" x14ac:dyDescent="0.35">
      <c r="A16" s="14" t="s">
        <v>54</v>
      </c>
      <c r="B16" s="15" t="s">
        <v>34</v>
      </c>
      <c r="C16" s="16" t="s">
        <v>185</v>
      </c>
      <c r="D16" s="30" t="s">
        <v>63</v>
      </c>
      <c r="E16" s="31" t="s">
        <v>64</v>
      </c>
      <c r="F16" s="19" t="s">
        <v>33</v>
      </c>
      <c r="G16" s="15">
        <v>7</v>
      </c>
      <c r="H16" s="28">
        <v>32.56</v>
      </c>
      <c r="I16" s="37">
        <v>0.15</v>
      </c>
      <c r="J16" s="29">
        <v>70</v>
      </c>
      <c r="K16" s="21"/>
      <c r="L16" s="22"/>
      <c r="M16" s="171">
        <f t="shared" si="0"/>
        <v>227.92000000000002</v>
      </c>
      <c r="N16" s="23" t="s">
        <v>184</v>
      </c>
      <c r="O16" s="33"/>
      <c r="P16" s="33"/>
      <c r="Q16" s="33"/>
      <c r="R16" s="33"/>
      <c r="S16" s="79"/>
      <c r="T16" s="79"/>
      <c r="U16" s="79"/>
      <c r="V16" s="79"/>
      <c r="W16" s="79">
        <v>1</v>
      </c>
      <c r="X16" s="79">
        <v>2</v>
      </c>
      <c r="Y16" s="79">
        <v>2</v>
      </c>
      <c r="Z16" s="79">
        <v>2</v>
      </c>
      <c r="AA16" s="79"/>
      <c r="AB16" s="80"/>
      <c r="AC16" s="99">
        <f t="shared" si="1"/>
        <v>193.73200000000003</v>
      </c>
      <c r="AD16" s="39">
        <f t="shared" si="2"/>
        <v>490</v>
      </c>
      <c r="AE16" s="99">
        <f t="shared" si="3"/>
        <v>2.5292672351495877</v>
      </c>
      <c r="AF16" s="39">
        <f>AD16*'Hypothése des ventes'!$G$18</f>
        <v>196</v>
      </c>
      <c r="AG16" s="39">
        <f>(AD16-(AD16*'Hypothése des ventes'!$H$17))*'Hypothése des ventes'!$H$18</f>
        <v>44.1</v>
      </c>
      <c r="AH16" s="39">
        <f>(AD16-(AD16*'Hypothése des ventes'!$I$17))*'Hypothése des ventes'!$I$18</f>
        <v>0</v>
      </c>
      <c r="AI16" s="39">
        <f>(AD16-(AD16*'Hypothése des ventes'!$J$17))*'Hypothése des ventes'!$J$18</f>
        <v>68.600000000000009</v>
      </c>
      <c r="AJ16" s="39">
        <f>(AD16-(AD16*'Hypothése des ventes'!$K$17))*'Hypothése des ventes'!$K$18</f>
        <v>49</v>
      </c>
      <c r="AK16" s="39">
        <f>-(AC16*'Hypothése des ventes'!$L$18)</f>
        <v>-19.373200000000004</v>
      </c>
      <c r="AL16" s="39">
        <f t="shared" si="4"/>
        <v>0</v>
      </c>
      <c r="AM16" s="39">
        <f t="shared" si="5"/>
        <v>270.66144000000003</v>
      </c>
      <c r="AN16" s="99">
        <f t="shared" si="6"/>
        <v>1.3970920653273593</v>
      </c>
      <c r="AO16" s="99">
        <f t="shared" si="7"/>
        <v>76.92944</v>
      </c>
      <c r="AP16" s="100">
        <f t="shared" si="8"/>
        <v>0.28422755749766199</v>
      </c>
      <c r="AQ16" s="78"/>
      <c r="AR16" s="78"/>
      <c r="AS16" s="78"/>
      <c r="AT16" s="78"/>
      <c r="AU16" s="78"/>
      <c r="AV16" s="78"/>
      <c r="AW16" s="78"/>
      <c r="AX16" s="78"/>
      <c r="AY16" s="78"/>
      <c r="AZ16" s="78"/>
      <c r="BA16" s="78"/>
      <c r="BB16" s="78"/>
      <c r="BC16" s="78"/>
    </row>
    <row r="17" spans="1:55" s="76" customFormat="1" x14ac:dyDescent="0.35">
      <c r="A17" s="14" t="s">
        <v>54</v>
      </c>
      <c r="B17" s="15" t="s">
        <v>24</v>
      </c>
      <c r="C17" s="16" t="s">
        <v>186</v>
      </c>
      <c r="D17" s="30" t="s">
        <v>65</v>
      </c>
      <c r="E17" s="31" t="s">
        <v>66</v>
      </c>
      <c r="F17" s="19" t="s">
        <v>27</v>
      </c>
      <c r="G17" s="15">
        <v>6</v>
      </c>
      <c r="H17" s="28">
        <v>13</v>
      </c>
      <c r="I17" s="37">
        <v>0.15</v>
      </c>
      <c r="J17" s="29">
        <v>26</v>
      </c>
      <c r="K17" s="21"/>
      <c r="L17" s="22"/>
      <c r="M17" s="171">
        <f t="shared" si="0"/>
        <v>78</v>
      </c>
      <c r="N17" s="23" t="s">
        <v>184</v>
      </c>
      <c r="O17" s="33"/>
      <c r="P17" s="33"/>
      <c r="Q17" s="33"/>
      <c r="R17" s="33"/>
      <c r="S17" s="79"/>
      <c r="T17" s="79"/>
      <c r="U17" s="79"/>
      <c r="V17" s="79"/>
      <c r="W17" s="79"/>
      <c r="X17" s="79"/>
      <c r="Y17" s="79"/>
      <c r="Z17" s="79"/>
      <c r="AA17" s="79"/>
      <c r="AB17" s="80"/>
      <c r="AC17" s="99">
        <f t="shared" si="1"/>
        <v>66.300000000000011</v>
      </c>
      <c r="AD17" s="39">
        <f t="shared" si="2"/>
        <v>156</v>
      </c>
      <c r="AE17" s="99">
        <f t="shared" si="3"/>
        <v>2.3529411764705879</v>
      </c>
      <c r="AF17" s="39">
        <f>AD17*'Hypothése des ventes'!$G$18</f>
        <v>62.400000000000006</v>
      </c>
      <c r="AG17" s="39">
        <f>(AD17-(AD17*'Hypothése des ventes'!$H$17))*'Hypothése des ventes'!$H$18</f>
        <v>14.040000000000001</v>
      </c>
      <c r="AH17" s="39">
        <f>(AD17-(AD17*'Hypothése des ventes'!$I$17))*'Hypothése des ventes'!$I$18</f>
        <v>0</v>
      </c>
      <c r="AI17" s="39">
        <f>(AD17-(AD17*'Hypothése des ventes'!$J$17))*'Hypothése des ventes'!$J$18</f>
        <v>21.840000000000003</v>
      </c>
      <c r="AJ17" s="39">
        <f>(AD17-(AD17*'Hypothése des ventes'!$K$17))*'Hypothése des ventes'!$K$18</f>
        <v>15.600000000000001</v>
      </c>
      <c r="AK17" s="39">
        <f>-(AC17*'Hypothése des ventes'!$L$18)</f>
        <v>-6.6300000000000017</v>
      </c>
      <c r="AL17" s="39">
        <f t="shared" si="4"/>
        <v>0</v>
      </c>
      <c r="AM17" s="39">
        <f t="shared" si="5"/>
        <v>85.800000000000026</v>
      </c>
      <c r="AN17" s="99">
        <f t="shared" si="6"/>
        <v>1.2941176470588236</v>
      </c>
      <c r="AO17" s="99">
        <f t="shared" si="7"/>
        <v>19.500000000000014</v>
      </c>
      <c r="AP17" s="100">
        <f t="shared" si="8"/>
        <v>0.22727272727272738</v>
      </c>
      <c r="AQ17" s="78"/>
      <c r="AR17" s="78"/>
      <c r="AS17" s="78"/>
      <c r="AT17" s="78"/>
      <c r="AU17" s="78"/>
      <c r="AV17" s="78"/>
      <c r="AW17" s="78"/>
      <c r="AX17" s="78"/>
      <c r="AY17" s="78"/>
      <c r="AZ17" s="78"/>
      <c r="BA17" s="78"/>
      <c r="BB17" s="78"/>
      <c r="BC17" s="78"/>
    </row>
    <row r="18" spans="1:55" s="76" customFormat="1" x14ac:dyDescent="0.35">
      <c r="A18" s="14" t="s">
        <v>54</v>
      </c>
      <c r="B18" s="15" t="s">
        <v>67</v>
      </c>
      <c r="C18" s="16" t="s">
        <v>185</v>
      </c>
      <c r="D18" s="30" t="s">
        <v>68</v>
      </c>
      <c r="E18" s="31" t="s">
        <v>69</v>
      </c>
      <c r="F18" s="15" t="s">
        <v>70</v>
      </c>
      <c r="G18" s="15">
        <v>12</v>
      </c>
      <c r="H18" s="28">
        <v>8</v>
      </c>
      <c r="I18" s="37">
        <v>0.15</v>
      </c>
      <c r="J18" s="29">
        <v>16</v>
      </c>
      <c r="K18" s="21"/>
      <c r="L18" s="22"/>
      <c r="M18" s="171">
        <f t="shared" si="0"/>
        <v>96</v>
      </c>
      <c r="N18" s="23" t="s">
        <v>184</v>
      </c>
      <c r="O18" s="33"/>
      <c r="P18" s="33"/>
      <c r="Q18" s="33"/>
      <c r="R18" s="33"/>
      <c r="S18" s="79"/>
      <c r="T18" s="79"/>
      <c r="U18" s="79"/>
      <c r="V18" s="79"/>
      <c r="W18" s="79"/>
      <c r="X18" s="79"/>
      <c r="Y18" s="79"/>
      <c r="Z18" s="79"/>
      <c r="AA18" s="79"/>
      <c r="AB18" s="80"/>
      <c r="AC18" s="99">
        <f t="shared" si="1"/>
        <v>81.599999999999994</v>
      </c>
      <c r="AD18" s="39">
        <f t="shared" si="2"/>
        <v>192</v>
      </c>
      <c r="AE18" s="99">
        <f t="shared" si="3"/>
        <v>2.3529411764705883</v>
      </c>
      <c r="AF18" s="39">
        <f>AD18*'Hypothése des ventes'!$G$18</f>
        <v>76.800000000000011</v>
      </c>
      <c r="AG18" s="39">
        <f>(AD18-(AD18*'Hypothése des ventes'!$H$17))*'Hypothése des ventes'!$H$18</f>
        <v>17.28</v>
      </c>
      <c r="AH18" s="39">
        <f>(AD18-(AD18*'Hypothése des ventes'!$I$17))*'Hypothése des ventes'!$I$18</f>
        <v>0</v>
      </c>
      <c r="AI18" s="39">
        <f>(AD18-(AD18*'Hypothése des ventes'!$J$17))*'Hypothése des ventes'!$J$18</f>
        <v>26.880000000000003</v>
      </c>
      <c r="AJ18" s="39">
        <f>(AD18-(AD18*'Hypothése des ventes'!$K$17))*'Hypothése des ventes'!$K$18</f>
        <v>19.200000000000003</v>
      </c>
      <c r="AK18" s="39">
        <f>-(AC18*'Hypothése des ventes'!$L$18)</f>
        <v>-8.16</v>
      </c>
      <c r="AL18" s="39">
        <f t="shared" si="4"/>
        <v>0</v>
      </c>
      <c r="AM18" s="39">
        <f t="shared" si="5"/>
        <v>105.60000000000002</v>
      </c>
      <c r="AN18" s="99">
        <f t="shared" si="6"/>
        <v>1.2941176470588238</v>
      </c>
      <c r="AO18" s="99">
        <f t="shared" si="7"/>
        <v>24.000000000000028</v>
      </c>
      <c r="AP18" s="100">
        <f t="shared" si="8"/>
        <v>0.22727272727272749</v>
      </c>
      <c r="AQ18" s="78"/>
      <c r="AR18" s="78"/>
      <c r="AS18" s="78"/>
      <c r="AT18" s="78"/>
      <c r="AU18" s="78"/>
      <c r="AV18" s="78"/>
      <c r="AW18" s="78"/>
      <c r="AX18" s="78"/>
      <c r="AY18" s="78"/>
      <c r="AZ18" s="78"/>
      <c r="BA18" s="78"/>
      <c r="BB18" s="78"/>
      <c r="BC18" s="78"/>
    </row>
    <row r="19" spans="1:55" s="76" customFormat="1" x14ac:dyDescent="0.35">
      <c r="A19" s="14" t="s">
        <v>54</v>
      </c>
      <c r="B19" s="15"/>
      <c r="C19" s="16" t="s">
        <v>185</v>
      </c>
      <c r="D19" s="30" t="s">
        <v>71</v>
      </c>
      <c r="E19" s="31" t="s">
        <v>72</v>
      </c>
      <c r="F19" s="19" t="s">
        <v>33</v>
      </c>
      <c r="G19" s="15">
        <v>5</v>
      </c>
      <c r="H19" s="28">
        <v>39.53</v>
      </c>
      <c r="I19" s="37">
        <v>0.15</v>
      </c>
      <c r="J19" s="29">
        <v>85</v>
      </c>
      <c r="K19" s="21"/>
      <c r="L19" s="22"/>
      <c r="M19" s="171">
        <f t="shared" si="0"/>
        <v>197.65</v>
      </c>
      <c r="N19" s="23" t="s">
        <v>184</v>
      </c>
      <c r="O19" s="33"/>
      <c r="P19" s="33"/>
      <c r="Q19" s="33"/>
      <c r="R19" s="33"/>
      <c r="S19" s="79"/>
      <c r="T19" s="79"/>
      <c r="U19" s="79"/>
      <c r="V19" s="79"/>
      <c r="W19" s="79">
        <v>1</v>
      </c>
      <c r="X19" s="79">
        <v>1</v>
      </c>
      <c r="Y19" s="79">
        <v>1</v>
      </c>
      <c r="Z19" s="79">
        <v>1</v>
      </c>
      <c r="AA19" s="79">
        <v>1</v>
      </c>
      <c r="AB19" s="80"/>
      <c r="AC19" s="99">
        <f t="shared" si="1"/>
        <v>168.00250000000003</v>
      </c>
      <c r="AD19" s="39">
        <f t="shared" si="2"/>
        <v>425</v>
      </c>
      <c r="AE19" s="99">
        <f t="shared" si="3"/>
        <v>2.5297242600556538</v>
      </c>
      <c r="AF19" s="39">
        <f>AD19*'Hypothése des ventes'!$G$18</f>
        <v>170</v>
      </c>
      <c r="AG19" s="39">
        <f>(AD19-(AD19*'Hypothése des ventes'!$H$17))*'Hypothése des ventes'!$H$18</f>
        <v>38.25</v>
      </c>
      <c r="AH19" s="39">
        <f>(AD19-(AD19*'Hypothése des ventes'!$I$17))*'Hypothése des ventes'!$I$18</f>
        <v>0</v>
      </c>
      <c r="AI19" s="39">
        <f>(AD19-(AD19*'Hypothése des ventes'!$J$17))*'Hypothése des ventes'!$J$18</f>
        <v>59.5</v>
      </c>
      <c r="AJ19" s="39">
        <f>(AD19-(AD19*'Hypothése des ventes'!$K$17))*'Hypothése des ventes'!$K$18</f>
        <v>42.5</v>
      </c>
      <c r="AK19" s="39">
        <f>-(AC19*'Hypothése des ventes'!$L$18)</f>
        <v>-16.800250000000002</v>
      </c>
      <c r="AL19" s="39">
        <f t="shared" si="4"/>
        <v>0</v>
      </c>
      <c r="AM19" s="39">
        <f t="shared" si="5"/>
        <v>234.75980000000001</v>
      </c>
      <c r="AN19" s="99">
        <f t="shared" si="6"/>
        <v>1.3973589678725018</v>
      </c>
      <c r="AO19" s="99">
        <f t="shared" si="7"/>
        <v>66.757299999999987</v>
      </c>
      <c r="AP19" s="100">
        <f t="shared" si="8"/>
        <v>0.28436427361072886</v>
      </c>
      <c r="AQ19" s="78"/>
      <c r="AR19" s="78"/>
      <c r="AS19" s="78"/>
      <c r="AT19" s="78"/>
      <c r="AU19" s="78"/>
      <c r="AV19" s="78"/>
      <c r="AW19" s="78"/>
      <c r="AX19" s="78"/>
      <c r="AY19" s="78"/>
      <c r="AZ19" s="78"/>
      <c r="BA19" s="78"/>
      <c r="BB19" s="78"/>
      <c r="BC19" s="78"/>
    </row>
    <row r="20" spans="1:55" s="76" customFormat="1" x14ac:dyDescent="0.35">
      <c r="A20" s="14" t="s">
        <v>54</v>
      </c>
      <c r="B20" s="15" t="s">
        <v>44</v>
      </c>
      <c r="C20" s="16" t="s">
        <v>185</v>
      </c>
      <c r="D20" s="30" t="s">
        <v>73</v>
      </c>
      <c r="E20" s="31" t="s">
        <v>74</v>
      </c>
      <c r="F20" s="19" t="s">
        <v>33</v>
      </c>
      <c r="G20" s="15">
        <v>8</v>
      </c>
      <c r="H20" s="28">
        <v>79.069999999999993</v>
      </c>
      <c r="I20" s="37">
        <v>0.15</v>
      </c>
      <c r="J20" s="29">
        <v>170</v>
      </c>
      <c r="K20" s="21"/>
      <c r="L20" s="22"/>
      <c r="M20" s="171">
        <f t="shared" si="0"/>
        <v>632.55999999999995</v>
      </c>
      <c r="N20" s="23" t="s">
        <v>184</v>
      </c>
      <c r="O20" s="33"/>
      <c r="P20" s="33"/>
      <c r="Q20" s="33"/>
      <c r="R20" s="33"/>
      <c r="S20" s="79"/>
      <c r="T20" s="79"/>
      <c r="U20" s="79"/>
      <c r="V20" s="79"/>
      <c r="W20" s="79">
        <v>1</v>
      </c>
      <c r="X20" s="79">
        <v>2</v>
      </c>
      <c r="Y20" s="79">
        <v>2</v>
      </c>
      <c r="Z20" s="79">
        <v>2</v>
      </c>
      <c r="AA20" s="79">
        <v>1</v>
      </c>
      <c r="AB20" s="80"/>
      <c r="AC20" s="99">
        <f t="shared" si="1"/>
        <v>537.67599999999993</v>
      </c>
      <c r="AD20" s="39">
        <f t="shared" si="2"/>
        <v>1360</v>
      </c>
      <c r="AE20" s="99">
        <f t="shared" si="3"/>
        <v>2.5294043252813965</v>
      </c>
      <c r="AF20" s="39">
        <f>AD20*'Hypothése des ventes'!$G$18</f>
        <v>544</v>
      </c>
      <c r="AG20" s="39">
        <f>(AD20-(AD20*'Hypothése des ventes'!$H$17))*'Hypothése des ventes'!$H$18</f>
        <v>122.4</v>
      </c>
      <c r="AH20" s="39">
        <f>(AD20-(AD20*'Hypothése des ventes'!$I$17))*'Hypothése des ventes'!$I$18</f>
        <v>0</v>
      </c>
      <c r="AI20" s="39">
        <f>(AD20-(AD20*'Hypothése des ventes'!$J$17))*'Hypothése des ventes'!$J$18</f>
        <v>190.4</v>
      </c>
      <c r="AJ20" s="39">
        <f>(AD20-(AD20*'Hypothése des ventes'!$K$17))*'Hypothése des ventes'!$K$18</f>
        <v>136</v>
      </c>
      <c r="AK20" s="39">
        <f>-(AC20*'Hypothése des ventes'!$L$18)</f>
        <v>-53.767599999999995</v>
      </c>
      <c r="AL20" s="39">
        <f t="shared" si="4"/>
        <v>0</v>
      </c>
      <c r="AM20" s="39">
        <f t="shared" si="5"/>
        <v>751.22591999999997</v>
      </c>
      <c r="AN20" s="99">
        <f t="shared" si="6"/>
        <v>1.3971721259643355</v>
      </c>
      <c r="AO20" s="99">
        <f t="shared" si="7"/>
        <v>213.54992000000004</v>
      </c>
      <c r="AP20" s="100">
        <f t="shared" si="8"/>
        <v>0.28426857262859095</v>
      </c>
      <c r="AQ20" s="78"/>
      <c r="AR20" s="78"/>
      <c r="AS20" s="78"/>
      <c r="AT20" s="78"/>
      <c r="AU20" s="78"/>
      <c r="AV20" s="78"/>
      <c r="AW20" s="78"/>
      <c r="AX20" s="78"/>
      <c r="AY20" s="78"/>
      <c r="AZ20" s="78"/>
      <c r="BA20" s="78"/>
      <c r="BB20" s="78"/>
      <c r="BC20" s="78"/>
    </row>
    <row r="21" spans="1:55" s="76" customFormat="1" x14ac:dyDescent="0.35">
      <c r="A21" s="14" t="s">
        <v>54</v>
      </c>
      <c r="B21" s="15" t="s">
        <v>44</v>
      </c>
      <c r="C21" s="16" t="s">
        <v>185</v>
      </c>
      <c r="D21" s="30" t="s">
        <v>75</v>
      </c>
      <c r="E21" s="31" t="s">
        <v>76</v>
      </c>
      <c r="F21" s="19" t="s">
        <v>33</v>
      </c>
      <c r="G21" s="15">
        <v>8</v>
      </c>
      <c r="H21" s="28">
        <v>62.79</v>
      </c>
      <c r="I21" s="37">
        <v>0.15</v>
      </c>
      <c r="J21" s="29">
        <v>135</v>
      </c>
      <c r="K21" s="21"/>
      <c r="L21" s="22"/>
      <c r="M21" s="171">
        <f t="shared" si="0"/>
        <v>502.32</v>
      </c>
      <c r="N21" s="23" t="s">
        <v>184</v>
      </c>
      <c r="O21" s="33"/>
      <c r="P21" s="33"/>
      <c r="Q21" s="33"/>
      <c r="R21" s="33"/>
      <c r="S21" s="79"/>
      <c r="T21" s="79"/>
      <c r="U21" s="79"/>
      <c r="V21" s="79"/>
      <c r="W21" s="79">
        <v>1</v>
      </c>
      <c r="X21" s="79">
        <v>2</v>
      </c>
      <c r="Y21" s="79">
        <v>2</v>
      </c>
      <c r="Z21" s="79">
        <v>2</v>
      </c>
      <c r="AA21" s="79">
        <v>1</v>
      </c>
      <c r="AB21" s="80"/>
      <c r="AC21" s="99">
        <f t="shared" si="1"/>
        <v>426.97199999999998</v>
      </c>
      <c r="AD21" s="39">
        <f t="shared" si="2"/>
        <v>1080</v>
      </c>
      <c r="AE21" s="99">
        <f t="shared" si="3"/>
        <v>2.5294398695933222</v>
      </c>
      <c r="AF21" s="39">
        <f>AD21*'Hypothése des ventes'!$G$18</f>
        <v>432</v>
      </c>
      <c r="AG21" s="39">
        <f>(AD21-(AD21*'Hypothése des ventes'!$H$17))*'Hypothése des ventes'!$H$18</f>
        <v>97.2</v>
      </c>
      <c r="AH21" s="39">
        <f>(AD21-(AD21*'Hypothése des ventes'!$I$17))*'Hypothése des ventes'!$I$18</f>
        <v>0</v>
      </c>
      <c r="AI21" s="39">
        <f>(AD21-(AD21*'Hypothése des ventes'!$J$17))*'Hypothése des ventes'!$J$18</f>
        <v>151.20000000000002</v>
      </c>
      <c r="AJ21" s="39">
        <f>(AD21-(AD21*'Hypothése des ventes'!$K$17))*'Hypothése des ventes'!$K$18</f>
        <v>108</v>
      </c>
      <c r="AK21" s="39">
        <f>-(AC21*'Hypothése des ventes'!$L$18)</f>
        <v>-42.697200000000002</v>
      </c>
      <c r="AL21" s="39">
        <f t="shared" si="4"/>
        <v>0</v>
      </c>
      <c r="AM21" s="39">
        <f t="shared" si="5"/>
        <v>596.56224000000009</v>
      </c>
      <c r="AN21" s="99">
        <f t="shared" si="6"/>
        <v>1.3971928838425005</v>
      </c>
      <c r="AO21" s="99">
        <f t="shared" si="7"/>
        <v>169.59024000000011</v>
      </c>
      <c r="AP21" s="100">
        <f t="shared" si="8"/>
        <v>0.28427920613949698</v>
      </c>
      <c r="AQ21" s="78"/>
      <c r="AR21" s="78"/>
      <c r="AS21" s="78"/>
      <c r="AT21" s="78"/>
      <c r="AU21" s="78"/>
      <c r="AV21" s="78"/>
      <c r="AW21" s="78"/>
      <c r="AX21" s="78"/>
      <c r="AY21" s="78"/>
      <c r="AZ21" s="78"/>
      <c r="BA21" s="78"/>
      <c r="BB21" s="78"/>
      <c r="BC21" s="78"/>
    </row>
    <row r="22" spans="1:55" s="76" customFormat="1" x14ac:dyDescent="0.35">
      <c r="A22" s="14" t="s">
        <v>54</v>
      </c>
      <c r="B22" s="15" t="s">
        <v>77</v>
      </c>
      <c r="C22" s="16" t="s">
        <v>185</v>
      </c>
      <c r="D22" s="30" t="s">
        <v>78</v>
      </c>
      <c r="E22" s="31" t="s">
        <v>79</v>
      </c>
      <c r="F22" s="15" t="s">
        <v>70</v>
      </c>
      <c r="G22" s="15">
        <v>6</v>
      </c>
      <c r="H22" s="28">
        <v>10</v>
      </c>
      <c r="I22" s="37">
        <v>0.15</v>
      </c>
      <c r="J22" s="29">
        <v>20</v>
      </c>
      <c r="K22" s="21"/>
      <c r="L22" s="22"/>
      <c r="M22" s="171">
        <f t="shared" si="0"/>
        <v>60</v>
      </c>
      <c r="N22" s="23" t="s">
        <v>184</v>
      </c>
      <c r="O22" s="33"/>
      <c r="P22" s="33"/>
      <c r="Q22" s="33"/>
      <c r="R22" s="33"/>
      <c r="S22" s="79"/>
      <c r="T22" s="79"/>
      <c r="U22" s="79"/>
      <c r="V22" s="79"/>
      <c r="W22" s="79"/>
      <c r="X22" s="79"/>
      <c r="Y22" s="79"/>
      <c r="Z22" s="79"/>
      <c r="AA22" s="79"/>
      <c r="AB22" s="80"/>
      <c r="AC22" s="99">
        <f t="shared" si="1"/>
        <v>51</v>
      </c>
      <c r="AD22" s="39">
        <f t="shared" si="2"/>
        <v>120</v>
      </c>
      <c r="AE22" s="99">
        <f t="shared" si="3"/>
        <v>2.3529411764705883</v>
      </c>
      <c r="AF22" s="39">
        <f>AD22*'Hypothése des ventes'!$G$18</f>
        <v>48</v>
      </c>
      <c r="AG22" s="39">
        <f>(AD22-(AD22*'Hypothése des ventes'!$H$17))*'Hypothése des ventes'!$H$18</f>
        <v>10.8</v>
      </c>
      <c r="AH22" s="39">
        <f>(AD22-(AD22*'Hypothése des ventes'!$I$17))*'Hypothése des ventes'!$I$18</f>
        <v>0</v>
      </c>
      <c r="AI22" s="39">
        <f>(AD22-(AD22*'Hypothése des ventes'!$J$17))*'Hypothése des ventes'!$J$18</f>
        <v>16.8</v>
      </c>
      <c r="AJ22" s="39">
        <f>(AD22-(AD22*'Hypothése des ventes'!$K$17))*'Hypothése des ventes'!$K$18</f>
        <v>12</v>
      </c>
      <c r="AK22" s="39">
        <f>-(AC22*'Hypothése des ventes'!$L$18)</f>
        <v>-5.1000000000000005</v>
      </c>
      <c r="AL22" s="39">
        <f t="shared" si="4"/>
        <v>0</v>
      </c>
      <c r="AM22" s="39">
        <f t="shared" si="5"/>
        <v>66</v>
      </c>
      <c r="AN22" s="99">
        <f t="shared" si="6"/>
        <v>1.2941176470588236</v>
      </c>
      <c r="AO22" s="99">
        <f t="shared" si="7"/>
        <v>15</v>
      </c>
      <c r="AP22" s="100">
        <f t="shared" si="8"/>
        <v>0.22727272727272727</v>
      </c>
      <c r="AQ22" s="78"/>
      <c r="AR22" s="78"/>
      <c r="AS22" s="78"/>
      <c r="AT22" s="78"/>
      <c r="AU22" s="78"/>
      <c r="AV22" s="78"/>
      <c r="AW22" s="78"/>
      <c r="AX22" s="78"/>
      <c r="AY22" s="78"/>
      <c r="AZ22" s="78"/>
      <c r="BA22" s="78"/>
      <c r="BB22" s="78"/>
      <c r="BC22" s="78"/>
    </row>
    <row r="23" spans="1:55" s="76" customFormat="1" x14ac:dyDescent="0.35">
      <c r="A23" s="14" t="s">
        <v>54</v>
      </c>
      <c r="B23" s="15"/>
      <c r="C23" s="16" t="s">
        <v>185</v>
      </c>
      <c r="D23" s="30" t="s">
        <v>80</v>
      </c>
      <c r="E23" s="31" t="s">
        <v>81</v>
      </c>
      <c r="F23" s="19" t="s">
        <v>33</v>
      </c>
      <c r="G23" s="15">
        <v>5</v>
      </c>
      <c r="H23" s="28">
        <v>39.53</v>
      </c>
      <c r="I23" s="37">
        <v>0.15</v>
      </c>
      <c r="J23" s="29">
        <v>85</v>
      </c>
      <c r="K23" s="21"/>
      <c r="L23" s="22"/>
      <c r="M23" s="171">
        <f t="shared" si="0"/>
        <v>197.65</v>
      </c>
      <c r="N23" s="23" t="s">
        <v>184</v>
      </c>
      <c r="O23" s="33"/>
      <c r="P23" s="33"/>
      <c r="Q23" s="33"/>
      <c r="R23" s="33"/>
      <c r="S23" s="79"/>
      <c r="T23" s="79"/>
      <c r="U23" s="79"/>
      <c r="V23" s="79">
        <v>1</v>
      </c>
      <c r="W23" s="79">
        <v>1</v>
      </c>
      <c r="X23" s="79">
        <v>1</v>
      </c>
      <c r="Y23" s="79">
        <v>1</v>
      </c>
      <c r="Z23" s="79">
        <v>1</v>
      </c>
      <c r="AA23" s="79"/>
      <c r="AB23" s="80"/>
      <c r="AC23" s="99">
        <f t="shared" si="1"/>
        <v>168.00250000000003</v>
      </c>
      <c r="AD23" s="39">
        <f t="shared" si="2"/>
        <v>425</v>
      </c>
      <c r="AE23" s="99">
        <f t="shared" si="3"/>
        <v>2.5297242600556538</v>
      </c>
      <c r="AF23" s="39">
        <f>AD23*'Hypothése des ventes'!$G$18</f>
        <v>170</v>
      </c>
      <c r="AG23" s="39">
        <f>(AD23-(AD23*'Hypothése des ventes'!$H$17))*'Hypothése des ventes'!$H$18</f>
        <v>38.25</v>
      </c>
      <c r="AH23" s="39">
        <f>(AD23-(AD23*'Hypothése des ventes'!$I$17))*'Hypothése des ventes'!$I$18</f>
        <v>0</v>
      </c>
      <c r="AI23" s="39">
        <f>(AD23-(AD23*'Hypothése des ventes'!$J$17))*'Hypothése des ventes'!$J$18</f>
        <v>59.5</v>
      </c>
      <c r="AJ23" s="39">
        <f>(AD23-(AD23*'Hypothése des ventes'!$K$17))*'Hypothése des ventes'!$K$18</f>
        <v>42.5</v>
      </c>
      <c r="AK23" s="39">
        <f>-(AC23*'Hypothése des ventes'!$L$18)</f>
        <v>-16.800250000000002</v>
      </c>
      <c r="AL23" s="39">
        <f t="shared" si="4"/>
        <v>0</v>
      </c>
      <c r="AM23" s="39">
        <f t="shared" si="5"/>
        <v>234.75980000000001</v>
      </c>
      <c r="AN23" s="99">
        <f t="shared" si="6"/>
        <v>1.3973589678725018</v>
      </c>
      <c r="AO23" s="99">
        <f t="shared" si="7"/>
        <v>66.757299999999987</v>
      </c>
      <c r="AP23" s="100">
        <f t="shared" si="8"/>
        <v>0.28436427361072886</v>
      </c>
      <c r="AQ23" s="78"/>
      <c r="AR23" s="78"/>
      <c r="AS23" s="78"/>
      <c r="AT23" s="78"/>
      <c r="AU23" s="78"/>
      <c r="AV23" s="78"/>
      <c r="AW23" s="78"/>
      <c r="AX23" s="78"/>
      <c r="AY23" s="78"/>
      <c r="AZ23" s="78"/>
      <c r="BA23" s="78"/>
      <c r="BB23" s="78"/>
      <c r="BC23" s="78"/>
    </row>
    <row r="24" spans="1:55" s="76" customFormat="1" x14ac:dyDescent="0.35">
      <c r="A24" s="14" t="s">
        <v>54</v>
      </c>
      <c r="B24" s="15" t="s">
        <v>40</v>
      </c>
      <c r="C24" s="16" t="s">
        <v>185</v>
      </c>
      <c r="D24" s="30" t="s">
        <v>82</v>
      </c>
      <c r="E24" s="31" t="s">
        <v>83</v>
      </c>
      <c r="F24" s="19" t="s">
        <v>33</v>
      </c>
      <c r="G24" s="15">
        <v>9</v>
      </c>
      <c r="H24" s="28">
        <v>51.16</v>
      </c>
      <c r="I24" s="37">
        <v>0.15</v>
      </c>
      <c r="J24" s="29">
        <v>110</v>
      </c>
      <c r="K24" s="21"/>
      <c r="L24" s="22"/>
      <c r="M24" s="171">
        <f t="shared" si="0"/>
        <v>460.43999999999994</v>
      </c>
      <c r="N24" s="23" t="s">
        <v>184</v>
      </c>
      <c r="O24" s="33"/>
      <c r="P24" s="33"/>
      <c r="Q24" s="33"/>
      <c r="R24" s="33"/>
      <c r="S24" s="79"/>
      <c r="T24" s="79"/>
      <c r="U24" s="79"/>
      <c r="V24" s="79">
        <v>1</v>
      </c>
      <c r="W24" s="79">
        <v>1</v>
      </c>
      <c r="X24" s="79">
        <v>2</v>
      </c>
      <c r="Y24" s="79">
        <v>2</v>
      </c>
      <c r="Z24" s="79">
        <v>2</v>
      </c>
      <c r="AA24" s="79">
        <v>1</v>
      </c>
      <c r="AB24" s="80"/>
      <c r="AC24" s="99">
        <f t="shared" si="1"/>
        <v>391.37399999999997</v>
      </c>
      <c r="AD24" s="39">
        <f t="shared" si="2"/>
        <v>990</v>
      </c>
      <c r="AE24" s="99">
        <f t="shared" si="3"/>
        <v>2.5295497401462543</v>
      </c>
      <c r="AF24" s="39">
        <f>AD24*'Hypothése des ventes'!$G$18</f>
        <v>396</v>
      </c>
      <c r="AG24" s="39">
        <f>(AD24-(AD24*'Hypothése des ventes'!$H$17))*'Hypothése des ventes'!$H$18</f>
        <v>89.100000000000009</v>
      </c>
      <c r="AH24" s="39">
        <f>(AD24-(AD24*'Hypothése des ventes'!$I$17))*'Hypothése des ventes'!$I$18</f>
        <v>0</v>
      </c>
      <c r="AI24" s="39">
        <f>(AD24-(AD24*'Hypothése des ventes'!$J$17))*'Hypothése des ventes'!$J$18</f>
        <v>138.6</v>
      </c>
      <c r="AJ24" s="39">
        <f>(AD24-(AD24*'Hypothése des ventes'!$K$17))*'Hypothése des ventes'!$K$18</f>
        <v>99</v>
      </c>
      <c r="AK24" s="39">
        <f>-(AC24*'Hypothése des ventes'!$L$18)</f>
        <v>-39.1374</v>
      </c>
      <c r="AL24" s="39">
        <f t="shared" si="4"/>
        <v>0</v>
      </c>
      <c r="AM24" s="39">
        <f t="shared" si="5"/>
        <v>546.85008000000005</v>
      </c>
      <c r="AN24" s="99">
        <f t="shared" si="6"/>
        <v>1.3972570482454125</v>
      </c>
      <c r="AO24" s="99">
        <f t="shared" si="7"/>
        <v>155.47608000000008</v>
      </c>
      <c r="AP24" s="100">
        <f t="shared" si="8"/>
        <v>0.28431207324683955</v>
      </c>
      <c r="AQ24" s="78"/>
      <c r="AR24" s="78"/>
      <c r="AS24" s="78"/>
      <c r="AT24" s="78"/>
      <c r="AU24" s="78"/>
      <c r="AV24" s="78"/>
      <c r="AW24" s="78"/>
      <c r="AX24" s="78"/>
      <c r="AY24" s="78"/>
      <c r="AZ24" s="78"/>
      <c r="BA24" s="78"/>
      <c r="BB24" s="78"/>
      <c r="BC24" s="78"/>
    </row>
    <row r="25" spans="1:55" s="76" customFormat="1" x14ac:dyDescent="0.35">
      <c r="A25" s="14" t="s">
        <v>54</v>
      </c>
      <c r="B25" s="15" t="s">
        <v>40</v>
      </c>
      <c r="C25" s="16" t="s">
        <v>185</v>
      </c>
      <c r="D25" s="30" t="s">
        <v>82</v>
      </c>
      <c r="E25" s="31" t="s">
        <v>84</v>
      </c>
      <c r="F25" s="19" t="s">
        <v>33</v>
      </c>
      <c r="G25" s="15">
        <v>9</v>
      </c>
      <c r="H25" s="28">
        <v>51.16</v>
      </c>
      <c r="I25" s="37">
        <v>0.15</v>
      </c>
      <c r="J25" s="29">
        <v>110</v>
      </c>
      <c r="K25" s="21"/>
      <c r="L25" s="22"/>
      <c r="M25" s="171">
        <f t="shared" si="0"/>
        <v>460.43999999999994</v>
      </c>
      <c r="N25" s="23" t="s">
        <v>184</v>
      </c>
      <c r="O25" s="33"/>
      <c r="P25" s="33"/>
      <c r="Q25" s="33"/>
      <c r="R25" s="33"/>
      <c r="S25" s="79"/>
      <c r="T25" s="79"/>
      <c r="U25" s="79"/>
      <c r="V25" s="79">
        <v>1</v>
      </c>
      <c r="W25" s="79">
        <v>1</v>
      </c>
      <c r="X25" s="79">
        <v>2</v>
      </c>
      <c r="Y25" s="79">
        <v>2</v>
      </c>
      <c r="Z25" s="79">
        <v>2</v>
      </c>
      <c r="AA25" s="79">
        <v>1</v>
      </c>
      <c r="AB25" s="80"/>
      <c r="AC25" s="99">
        <f t="shared" si="1"/>
        <v>391.37399999999997</v>
      </c>
      <c r="AD25" s="39">
        <f t="shared" si="2"/>
        <v>990</v>
      </c>
      <c r="AE25" s="99">
        <f t="shared" si="3"/>
        <v>2.5295497401462543</v>
      </c>
      <c r="AF25" s="39">
        <f>AD25*'Hypothése des ventes'!$G$18</f>
        <v>396</v>
      </c>
      <c r="AG25" s="39">
        <f>(AD25-(AD25*'Hypothése des ventes'!$H$17))*'Hypothése des ventes'!$H$18</f>
        <v>89.100000000000009</v>
      </c>
      <c r="AH25" s="39">
        <f>(AD25-(AD25*'Hypothése des ventes'!$I$17))*'Hypothése des ventes'!$I$18</f>
        <v>0</v>
      </c>
      <c r="AI25" s="39">
        <f>(AD25-(AD25*'Hypothése des ventes'!$J$17))*'Hypothése des ventes'!$J$18</f>
        <v>138.6</v>
      </c>
      <c r="AJ25" s="39">
        <f>(AD25-(AD25*'Hypothése des ventes'!$K$17))*'Hypothése des ventes'!$K$18</f>
        <v>99</v>
      </c>
      <c r="AK25" s="39">
        <f>-(AC25*'Hypothése des ventes'!$L$18)</f>
        <v>-39.1374</v>
      </c>
      <c r="AL25" s="39">
        <f t="shared" si="4"/>
        <v>0</v>
      </c>
      <c r="AM25" s="39">
        <f t="shared" si="5"/>
        <v>546.85008000000005</v>
      </c>
      <c r="AN25" s="99">
        <f t="shared" si="6"/>
        <v>1.3972570482454125</v>
      </c>
      <c r="AO25" s="99">
        <f t="shared" si="7"/>
        <v>155.47608000000008</v>
      </c>
      <c r="AP25" s="100">
        <f t="shared" si="8"/>
        <v>0.28431207324683955</v>
      </c>
      <c r="AQ25" s="78"/>
      <c r="AR25" s="78"/>
      <c r="AS25" s="78"/>
      <c r="AT25" s="78"/>
      <c r="AU25" s="78"/>
      <c r="AV25" s="78"/>
      <c r="AW25" s="78"/>
      <c r="AX25" s="78"/>
      <c r="AY25" s="78"/>
      <c r="AZ25" s="78"/>
      <c r="BA25" s="78"/>
      <c r="BB25" s="78"/>
      <c r="BC25" s="78"/>
    </row>
    <row r="26" spans="1:55" s="76" customFormat="1" x14ac:dyDescent="0.35">
      <c r="A26" s="14" t="s">
        <v>54</v>
      </c>
      <c r="B26" s="15" t="s">
        <v>77</v>
      </c>
      <c r="C26" s="16" t="s">
        <v>186</v>
      </c>
      <c r="D26" s="30" t="s">
        <v>85</v>
      </c>
      <c r="E26" s="31" t="s">
        <v>86</v>
      </c>
      <c r="F26" s="15" t="s">
        <v>70</v>
      </c>
      <c r="G26" s="15">
        <v>2</v>
      </c>
      <c r="H26" s="28">
        <v>12.5</v>
      </c>
      <c r="I26" s="37">
        <v>0.15</v>
      </c>
      <c r="J26" s="29">
        <v>25</v>
      </c>
      <c r="K26" s="21"/>
      <c r="L26" s="22"/>
      <c r="M26" s="171">
        <f t="shared" si="0"/>
        <v>25</v>
      </c>
      <c r="N26" s="23" t="s">
        <v>184</v>
      </c>
      <c r="O26" s="33"/>
      <c r="P26" s="33"/>
      <c r="Q26" s="33"/>
      <c r="R26" s="33"/>
      <c r="S26" s="79"/>
      <c r="T26" s="79"/>
      <c r="U26" s="79"/>
      <c r="V26" s="79"/>
      <c r="W26" s="79"/>
      <c r="X26" s="79"/>
      <c r="Y26" s="79"/>
      <c r="Z26" s="79"/>
      <c r="AA26" s="79"/>
      <c r="AB26" s="80"/>
      <c r="AC26" s="99">
        <f t="shared" si="1"/>
        <v>21.25</v>
      </c>
      <c r="AD26" s="39">
        <f t="shared" si="2"/>
        <v>50</v>
      </c>
      <c r="AE26" s="99">
        <f t="shared" si="3"/>
        <v>2.3529411764705883</v>
      </c>
      <c r="AF26" s="39">
        <f>AD26*'Hypothése des ventes'!$G$18</f>
        <v>20</v>
      </c>
      <c r="AG26" s="39">
        <f>(AD26-(AD26*'Hypothése des ventes'!$H$17))*'Hypothése des ventes'!$H$18</f>
        <v>4.5</v>
      </c>
      <c r="AH26" s="39">
        <f>(AD26-(AD26*'Hypothése des ventes'!$I$17))*'Hypothése des ventes'!$I$18</f>
        <v>0</v>
      </c>
      <c r="AI26" s="39">
        <f>(AD26-(AD26*'Hypothése des ventes'!$J$17))*'Hypothése des ventes'!$J$18</f>
        <v>7</v>
      </c>
      <c r="AJ26" s="39">
        <f>(AD26-(AD26*'Hypothése des ventes'!$K$17))*'Hypothése des ventes'!$K$18</f>
        <v>5</v>
      </c>
      <c r="AK26" s="39">
        <f>-(AC26*'Hypothése des ventes'!$L$18)</f>
        <v>-2.125</v>
      </c>
      <c r="AL26" s="39">
        <f t="shared" si="4"/>
        <v>0</v>
      </c>
      <c r="AM26" s="39">
        <f t="shared" si="5"/>
        <v>27.5</v>
      </c>
      <c r="AN26" s="99">
        <f t="shared" si="6"/>
        <v>1.2941176470588236</v>
      </c>
      <c r="AO26" s="99">
        <f t="shared" si="7"/>
        <v>6.25</v>
      </c>
      <c r="AP26" s="100">
        <f t="shared" si="8"/>
        <v>0.22727272727272727</v>
      </c>
      <c r="AQ26" s="78"/>
      <c r="AR26" s="78"/>
      <c r="AS26" s="78"/>
      <c r="AT26" s="78"/>
      <c r="AU26" s="78"/>
      <c r="AV26" s="78"/>
      <c r="AW26" s="78"/>
      <c r="AX26" s="78"/>
      <c r="AY26" s="78"/>
      <c r="AZ26" s="78"/>
      <c r="BA26" s="78"/>
      <c r="BB26" s="78"/>
      <c r="BC26" s="78"/>
    </row>
    <row r="27" spans="1:55" s="76" customFormat="1" x14ac:dyDescent="0.35">
      <c r="A27" s="14" t="s">
        <v>54</v>
      </c>
      <c r="B27" s="15" t="s">
        <v>40</v>
      </c>
      <c r="C27" s="16" t="s">
        <v>186</v>
      </c>
      <c r="D27" s="30" t="s">
        <v>87</v>
      </c>
      <c r="E27" s="31" t="s">
        <v>88</v>
      </c>
      <c r="F27" s="19" t="s">
        <v>33</v>
      </c>
      <c r="G27" s="15">
        <v>6</v>
      </c>
      <c r="H27" s="28">
        <v>44.19</v>
      </c>
      <c r="I27" s="37">
        <v>0.15</v>
      </c>
      <c r="J27" s="29">
        <v>95</v>
      </c>
      <c r="K27" s="21"/>
      <c r="L27" s="22"/>
      <c r="M27" s="171">
        <f t="shared" si="0"/>
        <v>265.14</v>
      </c>
      <c r="N27" s="23" t="s">
        <v>184</v>
      </c>
      <c r="O27" s="33"/>
      <c r="P27" s="33"/>
      <c r="Q27" s="33"/>
      <c r="R27" s="33"/>
      <c r="S27" s="79"/>
      <c r="T27" s="79"/>
      <c r="U27" s="79"/>
      <c r="V27" s="79">
        <v>1</v>
      </c>
      <c r="W27" s="79">
        <v>2</v>
      </c>
      <c r="X27" s="79">
        <v>2</v>
      </c>
      <c r="Y27" s="79">
        <v>1</v>
      </c>
      <c r="Z27" s="79"/>
      <c r="AA27" s="79"/>
      <c r="AB27" s="80"/>
      <c r="AC27" s="99">
        <f t="shared" si="1"/>
        <v>225.36899999999997</v>
      </c>
      <c r="AD27" s="39">
        <f t="shared" si="2"/>
        <v>570</v>
      </c>
      <c r="AE27" s="99">
        <f t="shared" si="3"/>
        <v>2.5291854691639046</v>
      </c>
      <c r="AF27" s="39">
        <f>AD27*'Hypothése des ventes'!$G$18</f>
        <v>228</v>
      </c>
      <c r="AG27" s="39">
        <f>(AD27-(AD27*'Hypothése des ventes'!$H$17))*'Hypothése des ventes'!$H$18</f>
        <v>51.300000000000004</v>
      </c>
      <c r="AH27" s="39">
        <f>(AD27-(AD27*'Hypothése des ventes'!$I$17))*'Hypothése des ventes'!$I$18</f>
        <v>0</v>
      </c>
      <c r="AI27" s="39">
        <f>(AD27-(AD27*'Hypothése des ventes'!$J$17))*'Hypothése des ventes'!$J$18</f>
        <v>79.800000000000011</v>
      </c>
      <c r="AJ27" s="39">
        <f>(AD27-(AD27*'Hypothése des ventes'!$K$17))*'Hypothése des ventes'!$K$18</f>
        <v>57</v>
      </c>
      <c r="AK27" s="39">
        <f>-(AC27*'Hypothése des ventes'!$L$18)</f>
        <v>-22.536899999999999</v>
      </c>
      <c r="AL27" s="39">
        <f t="shared" si="4"/>
        <v>0</v>
      </c>
      <c r="AM27" s="39">
        <f t="shared" si="5"/>
        <v>314.85048000000006</v>
      </c>
      <c r="AN27" s="99">
        <f t="shared" si="6"/>
        <v>1.3970443139917208</v>
      </c>
      <c r="AO27" s="99">
        <f t="shared" si="7"/>
        <v>89.48148000000009</v>
      </c>
      <c r="AP27" s="100">
        <f t="shared" si="8"/>
        <v>0.28420309221062667</v>
      </c>
      <c r="AQ27" s="78"/>
      <c r="AR27" s="78"/>
      <c r="AS27" s="78"/>
      <c r="AT27" s="78"/>
      <c r="AU27" s="78"/>
      <c r="AV27" s="78"/>
      <c r="AW27" s="78"/>
      <c r="AX27" s="78"/>
      <c r="AY27" s="78"/>
      <c r="AZ27" s="78"/>
      <c r="BA27" s="78"/>
      <c r="BB27" s="78"/>
      <c r="BC27" s="78"/>
    </row>
    <row r="28" spans="1:55" s="76" customFormat="1" x14ac:dyDescent="0.35">
      <c r="A28" s="14" t="s">
        <v>54</v>
      </c>
      <c r="B28" s="15" t="s">
        <v>40</v>
      </c>
      <c r="C28" s="16" t="s">
        <v>186</v>
      </c>
      <c r="D28" s="30" t="s">
        <v>87</v>
      </c>
      <c r="E28" s="31" t="s">
        <v>89</v>
      </c>
      <c r="F28" s="19" t="s">
        <v>33</v>
      </c>
      <c r="G28" s="15">
        <v>7</v>
      </c>
      <c r="H28" s="28">
        <v>44.19</v>
      </c>
      <c r="I28" s="37">
        <v>0.15</v>
      </c>
      <c r="J28" s="29">
        <v>95</v>
      </c>
      <c r="K28" s="21"/>
      <c r="L28" s="22"/>
      <c r="M28" s="171">
        <f t="shared" si="0"/>
        <v>309.33</v>
      </c>
      <c r="N28" s="23" t="s">
        <v>184</v>
      </c>
      <c r="O28" s="33"/>
      <c r="P28" s="33"/>
      <c r="Q28" s="33"/>
      <c r="R28" s="33"/>
      <c r="S28" s="79"/>
      <c r="T28" s="79"/>
      <c r="U28" s="79"/>
      <c r="V28" s="79">
        <v>2</v>
      </c>
      <c r="W28" s="79">
        <v>2</v>
      </c>
      <c r="X28" s="79">
        <v>2</v>
      </c>
      <c r="Y28" s="79">
        <v>1</v>
      </c>
      <c r="Z28" s="79"/>
      <c r="AA28" s="79"/>
      <c r="AB28" s="80"/>
      <c r="AC28" s="99">
        <f t="shared" si="1"/>
        <v>262.93049999999994</v>
      </c>
      <c r="AD28" s="39">
        <f t="shared" si="2"/>
        <v>665</v>
      </c>
      <c r="AE28" s="99">
        <f t="shared" si="3"/>
        <v>2.5291854691639051</v>
      </c>
      <c r="AF28" s="39">
        <f>AD28*'Hypothése des ventes'!$G$18</f>
        <v>266</v>
      </c>
      <c r="AG28" s="39">
        <f>(AD28-(AD28*'Hypothése des ventes'!$H$17))*'Hypothése des ventes'!$H$18</f>
        <v>59.85</v>
      </c>
      <c r="AH28" s="39">
        <f>(AD28-(AD28*'Hypothése des ventes'!$I$17))*'Hypothése des ventes'!$I$18</f>
        <v>0</v>
      </c>
      <c r="AI28" s="39">
        <f>(AD28-(AD28*'Hypothése des ventes'!$J$17))*'Hypothése des ventes'!$J$18</f>
        <v>93.100000000000009</v>
      </c>
      <c r="AJ28" s="39">
        <f>(AD28-(AD28*'Hypothése des ventes'!$K$17))*'Hypothése des ventes'!$K$18</f>
        <v>66.5</v>
      </c>
      <c r="AK28" s="39">
        <f>-(AC28*'Hypothése des ventes'!$L$18)</f>
        <v>-26.293049999999994</v>
      </c>
      <c r="AL28" s="39">
        <f t="shared" si="4"/>
        <v>0</v>
      </c>
      <c r="AM28" s="39">
        <f t="shared" si="5"/>
        <v>367.32556000000005</v>
      </c>
      <c r="AN28" s="99">
        <f t="shared" si="6"/>
        <v>1.3970443139917208</v>
      </c>
      <c r="AO28" s="99">
        <f t="shared" si="7"/>
        <v>104.39506000000011</v>
      </c>
      <c r="AP28" s="100">
        <f t="shared" si="8"/>
        <v>0.28420309221062673</v>
      </c>
      <c r="AQ28" s="78"/>
      <c r="AR28" s="78"/>
      <c r="AS28" s="78"/>
      <c r="AT28" s="78"/>
      <c r="AU28" s="78"/>
      <c r="AV28" s="78"/>
      <c r="AW28" s="78"/>
      <c r="AX28" s="78"/>
      <c r="AY28" s="78"/>
      <c r="AZ28" s="78"/>
      <c r="BA28" s="78"/>
      <c r="BB28" s="78"/>
      <c r="BC28" s="78"/>
    </row>
    <row r="29" spans="1:55" s="76" customFormat="1" x14ac:dyDescent="0.35">
      <c r="A29" s="14" t="s">
        <v>54</v>
      </c>
      <c r="B29" s="15"/>
      <c r="C29" s="16" t="s">
        <v>186</v>
      </c>
      <c r="D29" s="30" t="s">
        <v>90</v>
      </c>
      <c r="E29" s="31" t="s">
        <v>91</v>
      </c>
      <c r="F29" s="19" t="s">
        <v>33</v>
      </c>
      <c r="G29" s="15">
        <v>8</v>
      </c>
      <c r="H29" s="28">
        <v>39.53</v>
      </c>
      <c r="I29" s="37">
        <v>0.15</v>
      </c>
      <c r="J29" s="29">
        <v>85</v>
      </c>
      <c r="K29" s="21"/>
      <c r="L29" s="22"/>
      <c r="M29" s="171">
        <f t="shared" si="0"/>
        <v>316.24</v>
      </c>
      <c r="N29" s="23" t="s">
        <v>184</v>
      </c>
      <c r="O29" s="33"/>
      <c r="P29" s="33"/>
      <c r="Q29" s="33"/>
      <c r="R29" s="33"/>
      <c r="S29" s="79"/>
      <c r="T29" s="79"/>
      <c r="U29" s="79"/>
      <c r="V29" s="79">
        <v>1</v>
      </c>
      <c r="W29" s="79">
        <v>2</v>
      </c>
      <c r="X29" s="79">
        <v>2</v>
      </c>
      <c r="Y29" s="79">
        <v>2</v>
      </c>
      <c r="Z29" s="79">
        <v>1</v>
      </c>
      <c r="AA29" s="79"/>
      <c r="AB29" s="80"/>
      <c r="AC29" s="99">
        <f t="shared" si="1"/>
        <v>268.80400000000003</v>
      </c>
      <c r="AD29" s="39">
        <f t="shared" si="2"/>
        <v>680</v>
      </c>
      <c r="AE29" s="99">
        <f t="shared" si="3"/>
        <v>2.5297242600556538</v>
      </c>
      <c r="AF29" s="39">
        <f>AD29*'Hypothése des ventes'!$G$18</f>
        <v>272</v>
      </c>
      <c r="AG29" s="39">
        <f>(AD29-(AD29*'Hypothése des ventes'!$H$17))*'Hypothése des ventes'!$H$18</f>
        <v>61.2</v>
      </c>
      <c r="AH29" s="39">
        <f>(AD29-(AD29*'Hypothése des ventes'!$I$17))*'Hypothése des ventes'!$I$18</f>
        <v>0</v>
      </c>
      <c r="AI29" s="39">
        <f>(AD29-(AD29*'Hypothése des ventes'!$J$17))*'Hypothése des ventes'!$J$18</f>
        <v>95.2</v>
      </c>
      <c r="AJ29" s="39">
        <f>(AD29-(AD29*'Hypothése des ventes'!$K$17))*'Hypothése des ventes'!$K$18</f>
        <v>68</v>
      </c>
      <c r="AK29" s="39">
        <f>-(AC29*'Hypothése des ventes'!$L$18)</f>
        <v>-26.880400000000005</v>
      </c>
      <c r="AL29" s="39">
        <f t="shared" si="4"/>
        <v>0</v>
      </c>
      <c r="AM29" s="39">
        <f t="shared" si="5"/>
        <v>375.61568</v>
      </c>
      <c r="AN29" s="99">
        <f t="shared" si="6"/>
        <v>1.3973589678725018</v>
      </c>
      <c r="AO29" s="99">
        <f t="shared" si="7"/>
        <v>106.81167999999997</v>
      </c>
      <c r="AP29" s="100">
        <f t="shared" si="8"/>
        <v>0.28436427361072886</v>
      </c>
      <c r="AQ29" s="78"/>
      <c r="AR29" s="78"/>
      <c r="AS29" s="78"/>
      <c r="AT29" s="78"/>
      <c r="AU29" s="78"/>
      <c r="AV29" s="78"/>
      <c r="AW29" s="78"/>
      <c r="AX29" s="78"/>
      <c r="AY29" s="78"/>
      <c r="AZ29" s="78"/>
      <c r="BA29" s="78"/>
      <c r="BB29" s="78"/>
      <c r="BC29" s="78"/>
    </row>
    <row r="30" spans="1:55" s="76" customFormat="1" x14ac:dyDescent="0.35">
      <c r="A30" s="14" t="s">
        <v>54</v>
      </c>
      <c r="B30" s="15"/>
      <c r="C30" s="16" t="s">
        <v>186</v>
      </c>
      <c r="D30" s="30" t="s">
        <v>92</v>
      </c>
      <c r="E30" s="31" t="s">
        <v>93</v>
      </c>
      <c r="F30" s="19" t="s">
        <v>33</v>
      </c>
      <c r="G30" s="15">
        <v>8</v>
      </c>
      <c r="H30" s="28">
        <v>58.14</v>
      </c>
      <c r="I30" s="37">
        <v>0.15</v>
      </c>
      <c r="J30" s="29">
        <v>125</v>
      </c>
      <c r="K30" s="21"/>
      <c r="L30" s="22"/>
      <c r="M30" s="171">
        <f t="shared" si="0"/>
        <v>465.12</v>
      </c>
      <c r="N30" s="23" t="s">
        <v>184</v>
      </c>
      <c r="O30" s="33"/>
      <c r="P30" s="33"/>
      <c r="Q30" s="33"/>
      <c r="R30" s="33"/>
      <c r="S30" s="79"/>
      <c r="T30" s="79"/>
      <c r="U30" s="79"/>
      <c r="V30" s="79">
        <v>1</v>
      </c>
      <c r="W30" s="79">
        <v>2</v>
      </c>
      <c r="X30" s="79">
        <v>2</v>
      </c>
      <c r="Y30" s="79">
        <v>2</v>
      </c>
      <c r="Z30" s="79">
        <v>1</v>
      </c>
      <c r="AA30" s="79"/>
      <c r="AB30" s="80"/>
      <c r="AC30" s="99">
        <f t="shared" si="1"/>
        <v>395.35199999999998</v>
      </c>
      <c r="AD30" s="39">
        <f t="shared" si="2"/>
        <v>1000</v>
      </c>
      <c r="AE30" s="99">
        <f t="shared" si="3"/>
        <v>2.5293915295736458</v>
      </c>
      <c r="AF30" s="39">
        <f>AD30*'Hypothése des ventes'!$G$18</f>
        <v>400</v>
      </c>
      <c r="AG30" s="39">
        <f>(AD30-(AD30*'Hypothése des ventes'!$H$17))*'Hypothése des ventes'!$H$18</f>
        <v>90</v>
      </c>
      <c r="AH30" s="39">
        <f>(AD30-(AD30*'Hypothése des ventes'!$I$17))*'Hypothése des ventes'!$I$18</f>
        <v>0</v>
      </c>
      <c r="AI30" s="39">
        <f>(AD30-(AD30*'Hypothése des ventes'!$J$17))*'Hypothése des ventes'!$J$18</f>
        <v>140</v>
      </c>
      <c r="AJ30" s="39">
        <f>(AD30-(AD30*'Hypothése des ventes'!$K$17))*'Hypothése des ventes'!$K$18</f>
        <v>100</v>
      </c>
      <c r="AK30" s="39">
        <f>-(AC30*'Hypothése des ventes'!$L$18)</f>
        <v>-39.535200000000003</v>
      </c>
      <c r="AL30" s="39">
        <f t="shared" si="4"/>
        <v>0</v>
      </c>
      <c r="AM30" s="39">
        <f t="shared" si="5"/>
        <v>552.37184000000002</v>
      </c>
      <c r="AN30" s="99">
        <f t="shared" si="6"/>
        <v>1.3971646532710094</v>
      </c>
      <c r="AO30" s="99">
        <f t="shared" si="7"/>
        <v>157.01984000000004</v>
      </c>
      <c r="AP30" s="100">
        <f t="shared" si="8"/>
        <v>0.28426474456047585</v>
      </c>
      <c r="AQ30" s="78"/>
      <c r="AR30" s="78"/>
      <c r="AS30" s="78"/>
      <c r="AT30" s="78"/>
      <c r="AU30" s="78"/>
      <c r="AV30" s="78"/>
      <c r="AW30" s="78"/>
      <c r="AX30" s="78"/>
      <c r="AY30" s="78"/>
      <c r="AZ30" s="78"/>
      <c r="BA30" s="78"/>
      <c r="BB30" s="78"/>
      <c r="BC30" s="78"/>
    </row>
    <row r="31" spans="1:55" s="76" customFormat="1" x14ac:dyDescent="0.35">
      <c r="A31" s="14" t="s">
        <v>54</v>
      </c>
      <c r="B31" s="15"/>
      <c r="C31" s="16" t="s">
        <v>186</v>
      </c>
      <c r="D31" s="30" t="s">
        <v>94</v>
      </c>
      <c r="E31" s="31" t="s">
        <v>95</v>
      </c>
      <c r="F31" s="19" t="s">
        <v>33</v>
      </c>
      <c r="G31" s="15">
        <v>5</v>
      </c>
      <c r="H31" s="28">
        <v>69.77</v>
      </c>
      <c r="I31" s="37">
        <v>0.15</v>
      </c>
      <c r="J31" s="29">
        <v>150</v>
      </c>
      <c r="K31" s="21"/>
      <c r="L31" s="22"/>
      <c r="M31" s="171">
        <f t="shared" si="0"/>
        <v>348.84999999999997</v>
      </c>
      <c r="N31" s="23" t="s">
        <v>184</v>
      </c>
      <c r="O31" s="33"/>
      <c r="P31" s="33"/>
      <c r="Q31" s="33"/>
      <c r="R31" s="33"/>
      <c r="S31" s="79"/>
      <c r="T31" s="79"/>
      <c r="U31" s="79"/>
      <c r="V31" s="79">
        <v>1</v>
      </c>
      <c r="W31" s="79">
        <v>1</v>
      </c>
      <c r="X31" s="79">
        <v>1</v>
      </c>
      <c r="Y31" s="79">
        <v>1</v>
      </c>
      <c r="Z31" s="79">
        <v>1</v>
      </c>
      <c r="AA31" s="79"/>
      <c r="AB31" s="80"/>
      <c r="AC31" s="99">
        <f t="shared" si="1"/>
        <v>296.52249999999998</v>
      </c>
      <c r="AD31" s="39">
        <f t="shared" si="2"/>
        <v>750</v>
      </c>
      <c r="AE31" s="99">
        <f t="shared" si="3"/>
        <v>2.5293190230083722</v>
      </c>
      <c r="AF31" s="39">
        <f>AD31*'Hypothése des ventes'!$G$18</f>
        <v>300</v>
      </c>
      <c r="AG31" s="39">
        <f>(AD31-(AD31*'Hypothése des ventes'!$H$17))*'Hypothése des ventes'!$H$18</f>
        <v>67.5</v>
      </c>
      <c r="AH31" s="39">
        <f>(AD31-(AD31*'Hypothése des ventes'!$I$17))*'Hypothése des ventes'!$I$18</f>
        <v>0</v>
      </c>
      <c r="AI31" s="39">
        <f>(AD31-(AD31*'Hypothése des ventes'!$J$17))*'Hypothése des ventes'!$J$18</f>
        <v>105</v>
      </c>
      <c r="AJ31" s="39">
        <f>(AD31-(AD31*'Hypothése des ventes'!$K$17))*'Hypothése des ventes'!$K$18</f>
        <v>75</v>
      </c>
      <c r="AK31" s="39">
        <f>-(AC31*'Hypothése des ventes'!$L$18)</f>
        <v>-29.652249999999999</v>
      </c>
      <c r="AL31" s="39">
        <f t="shared" si="4"/>
        <v>0</v>
      </c>
      <c r="AM31" s="39">
        <f t="shared" si="5"/>
        <v>414.27820000000003</v>
      </c>
      <c r="AN31" s="99">
        <f t="shared" si="6"/>
        <v>1.3971223094368894</v>
      </c>
      <c r="AO31" s="99">
        <f t="shared" si="7"/>
        <v>117.75570000000005</v>
      </c>
      <c r="AP31" s="100">
        <f t="shared" si="8"/>
        <v>0.28424305213260087</v>
      </c>
      <c r="AQ31" s="78"/>
      <c r="AR31" s="78"/>
      <c r="AS31" s="78"/>
      <c r="AT31" s="78"/>
      <c r="AU31" s="78"/>
      <c r="AV31" s="78"/>
      <c r="AW31" s="78"/>
      <c r="AX31" s="78"/>
      <c r="AY31" s="78"/>
      <c r="AZ31" s="78"/>
      <c r="BA31" s="78"/>
      <c r="BB31" s="78"/>
      <c r="BC31" s="78"/>
    </row>
    <row r="32" spans="1:55" s="76" customFormat="1" x14ac:dyDescent="0.35">
      <c r="A32" s="14" t="s">
        <v>54</v>
      </c>
      <c r="B32" s="15" t="s">
        <v>24</v>
      </c>
      <c r="C32" s="16" t="s">
        <v>186</v>
      </c>
      <c r="D32" s="30" t="s">
        <v>96</v>
      </c>
      <c r="E32" s="31" t="s">
        <v>97</v>
      </c>
      <c r="F32" s="19" t="s">
        <v>27</v>
      </c>
      <c r="G32" s="15">
        <v>6</v>
      </c>
      <c r="H32" s="28">
        <v>12</v>
      </c>
      <c r="I32" s="37">
        <v>0.15</v>
      </c>
      <c r="J32" s="29">
        <v>24</v>
      </c>
      <c r="K32" s="21"/>
      <c r="L32" s="22"/>
      <c r="M32" s="171">
        <f t="shared" si="0"/>
        <v>72</v>
      </c>
      <c r="N32" s="23" t="s">
        <v>184</v>
      </c>
      <c r="O32" s="33"/>
      <c r="P32" s="33"/>
      <c r="Q32" s="33"/>
      <c r="R32" s="33"/>
      <c r="S32" s="79"/>
      <c r="T32" s="79"/>
      <c r="U32" s="79"/>
      <c r="V32" s="79"/>
      <c r="W32" s="79"/>
      <c r="X32" s="79"/>
      <c r="Y32" s="79"/>
      <c r="Z32" s="79"/>
      <c r="AA32" s="79"/>
      <c r="AB32" s="80"/>
      <c r="AC32" s="99">
        <f t="shared" si="1"/>
        <v>61.199999999999996</v>
      </c>
      <c r="AD32" s="39">
        <f t="shared" si="2"/>
        <v>144</v>
      </c>
      <c r="AE32" s="99">
        <f t="shared" si="3"/>
        <v>2.3529411764705883</v>
      </c>
      <c r="AF32" s="39">
        <f>AD32*'Hypothése des ventes'!$G$18</f>
        <v>57.6</v>
      </c>
      <c r="AG32" s="39">
        <f>(AD32-(AD32*'Hypothése des ventes'!$H$17))*'Hypothése des ventes'!$H$18</f>
        <v>12.96</v>
      </c>
      <c r="AH32" s="39">
        <f>(AD32-(AD32*'Hypothése des ventes'!$I$17))*'Hypothése des ventes'!$I$18</f>
        <v>0</v>
      </c>
      <c r="AI32" s="39">
        <f>(AD32-(AD32*'Hypothése des ventes'!$J$17))*'Hypothése des ventes'!$J$18</f>
        <v>20.160000000000004</v>
      </c>
      <c r="AJ32" s="39">
        <f>(AD32-(AD32*'Hypothése des ventes'!$K$17))*'Hypothése des ventes'!$K$18</f>
        <v>14.4</v>
      </c>
      <c r="AK32" s="39">
        <f>-(AC32*'Hypothése des ventes'!$L$18)</f>
        <v>-6.12</v>
      </c>
      <c r="AL32" s="39">
        <f t="shared" si="4"/>
        <v>0</v>
      </c>
      <c r="AM32" s="39">
        <f t="shared" si="5"/>
        <v>79.2</v>
      </c>
      <c r="AN32" s="99">
        <f t="shared" si="6"/>
        <v>1.2941176470588236</v>
      </c>
      <c r="AO32" s="99">
        <f t="shared" si="7"/>
        <v>18.000000000000007</v>
      </c>
      <c r="AP32" s="100">
        <f t="shared" si="8"/>
        <v>0.22727272727272735</v>
      </c>
      <c r="AQ32" s="78"/>
      <c r="AR32" s="78"/>
      <c r="AS32" s="78"/>
      <c r="AT32" s="78"/>
      <c r="AU32" s="78"/>
      <c r="AV32" s="78"/>
      <c r="AW32" s="78"/>
      <c r="AX32" s="78"/>
      <c r="AY32" s="78"/>
      <c r="AZ32" s="78"/>
      <c r="BA32" s="78"/>
      <c r="BB32" s="78"/>
      <c r="BC32" s="78"/>
    </row>
    <row r="33" spans="1:55" s="76" customFormat="1" x14ac:dyDescent="0.35">
      <c r="A33" s="14" t="s">
        <v>54</v>
      </c>
      <c r="B33" s="15" t="s">
        <v>30</v>
      </c>
      <c r="C33" s="16" t="s">
        <v>186</v>
      </c>
      <c r="D33" s="30" t="s">
        <v>98</v>
      </c>
      <c r="E33" s="31" t="s">
        <v>99</v>
      </c>
      <c r="F33" s="19" t="s">
        <v>33</v>
      </c>
      <c r="G33" s="15">
        <v>7</v>
      </c>
      <c r="H33" s="28">
        <v>23.26</v>
      </c>
      <c r="I33" s="37">
        <v>0.15</v>
      </c>
      <c r="J33" s="29">
        <v>50</v>
      </c>
      <c r="K33" s="21"/>
      <c r="L33" s="22"/>
      <c r="M33" s="171">
        <f t="shared" si="0"/>
        <v>162.82000000000002</v>
      </c>
      <c r="N33" s="23" t="s">
        <v>184</v>
      </c>
      <c r="O33" s="33"/>
      <c r="P33" s="33"/>
      <c r="Q33" s="33"/>
      <c r="R33" s="33"/>
      <c r="S33" s="79"/>
      <c r="T33" s="79"/>
      <c r="U33" s="79"/>
      <c r="V33" s="79"/>
      <c r="W33" s="79"/>
      <c r="X33" s="79">
        <v>1</v>
      </c>
      <c r="Y33" s="79">
        <v>2</v>
      </c>
      <c r="Z33" s="79">
        <v>2</v>
      </c>
      <c r="AA33" s="79">
        <v>2</v>
      </c>
      <c r="AB33" s="80"/>
      <c r="AC33" s="99">
        <f t="shared" si="1"/>
        <v>138.39699999999999</v>
      </c>
      <c r="AD33" s="39">
        <f t="shared" si="2"/>
        <v>350</v>
      </c>
      <c r="AE33" s="99">
        <f t="shared" si="3"/>
        <v>2.5289565525264277</v>
      </c>
      <c r="AF33" s="39">
        <f>AD33*'Hypothése des ventes'!$G$18</f>
        <v>140</v>
      </c>
      <c r="AG33" s="39">
        <f>(AD33-(AD33*'Hypothése des ventes'!$H$17))*'Hypothése des ventes'!$H$18</f>
        <v>31.5</v>
      </c>
      <c r="AH33" s="39">
        <f>(AD33-(AD33*'Hypothése des ventes'!$I$17))*'Hypothése des ventes'!$I$18</f>
        <v>0</v>
      </c>
      <c r="AI33" s="39">
        <f>(AD33-(AD33*'Hypothése des ventes'!$J$17))*'Hypothése des ventes'!$J$18</f>
        <v>49</v>
      </c>
      <c r="AJ33" s="39">
        <f>(AD33-(AD33*'Hypothése des ventes'!$K$17))*'Hypothése des ventes'!$K$18</f>
        <v>35</v>
      </c>
      <c r="AK33" s="39">
        <f>-(AC33*'Hypothése des ventes'!$L$18)</f>
        <v>-13.839700000000001</v>
      </c>
      <c r="AL33" s="39">
        <f t="shared" si="4"/>
        <v>0</v>
      </c>
      <c r="AM33" s="39">
        <f t="shared" si="5"/>
        <v>193.32824000000002</v>
      </c>
      <c r="AN33" s="99">
        <f t="shared" si="6"/>
        <v>1.3969106266754339</v>
      </c>
      <c r="AO33" s="99">
        <f t="shared" si="7"/>
        <v>54.931240000000031</v>
      </c>
      <c r="AP33" s="100">
        <f t="shared" si="8"/>
        <v>0.28413458892503252</v>
      </c>
      <c r="AQ33" s="78"/>
      <c r="AR33" s="78"/>
      <c r="AS33" s="78"/>
      <c r="AT33" s="78"/>
      <c r="AU33" s="78"/>
      <c r="AV33" s="78"/>
      <c r="AW33" s="78"/>
      <c r="AX33" s="78"/>
      <c r="AY33" s="78"/>
      <c r="AZ33" s="78"/>
      <c r="BA33" s="78"/>
      <c r="BB33" s="78"/>
      <c r="BC33" s="78"/>
    </row>
    <row r="34" spans="1:55" x14ac:dyDescent="0.35">
      <c r="A34" s="14" t="s">
        <v>100</v>
      </c>
      <c r="B34" s="15" t="s">
        <v>105</v>
      </c>
      <c r="C34" s="16" t="s">
        <v>185</v>
      </c>
      <c r="D34" s="30" t="s">
        <v>106</v>
      </c>
      <c r="E34" s="31" t="s">
        <v>107</v>
      </c>
      <c r="F34" s="19" t="s">
        <v>33</v>
      </c>
      <c r="G34" s="15">
        <v>5</v>
      </c>
      <c r="H34" s="28">
        <v>80.930000000000007</v>
      </c>
      <c r="I34" s="37">
        <v>0.16</v>
      </c>
      <c r="J34" s="29">
        <v>169</v>
      </c>
      <c r="K34" s="38">
        <v>0.02</v>
      </c>
      <c r="L34" s="22"/>
      <c r="M34" s="171">
        <f t="shared" si="0"/>
        <v>404.65000000000003</v>
      </c>
      <c r="N34" s="23" t="s">
        <v>184</v>
      </c>
      <c r="O34" s="33">
        <v>43709</v>
      </c>
      <c r="P34" s="33"/>
      <c r="Q34" s="33"/>
      <c r="R34" s="33"/>
      <c r="S34" s="79"/>
      <c r="T34" s="79"/>
      <c r="U34" s="79"/>
      <c r="V34" s="79"/>
      <c r="W34" s="79">
        <v>1</v>
      </c>
      <c r="X34" s="79">
        <v>2</v>
      </c>
      <c r="Y34" s="79">
        <v>2</v>
      </c>
      <c r="Z34" s="79"/>
      <c r="AA34" s="79"/>
      <c r="AB34" s="80"/>
      <c r="AC34" s="99">
        <f t="shared" si="1"/>
        <v>333.10788000000002</v>
      </c>
      <c r="AD34" s="39">
        <f t="shared" si="2"/>
        <v>845</v>
      </c>
      <c r="AE34" s="99">
        <f t="shared" si="3"/>
        <v>2.5367157330532075</v>
      </c>
      <c r="AF34" s="39">
        <f>AD34*'Hypothése des ventes'!$G$18</f>
        <v>338</v>
      </c>
      <c r="AG34" s="39">
        <f>(AD34-(AD34*'Hypothése des ventes'!$H$17))*'Hypothése des ventes'!$H$18</f>
        <v>76.05</v>
      </c>
      <c r="AH34" s="39">
        <f>(AD34-(AD34*'Hypothése des ventes'!$I$17))*'Hypothése des ventes'!$I$18</f>
        <v>0</v>
      </c>
      <c r="AI34" s="39">
        <f>(AD34-(AD34*'Hypothése des ventes'!$J$17))*'Hypothése des ventes'!$J$18</f>
        <v>118.30000000000001</v>
      </c>
      <c r="AJ34" s="39">
        <f>(AD34-(AD34*'Hypothése des ventes'!$K$17))*'Hypothése des ventes'!$K$18</f>
        <v>84.5</v>
      </c>
      <c r="AK34" s="39">
        <f>-(AC34*'Hypothése des ventes'!$L$18)</f>
        <v>-33.310788000000002</v>
      </c>
      <c r="AL34" s="39">
        <f t="shared" si="4"/>
        <v>0</v>
      </c>
      <c r="AM34" s="39">
        <f t="shared" si="5"/>
        <v>466.83136960000002</v>
      </c>
      <c r="AN34" s="99">
        <f t="shared" si="6"/>
        <v>1.4014419881030733</v>
      </c>
      <c r="AO34" s="99">
        <f t="shared" si="7"/>
        <v>133.72348959999999</v>
      </c>
      <c r="AP34" s="100">
        <f t="shared" si="8"/>
        <v>0.28644923693662594</v>
      </c>
    </row>
    <row r="35" spans="1:55" x14ac:dyDescent="0.35">
      <c r="A35" s="14" t="s">
        <v>100</v>
      </c>
      <c r="B35" s="15" t="s">
        <v>34</v>
      </c>
      <c r="C35" s="16" t="s">
        <v>185</v>
      </c>
      <c r="D35" s="30" t="s">
        <v>108</v>
      </c>
      <c r="E35" s="31" t="s">
        <v>109</v>
      </c>
      <c r="F35" s="19" t="s">
        <v>33</v>
      </c>
      <c r="G35" s="15">
        <v>7</v>
      </c>
      <c r="H35" s="28">
        <v>42.83</v>
      </c>
      <c r="I35" s="37">
        <v>0.16</v>
      </c>
      <c r="J35" s="29">
        <v>89</v>
      </c>
      <c r="K35" s="38">
        <v>0.02</v>
      </c>
      <c r="L35" s="22"/>
      <c r="M35" s="171">
        <f t="shared" si="0"/>
        <v>299.81</v>
      </c>
      <c r="N35" s="23" t="s">
        <v>184</v>
      </c>
      <c r="O35" s="36"/>
      <c r="P35" s="36"/>
      <c r="Q35" s="36"/>
      <c r="R35" s="36"/>
      <c r="S35" s="79"/>
      <c r="T35" s="79"/>
      <c r="U35" s="79"/>
      <c r="V35" s="79">
        <v>1</v>
      </c>
      <c r="W35" s="79">
        <v>2</v>
      </c>
      <c r="X35" s="79">
        <v>2</v>
      </c>
      <c r="Y35" s="79">
        <v>2</v>
      </c>
      <c r="Z35" s="79"/>
      <c r="AA35" s="79"/>
      <c r="AB35" s="80"/>
      <c r="AC35" s="99">
        <f t="shared" si="1"/>
        <v>246.80359199999998</v>
      </c>
      <c r="AD35" s="39">
        <f t="shared" si="2"/>
        <v>623</v>
      </c>
      <c r="AE35" s="99">
        <f t="shared" si="3"/>
        <v>2.5242744441093872</v>
      </c>
      <c r="AF35" s="39">
        <f>AD35*'Hypothése des ventes'!$G$18</f>
        <v>249.20000000000002</v>
      </c>
      <c r="AG35" s="39">
        <f>(AD35-(AD35*'Hypothése des ventes'!$H$17))*'Hypothése des ventes'!$H$18</f>
        <v>56.070000000000007</v>
      </c>
      <c r="AH35" s="39">
        <f>(AD35-(AD35*'Hypothése des ventes'!$I$17))*'Hypothése des ventes'!$I$18</f>
        <v>0</v>
      </c>
      <c r="AI35" s="39">
        <f>(AD35-(AD35*'Hypothése des ventes'!$J$17))*'Hypothése des ventes'!$J$18</f>
        <v>87.220000000000013</v>
      </c>
      <c r="AJ35" s="39">
        <f>(AD35-(AD35*'Hypothése des ventes'!$K$17))*'Hypothése des ventes'!$K$18</f>
        <v>62.300000000000004</v>
      </c>
      <c r="AK35" s="39">
        <f>-(AC35*'Hypothése des ventes'!$L$18)</f>
        <v>-24.680359199999998</v>
      </c>
      <c r="AL35" s="39">
        <f t="shared" si="4"/>
        <v>0</v>
      </c>
      <c r="AM35" s="39">
        <f t="shared" si="5"/>
        <v>344.08771264000006</v>
      </c>
      <c r="AN35" s="99">
        <f t="shared" si="6"/>
        <v>1.3941762753598825</v>
      </c>
      <c r="AO35" s="99">
        <f t="shared" si="7"/>
        <v>97.284120640000083</v>
      </c>
      <c r="AP35" s="100">
        <f t="shared" si="8"/>
        <v>0.28273058602875212</v>
      </c>
    </row>
    <row r="36" spans="1:55" x14ac:dyDescent="0.35">
      <c r="A36" s="14" t="s">
        <v>100</v>
      </c>
      <c r="B36" s="15" t="s">
        <v>110</v>
      </c>
      <c r="C36" s="16" t="s">
        <v>185</v>
      </c>
      <c r="D36" s="30" t="s">
        <v>111</v>
      </c>
      <c r="E36" s="31" t="s">
        <v>112</v>
      </c>
      <c r="F36" s="19" t="s">
        <v>33</v>
      </c>
      <c r="G36" s="15">
        <v>4</v>
      </c>
      <c r="H36" s="28">
        <v>52.35</v>
      </c>
      <c r="I36" s="37">
        <v>0.16</v>
      </c>
      <c r="J36" s="29">
        <v>109</v>
      </c>
      <c r="K36" s="38">
        <v>0.02</v>
      </c>
      <c r="L36" s="22"/>
      <c r="M36" s="171">
        <f t="shared" si="0"/>
        <v>209.4</v>
      </c>
      <c r="N36" s="23" t="s">
        <v>184</v>
      </c>
      <c r="O36" s="36"/>
      <c r="P36" s="36"/>
      <c r="Q36" s="36"/>
      <c r="R36" s="36"/>
      <c r="S36" s="79"/>
      <c r="T36" s="79"/>
      <c r="U36" s="79"/>
      <c r="V36" s="79">
        <v>1</v>
      </c>
      <c r="W36" s="79">
        <v>1</v>
      </c>
      <c r="X36" s="79">
        <v>1</v>
      </c>
      <c r="Y36" s="79">
        <v>1</v>
      </c>
      <c r="Z36" s="79"/>
      <c r="AA36" s="79"/>
      <c r="AB36" s="80"/>
      <c r="AC36" s="99">
        <f t="shared" si="1"/>
        <v>172.37808000000001</v>
      </c>
      <c r="AD36" s="39">
        <f t="shared" si="2"/>
        <v>436</v>
      </c>
      <c r="AE36" s="99">
        <f t="shared" si="3"/>
        <v>2.5293239140382582</v>
      </c>
      <c r="AF36" s="39">
        <f>AD36*'Hypothése des ventes'!$G$18</f>
        <v>174.4</v>
      </c>
      <c r="AG36" s="39">
        <f>(AD36-(AD36*'Hypothése des ventes'!$H$17))*'Hypothése des ventes'!$H$18</f>
        <v>39.24</v>
      </c>
      <c r="AH36" s="39">
        <f>(AD36-(AD36*'Hypothése des ventes'!$I$17))*'Hypothése des ventes'!$I$18</f>
        <v>0</v>
      </c>
      <c r="AI36" s="39">
        <f>(AD36-(AD36*'Hypothése des ventes'!$J$17))*'Hypothése des ventes'!$J$18</f>
        <v>61.040000000000013</v>
      </c>
      <c r="AJ36" s="39">
        <f>(AD36-(AD36*'Hypothése des ventes'!$K$17))*'Hypothése des ventes'!$K$18</f>
        <v>43.6</v>
      </c>
      <c r="AK36" s="39">
        <f>-(AC36*'Hypothése des ventes'!$L$18)</f>
        <v>-17.237808000000001</v>
      </c>
      <c r="AL36" s="39">
        <f t="shared" si="4"/>
        <v>0</v>
      </c>
      <c r="AM36" s="39">
        <f t="shared" si="5"/>
        <v>240.83375360000002</v>
      </c>
      <c r="AN36" s="99">
        <f t="shared" si="6"/>
        <v>1.3971251657983428</v>
      </c>
      <c r="AO36" s="99">
        <f t="shared" si="7"/>
        <v>68.455673600000011</v>
      </c>
      <c r="AP36" s="100">
        <f t="shared" si="8"/>
        <v>0.28424451546645663</v>
      </c>
    </row>
    <row r="37" spans="1:55" x14ac:dyDescent="0.35">
      <c r="A37" s="14" t="s">
        <v>100</v>
      </c>
      <c r="B37" s="15" t="s">
        <v>40</v>
      </c>
      <c r="C37" s="16" t="s">
        <v>185</v>
      </c>
      <c r="D37" s="30" t="s">
        <v>113</v>
      </c>
      <c r="E37" s="31" t="s">
        <v>114</v>
      </c>
      <c r="F37" s="19" t="s">
        <v>33</v>
      </c>
      <c r="G37" s="15">
        <v>6</v>
      </c>
      <c r="H37" s="28">
        <v>47.59</v>
      </c>
      <c r="I37" s="37">
        <v>0.16</v>
      </c>
      <c r="J37" s="29">
        <v>99</v>
      </c>
      <c r="K37" s="38">
        <v>0.02</v>
      </c>
      <c r="L37" s="22"/>
      <c r="M37" s="171">
        <f t="shared" si="0"/>
        <v>285.54000000000002</v>
      </c>
      <c r="N37" s="23" t="s">
        <v>184</v>
      </c>
      <c r="O37" s="36"/>
      <c r="P37" s="36"/>
      <c r="Q37" s="36"/>
      <c r="R37" s="36"/>
      <c r="S37" s="79"/>
      <c r="T37" s="79"/>
      <c r="U37" s="79"/>
      <c r="V37" s="79"/>
      <c r="W37" s="79">
        <v>1</v>
      </c>
      <c r="X37" s="79">
        <v>2</v>
      </c>
      <c r="Y37" s="79">
        <v>2</v>
      </c>
      <c r="Z37" s="79">
        <v>1</v>
      </c>
      <c r="AA37" s="79"/>
      <c r="AB37" s="80"/>
      <c r="AC37" s="99">
        <f t="shared" si="1"/>
        <v>235.05652800000001</v>
      </c>
      <c r="AD37" s="39">
        <f t="shared" si="2"/>
        <v>594</v>
      </c>
      <c r="AE37" s="99">
        <f t="shared" si="3"/>
        <v>2.5270517056220618</v>
      </c>
      <c r="AF37" s="39">
        <f>AD37*'Hypothése des ventes'!$G$18</f>
        <v>237.60000000000002</v>
      </c>
      <c r="AG37" s="39">
        <f>(AD37-(AD37*'Hypothése des ventes'!$H$17))*'Hypothése des ventes'!$H$18</f>
        <v>53.460000000000008</v>
      </c>
      <c r="AH37" s="39">
        <f>(AD37-(AD37*'Hypothése des ventes'!$I$17))*'Hypothése des ventes'!$I$18</f>
        <v>0</v>
      </c>
      <c r="AI37" s="39">
        <f>(AD37-(AD37*'Hypothése des ventes'!$J$17))*'Hypothése des ventes'!$J$18</f>
        <v>83.160000000000011</v>
      </c>
      <c r="AJ37" s="39">
        <f>(AD37-(AD37*'Hypothése des ventes'!$K$17))*'Hypothése des ventes'!$K$18</f>
        <v>59.400000000000006</v>
      </c>
      <c r="AK37" s="39">
        <f>-(AC37*'Hypothése des ventes'!$L$18)</f>
        <v>-23.505652800000004</v>
      </c>
      <c r="AL37" s="39">
        <f t="shared" si="4"/>
        <v>0</v>
      </c>
      <c r="AM37" s="39">
        <f t="shared" si="5"/>
        <v>328.09147776000009</v>
      </c>
      <c r="AN37" s="99">
        <f t="shared" si="6"/>
        <v>1.3957981960832846</v>
      </c>
      <c r="AO37" s="99">
        <f t="shared" si="7"/>
        <v>93.034949760000075</v>
      </c>
      <c r="AP37" s="100">
        <f>AO37/AM37</f>
        <v>0.283564054742243</v>
      </c>
    </row>
    <row r="38" spans="1:55" x14ac:dyDescent="0.35">
      <c r="A38" s="14" t="s">
        <v>100</v>
      </c>
      <c r="B38" s="15" t="s">
        <v>40</v>
      </c>
      <c r="C38" s="16" t="s">
        <v>185</v>
      </c>
      <c r="D38" s="30" t="s">
        <v>115</v>
      </c>
      <c r="E38" s="31" t="s">
        <v>114</v>
      </c>
      <c r="F38" s="19" t="s">
        <v>33</v>
      </c>
      <c r="G38" s="15">
        <v>6</v>
      </c>
      <c r="H38" s="28">
        <v>47.59</v>
      </c>
      <c r="I38" s="37">
        <v>0.16</v>
      </c>
      <c r="J38" s="29">
        <v>99</v>
      </c>
      <c r="K38" s="38">
        <v>0.02</v>
      </c>
      <c r="L38" s="22"/>
      <c r="M38" s="171">
        <f t="shared" si="0"/>
        <v>285.54000000000002</v>
      </c>
      <c r="N38" s="23" t="s">
        <v>184</v>
      </c>
      <c r="O38" s="36"/>
      <c r="P38" s="36"/>
      <c r="Q38" s="36"/>
      <c r="R38" s="36"/>
      <c r="S38" s="79"/>
      <c r="T38" s="79"/>
      <c r="U38" s="79"/>
      <c r="V38" s="79"/>
      <c r="W38" s="79">
        <v>1</v>
      </c>
      <c r="X38" s="79">
        <v>3</v>
      </c>
      <c r="Y38" s="79">
        <v>1</v>
      </c>
      <c r="Z38" s="79">
        <v>1</v>
      </c>
      <c r="AA38" s="79"/>
      <c r="AB38" s="80"/>
      <c r="AC38" s="99">
        <f t="shared" si="1"/>
        <v>235.05652800000001</v>
      </c>
      <c r="AD38" s="39">
        <f t="shared" si="2"/>
        <v>594</v>
      </c>
      <c r="AE38" s="99">
        <f t="shared" si="3"/>
        <v>2.5270517056220618</v>
      </c>
      <c r="AF38" s="39">
        <f>AD38*'Hypothése des ventes'!$G$18</f>
        <v>237.60000000000002</v>
      </c>
      <c r="AG38" s="39">
        <f>(AD38-(AD38*'Hypothése des ventes'!$H$17))*'Hypothése des ventes'!$H$18</f>
        <v>53.460000000000008</v>
      </c>
      <c r="AH38" s="39">
        <f>(AD38-(AD38*'Hypothése des ventes'!$I$17))*'Hypothése des ventes'!$I$18</f>
        <v>0</v>
      </c>
      <c r="AI38" s="39">
        <f>(AD38-(AD38*'Hypothése des ventes'!$J$17))*'Hypothése des ventes'!$J$18</f>
        <v>83.160000000000011</v>
      </c>
      <c r="AJ38" s="39">
        <f>(AD38-(AD38*'Hypothése des ventes'!$K$17))*'Hypothése des ventes'!$K$18</f>
        <v>59.400000000000006</v>
      </c>
      <c r="AK38" s="39">
        <f>-(AC38*'Hypothése des ventes'!$L$18)</f>
        <v>-23.505652800000004</v>
      </c>
      <c r="AL38" s="39">
        <f t="shared" si="4"/>
        <v>0</v>
      </c>
      <c r="AM38" s="39">
        <f t="shared" si="5"/>
        <v>328.09147776000009</v>
      </c>
      <c r="AN38" s="99">
        <f t="shared" si="6"/>
        <v>1.3957981960832846</v>
      </c>
      <c r="AO38" s="99">
        <f t="shared" si="7"/>
        <v>93.034949760000075</v>
      </c>
      <c r="AP38" s="100">
        <f t="shared" si="8"/>
        <v>0.283564054742243</v>
      </c>
    </row>
    <row r="39" spans="1:55" x14ac:dyDescent="0.35">
      <c r="A39" s="14" t="s">
        <v>100</v>
      </c>
      <c r="B39" s="15" t="s">
        <v>105</v>
      </c>
      <c r="C39" s="16" t="s">
        <v>185</v>
      </c>
      <c r="D39" s="30" t="s">
        <v>116</v>
      </c>
      <c r="E39" s="31" t="s">
        <v>117</v>
      </c>
      <c r="F39" s="19" t="s">
        <v>33</v>
      </c>
      <c r="G39" s="15">
        <v>4</v>
      </c>
      <c r="H39" s="28">
        <v>71.400000000000006</v>
      </c>
      <c r="I39" s="37">
        <v>0.16</v>
      </c>
      <c r="J39" s="29">
        <v>149</v>
      </c>
      <c r="K39" s="38">
        <v>0.02</v>
      </c>
      <c r="L39" s="22"/>
      <c r="M39" s="171">
        <f t="shared" si="0"/>
        <v>285.60000000000002</v>
      </c>
      <c r="N39" s="23" t="s">
        <v>184</v>
      </c>
      <c r="O39" s="36"/>
      <c r="P39" s="36"/>
      <c r="Q39" s="36"/>
      <c r="R39" s="36"/>
      <c r="S39" s="79"/>
      <c r="T39" s="79"/>
      <c r="U39" s="79"/>
      <c r="V39" s="79"/>
      <c r="W39" s="79">
        <v>1</v>
      </c>
      <c r="X39" s="79">
        <v>2</v>
      </c>
      <c r="Y39" s="79">
        <v>1</v>
      </c>
      <c r="Z39" s="79"/>
      <c r="AA39" s="79"/>
      <c r="AB39" s="80"/>
      <c r="AC39" s="99">
        <f t="shared" si="1"/>
        <v>235.10592000000003</v>
      </c>
      <c r="AD39" s="39">
        <f t="shared" si="2"/>
        <v>596</v>
      </c>
      <c r="AE39" s="99">
        <f t="shared" si="3"/>
        <v>2.535027616488772</v>
      </c>
      <c r="AF39" s="39">
        <f>AD39*'Hypothése des ventes'!$G$18</f>
        <v>238.4</v>
      </c>
      <c r="AG39" s="39">
        <f>(AD39-(AD39*'Hypothése des ventes'!$H$17))*'Hypothése des ventes'!$H$18</f>
        <v>53.64</v>
      </c>
      <c r="AH39" s="39">
        <f>(AD39-(AD39*'Hypothése des ventes'!$I$17))*'Hypothése des ventes'!$I$18</f>
        <v>0</v>
      </c>
      <c r="AI39" s="39">
        <f>(AD39-(AD39*'Hypothése des ventes'!$J$17))*'Hypothése des ventes'!$J$18</f>
        <v>83.440000000000012</v>
      </c>
      <c r="AJ39" s="39">
        <f>(AD39-(AD39*'Hypothése des ventes'!$K$17))*'Hypothése des ventes'!$K$18</f>
        <v>59.6</v>
      </c>
      <c r="AK39" s="39">
        <f>-(AC39*'Hypothése des ventes'!$L$18)</f>
        <v>-23.510592000000003</v>
      </c>
      <c r="AL39" s="39">
        <f t="shared" si="4"/>
        <v>0</v>
      </c>
      <c r="AM39" s="39">
        <f t="shared" si="5"/>
        <v>329.25552640000006</v>
      </c>
      <c r="AN39" s="99">
        <f t="shared" si="6"/>
        <v>1.4004561280294432</v>
      </c>
      <c r="AO39" s="99">
        <f t="shared" si="7"/>
        <v>94.149606400000039</v>
      </c>
      <c r="AP39" s="100">
        <f t="shared" si="8"/>
        <v>0.28594692830036589</v>
      </c>
    </row>
    <row r="40" spans="1:55" x14ac:dyDescent="0.35">
      <c r="A40" s="14" t="s">
        <v>100</v>
      </c>
      <c r="B40" s="15" t="s">
        <v>40</v>
      </c>
      <c r="C40" s="16" t="s">
        <v>185</v>
      </c>
      <c r="D40" s="30" t="s">
        <v>118</v>
      </c>
      <c r="E40" s="31" t="s">
        <v>119</v>
      </c>
      <c r="F40" s="19" t="s">
        <v>33</v>
      </c>
      <c r="G40" s="15">
        <v>6</v>
      </c>
      <c r="H40" s="28">
        <v>76.16</v>
      </c>
      <c r="I40" s="37">
        <v>0.16</v>
      </c>
      <c r="J40" s="29">
        <v>159</v>
      </c>
      <c r="K40" s="38">
        <v>0.02</v>
      </c>
      <c r="L40" s="22"/>
      <c r="M40" s="171">
        <f t="shared" si="0"/>
        <v>456.96</v>
      </c>
      <c r="N40" s="23" t="s">
        <v>184</v>
      </c>
      <c r="O40" s="36"/>
      <c r="P40" s="36"/>
      <c r="Q40" s="36"/>
      <c r="R40" s="36"/>
      <c r="S40" s="79"/>
      <c r="T40" s="79"/>
      <c r="U40" s="79"/>
      <c r="V40" s="79"/>
      <c r="W40" s="79">
        <v>1</v>
      </c>
      <c r="X40" s="79">
        <v>2</v>
      </c>
      <c r="Y40" s="79">
        <v>2</v>
      </c>
      <c r="Z40" s="79">
        <v>1</v>
      </c>
      <c r="AA40" s="79"/>
      <c r="AB40" s="80"/>
      <c r="AC40" s="99">
        <f t="shared" si="1"/>
        <v>376.16947199999998</v>
      </c>
      <c r="AD40" s="39">
        <f t="shared" si="2"/>
        <v>954</v>
      </c>
      <c r="AE40" s="99">
        <f t="shared" si="3"/>
        <v>2.5360909669990446</v>
      </c>
      <c r="AF40" s="39">
        <f>AD40*'Hypothése des ventes'!$G$18</f>
        <v>381.6</v>
      </c>
      <c r="AG40" s="39">
        <f>(AD40-(AD40*'Hypothése des ventes'!$H$17))*'Hypothése des ventes'!$H$18</f>
        <v>85.860000000000014</v>
      </c>
      <c r="AH40" s="39">
        <f>(AD40-(AD40*'Hypothése des ventes'!$I$17))*'Hypothése des ventes'!$I$18</f>
        <v>0</v>
      </c>
      <c r="AI40" s="39">
        <f>(AD40-(AD40*'Hypothése des ventes'!$J$17))*'Hypothése des ventes'!$J$18</f>
        <v>133.56</v>
      </c>
      <c r="AJ40" s="39">
        <f>(AD40-(AD40*'Hypothése des ventes'!$K$17))*'Hypothése des ventes'!$K$18</f>
        <v>95.4</v>
      </c>
      <c r="AK40" s="39">
        <f>-(AC40*'Hypothése des ventes'!$L$18)</f>
        <v>-37.616947199999998</v>
      </c>
      <c r="AL40" s="39">
        <f t="shared" si="4"/>
        <v>0</v>
      </c>
      <c r="AM40" s="39">
        <f t="shared" si="5"/>
        <v>527.04244224000001</v>
      </c>
      <c r="AN40" s="99">
        <f t="shared" si="6"/>
        <v>1.4010771247274421</v>
      </c>
      <c r="AO40" s="99">
        <f t="shared" si="7"/>
        <v>150.87297024000003</v>
      </c>
      <c r="AP40" s="100">
        <f t="shared" si="8"/>
        <v>0.28626341665914035</v>
      </c>
    </row>
    <row r="41" spans="1:55" x14ac:dyDescent="0.35">
      <c r="A41" s="14" t="s">
        <v>100</v>
      </c>
      <c r="B41" s="15" t="s">
        <v>120</v>
      </c>
      <c r="C41" s="16" t="s">
        <v>185</v>
      </c>
      <c r="D41" s="30" t="s">
        <v>121</v>
      </c>
      <c r="E41" s="31" t="s">
        <v>122</v>
      </c>
      <c r="F41" s="19" t="s">
        <v>33</v>
      </c>
      <c r="G41" s="15">
        <v>3</v>
      </c>
      <c r="H41" s="28">
        <v>61.88</v>
      </c>
      <c r="I41" s="37">
        <v>0.16</v>
      </c>
      <c r="J41" s="29">
        <v>129</v>
      </c>
      <c r="K41" s="38">
        <v>0.02</v>
      </c>
      <c r="L41" s="22"/>
      <c r="M41" s="171">
        <f t="shared" si="0"/>
        <v>185.64000000000001</v>
      </c>
      <c r="N41" s="23" t="s">
        <v>184</v>
      </c>
      <c r="O41" s="36"/>
      <c r="P41" s="36"/>
      <c r="Q41" s="36"/>
      <c r="R41" s="36"/>
      <c r="S41" s="79"/>
      <c r="T41" s="79"/>
      <c r="U41" s="79"/>
      <c r="V41" s="79"/>
      <c r="W41" s="79">
        <v>1</v>
      </c>
      <c r="X41" s="79">
        <v>1</v>
      </c>
      <c r="Y41" s="79">
        <v>1</v>
      </c>
      <c r="Z41" s="79"/>
      <c r="AA41" s="79"/>
      <c r="AB41" s="80"/>
      <c r="AC41" s="99">
        <f t="shared" si="1"/>
        <v>152.81884800000003</v>
      </c>
      <c r="AD41" s="39">
        <f t="shared" si="2"/>
        <v>387</v>
      </c>
      <c r="AE41" s="99">
        <f t="shared" si="3"/>
        <v>2.5324101383096402</v>
      </c>
      <c r="AF41" s="39">
        <f>AD41*'Hypothése des ventes'!$G$18</f>
        <v>154.80000000000001</v>
      </c>
      <c r="AG41" s="39">
        <f>(AD41-(AD41*'Hypothése des ventes'!$H$17))*'Hypothése des ventes'!$H$18</f>
        <v>34.830000000000005</v>
      </c>
      <c r="AH41" s="39">
        <f>(AD41-(AD41*'Hypothése des ventes'!$I$17))*'Hypothése des ventes'!$I$18</f>
        <v>0</v>
      </c>
      <c r="AI41" s="39">
        <f>(AD41-(AD41*'Hypothése des ventes'!$J$17))*'Hypothése des ventes'!$J$18</f>
        <v>54.18</v>
      </c>
      <c r="AJ41" s="39">
        <f>(AD41-(AD41*'Hypothése des ventes'!$K$17))*'Hypothése des ventes'!$K$18</f>
        <v>38.700000000000003</v>
      </c>
      <c r="AK41" s="39">
        <f>-(AC41*'Hypothése des ventes'!$L$18)</f>
        <v>-15.281884800000004</v>
      </c>
      <c r="AL41" s="39">
        <f t="shared" si="4"/>
        <v>0</v>
      </c>
      <c r="AM41" s="39">
        <f t="shared" si="5"/>
        <v>213.78249216000006</v>
      </c>
      <c r="AN41" s="99">
        <f t="shared" si="6"/>
        <v>1.3989275207728304</v>
      </c>
      <c r="AO41" s="99">
        <f t="shared" si="7"/>
        <v>60.96364416000003</v>
      </c>
      <c r="AP41" s="100">
        <f t="shared" si="8"/>
        <v>0.28516668294040348</v>
      </c>
    </row>
    <row r="42" spans="1:55" x14ac:dyDescent="0.35">
      <c r="A42" s="14" t="s">
        <v>100</v>
      </c>
      <c r="B42" s="15" t="s">
        <v>105</v>
      </c>
      <c r="C42" s="16" t="s">
        <v>185</v>
      </c>
      <c r="D42" s="30" t="s">
        <v>123</v>
      </c>
      <c r="E42" s="31" t="s">
        <v>124</v>
      </c>
      <c r="F42" s="19" t="s">
        <v>33</v>
      </c>
      <c r="G42" s="15">
        <v>3</v>
      </c>
      <c r="H42" s="28">
        <v>76.16</v>
      </c>
      <c r="I42" s="37">
        <v>0.16</v>
      </c>
      <c r="J42" s="29">
        <v>159</v>
      </c>
      <c r="K42" s="38">
        <v>0.02</v>
      </c>
      <c r="L42" s="22"/>
      <c r="M42" s="171">
        <f t="shared" si="0"/>
        <v>228.48</v>
      </c>
      <c r="N42" s="23" t="s">
        <v>184</v>
      </c>
      <c r="O42" s="36"/>
      <c r="P42" s="36"/>
      <c r="Q42" s="36"/>
      <c r="R42" s="36"/>
      <c r="S42" s="79"/>
      <c r="T42" s="79"/>
      <c r="U42" s="79"/>
      <c r="V42" s="79"/>
      <c r="W42" s="79">
        <v>1</v>
      </c>
      <c r="X42" s="79">
        <v>1</v>
      </c>
      <c r="Y42" s="79">
        <v>1</v>
      </c>
      <c r="Z42" s="79"/>
      <c r="AA42" s="79"/>
      <c r="AB42" s="80"/>
      <c r="AC42" s="99">
        <f t="shared" si="1"/>
        <v>188.08473599999999</v>
      </c>
      <c r="AD42" s="39">
        <f t="shared" si="2"/>
        <v>477</v>
      </c>
      <c r="AE42" s="99">
        <f t="shared" si="3"/>
        <v>2.5360909669990446</v>
      </c>
      <c r="AF42" s="39">
        <f>AD42*'Hypothése des ventes'!$G$18</f>
        <v>190.8</v>
      </c>
      <c r="AG42" s="39">
        <f>(AD42-(AD42*'Hypothése des ventes'!$H$17))*'Hypothése des ventes'!$H$18</f>
        <v>42.930000000000007</v>
      </c>
      <c r="AH42" s="39">
        <f>(AD42-(AD42*'Hypothése des ventes'!$I$17))*'Hypothése des ventes'!$I$18</f>
        <v>0</v>
      </c>
      <c r="AI42" s="39">
        <f>(AD42-(AD42*'Hypothése des ventes'!$J$17))*'Hypothése des ventes'!$J$18</f>
        <v>66.78</v>
      </c>
      <c r="AJ42" s="39">
        <f>(AD42-(AD42*'Hypothése des ventes'!$K$17))*'Hypothése des ventes'!$K$18</f>
        <v>47.7</v>
      </c>
      <c r="AK42" s="39">
        <f>-(AC42*'Hypothése des ventes'!$L$18)</f>
        <v>-18.808473599999999</v>
      </c>
      <c r="AL42" s="39">
        <f t="shared" si="4"/>
        <v>0</v>
      </c>
      <c r="AM42" s="39">
        <f t="shared" si="5"/>
        <v>263.52122112000001</v>
      </c>
      <c r="AN42" s="99">
        <f t="shared" si="6"/>
        <v>1.4010771247274421</v>
      </c>
      <c r="AO42" s="99">
        <f t="shared" si="7"/>
        <v>75.436485120000015</v>
      </c>
      <c r="AP42" s="100">
        <f t="shared" si="8"/>
        <v>0.28626341665914035</v>
      </c>
    </row>
    <row r="43" spans="1:55" s="76" customFormat="1" x14ac:dyDescent="0.35">
      <c r="A43" s="14" t="s">
        <v>100</v>
      </c>
      <c r="B43" s="15" t="s">
        <v>24</v>
      </c>
      <c r="C43" s="16" t="s">
        <v>185</v>
      </c>
      <c r="D43" s="30" t="s">
        <v>125</v>
      </c>
      <c r="E43" s="31" t="s">
        <v>126</v>
      </c>
      <c r="F43" s="19" t="s">
        <v>27</v>
      </c>
      <c r="G43" s="15">
        <v>2</v>
      </c>
      <c r="H43" s="28">
        <v>13.3</v>
      </c>
      <c r="I43" s="37">
        <v>0.16</v>
      </c>
      <c r="J43" s="29">
        <v>28</v>
      </c>
      <c r="K43" s="38">
        <v>0.02</v>
      </c>
      <c r="L43" s="22"/>
      <c r="M43" s="171">
        <f t="shared" si="0"/>
        <v>26.6</v>
      </c>
      <c r="N43" s="23" t="s">
        <v>184</v>
      </c>
      <c r="O43" s="36"/>
      <c r="P43" s="36"/>
      <c r="Q43" s="36"/>
      <c r="R43" s="36"/>
      <c r="S43" s="79"/>
      <c r="T43" s="79"/>
      <c r="U43" s="79"/>
      <c r="V43" s="79"/>
      <c r="W43" s="79"/>
      <c r="X43" s="79"/>
      <c r="Y43" s="79"/>
      <c r="Z43" s="79"/>
      <c r="AA43" s="79"/>
      <c r="AB43" s="80"/>
      <c r="AC43" s="99">
        <f t="shared" si="1"/>
        <v>21.897120000000001</v>
      </c>
      <c r="AD43" s="39">
        <f t="shared" si="2"/>
        <v>56</v>
      </c>
      <c r="AE43" s="99">
        <f t="shared" si="3"/>
        <v>2.5574139430208174</v>
      </c>
      <c r="AF43" s="39">
        <f>AD43*'Hypothése des ventes'!$G$18</f>
        <v>22.400000000000002</v>
      </c>
      <c r="AG43" s="39">
        <f>(AD43-(AD43*'Hypothése des ventes'!$H$17))*'Hypothése des ventes'!$H$18</f>
        <v>5.04</v>
      </c>
      <c r="AH43" s="39">
        <f>(AD43-(AD43*'Hypothése des ventes'!$I$17))*'Hypothése des ventes'!$I$18</f>
        <v>0</v>
      </c>
      <c r="AI43" s="39">
        <f>(AD43-(AD43*'Hypothése des ventes'!$J$17))*'Hypothése des ventes'!$J$18</f>
        <v>7.8400000000000007</v>
      </c>
      <c r="AJ43" s="39">
        <f>(AD43-(AD43*'Hypothése des ventes'!$K$17))*'Hypothése des ventes'!$K$18</f>
        <v>5.6000000000000005</v>
      </c>
      <c r="AK43" s="39">
        <f>-(AC43*'Hypothése des ventes'!$L$18)</f>
        <v>-2.1897120000000001</v>
      </c>
      <c r="AL43" s="39">
        <f t="shared" si="4"/>
        <v>0</v>
      </c>
      <c r="AM43" s="39">
        <f t="shared" si="5"/>
        <v>30.952230400000005</v>
      </c>
      <c r="AN43" s="99">
        <f t="shared" si="6"/>
        <v>1.4135297427241575</v>
      </c>
      <c r="AO43" s="99">
        <f t="shared" si="7"/>
        <v>9.0551104000000038</v>
      </c>
      <c r="AP43" s="100">
        <f t="shared" si="8"/>
        <v>0.29255114358414708</v>
      </c>
      <c r="AQ43" s="78"/>
      <c r="AR43" s="78"/>
      <c r="AS43" s="78"/>
      <c r="AT43" s="78"/>
      <c r="AU43" s="78"/>
      <c r="AV43" s="78"/>
      <c r="AW43" s="78"/>
      <c r="AX43" s="78"/>
      <c r="AY43" s="78"/>
      <c r="AZ43" s="78"/>
      <c r="BA43" s="78"/>
      <c r="BB43" s="78"/>
      <c r="BC43" s="78"/>
    </row>
    <row r="44" spans="1:55" s="76" customFormat="1" x14ac:dyDescent="0.35">
      <c r="A44" s="14" t="s">
        <v>100</v>
      </c>
      <c r="B44" s="15" t="s">
        <v>77</v>
      </c>
      <c r="C44" s="16" t="s">
        <v>185</v>
      </c>
      <c r="D44" s="30" t="s">
        <v>127</v>
      </c>
      <c r="E44" s="31" t="s">
        <v>128</v>
      </c>
      <c r="F44" s="15" t="s">
        <v>70</v>
      </c>
      <c r="G44" s="15">
        <v>2</v>
      </c>
      <c r="H44" s="28">
        <v>23.78</v>
      </c>
      <c r="I44" s="37">
        <v>0.16</v>
      </c>
      <c r="J44" s="29">
        <v>49</v>
      </c>
      <c r="K44" s="38">
        <v>0.02</v>
      </c>
      <c r="L44" s="22"/>
      <c r="M44" s="171">
        <f t="shared" si="0"/>
        <v>47.56</v>
      </c>
      <c r="N44" s="23" t="s">
        <v>184</v>
      </c>
      <c r="O44" s="36"/>
      <c r="P44" s="36"/>
      <c r="Q44" s="36"/>
      <c r="R44" s="36"/>
      <c r="S44" s="79"/>
      <c r="T44" s="79"/>
      <c r="U44" s="79"/>
      <c r="V44" s="79"/>
      <c r="W44" s="79"/>
      <c r="X44" s="79"/>
      <c r="Y44" s="79"/>
      <c r="Z44" s="79"/>
      <c r="AA44" s="79"/>
      <c r="AB44" s="80"/>
      <c r="AC44" s="99">
        <f t="shared" si="1"/>
        <v>39.151392000000001</v>
      </c>
      <c r="AD44" s="39">
        <f t="shared" si="2"/>
        <v>98</v>
      </c>
      <c r="AE44" s="99">
        <f t="shared" si="3"/>
        <v>2.5031038487724779</v>
      </c>
      <c r="AF44" s="39">
        <f>AD44*'Hypothése des ventes'!$G$18</f>
        <v>39.200000000000003</v>
      </c>
      <c r="AG44" s="39">
        <f>(AD44-(AD44*'Hypothése des ventes'!$H$17))*'Hypothése des ventes'!$H$18</f>
        <v>8.82</v>
      </c>
      <c r="AH44" s="39">
        <f>(AD44-(AD44*'Hypothése des ventes'!$I$17))*'Hypothése des ventes'!$I$18</f>
        <v>0</v>
      </c>
      <c r="AI44" s="39">
        <f>(AD44-(AD44*'Hypothése des ventes'!$J$17))*'Hypothése des ventes'!$J$18</f>
        <v>13.719999999999999</v>
      </c>
      <c r="AJ44" s="39">
        <f>(AD44-(AD44*'Hypothése des ventes'!$K$17))*'Hypothése des ventes'!$K$18</f>
        <v>9.8000000000000007</v>
      </c>
      <c r="AK44" s="39">
        <f>-(AC44*'Hypothése des ventes'!$L$18)</f>
        <v>-3.9151392000000005</v>
      </c>
      <c r="AL44" s="39">
        <f t="shared" si="4"/>
        <v>0</v>
      </c>
      <c r="AM44" s="39">
        <f t="shared" si="5"/>
        <v>54.09988864000001</v>
      </c>
      <c r="AN44" s="99">
        <f t="shared" si="6"/>
        <v>1.3818126476831274</v>
      </c>
      <c r="AO44" s="99">
        <f t="shared" si="7"/>
        <v>14.948496640000009</v>
      </c>
      <c r="AP44" s="100">
        <f t="shared" si="8"/>
        <v>0.27631289113130431</v>
      </c>
      <c r="AQ44" s="78"/>
      <c r="AR44" s="78"/>
      <c r="AS44" s="78"/>
      <c r="AT44" s="78"/>
      <c r="AU44" s="78"/>
      <c r="AV44" s="78"/>
      <c r="AW44" s="78"/>
      <c r="AX44" s="78"/>
      <c r="AY44" s="78"/>
      <c r="AZ44" s="78"/>
      <c r="BA44" s="78"/>
      <c r="BB44" s="78"/>
      <c r="BC44" s="78"/>
    </row>
    <row r="45" spans="1:55" s="76" customFormat="1" x14ac:dyDescent="0.35">
      <c r="A45" s="14" t="s">
        <v>100</v>
      </c>
      <c r="B45" s="15" t="s">
        <v>67</v>
      </c>
      <c r="C45" s="16" t="s">
        <v>185</v>
      </c>
      <c r="D45" s="30" t="s">
        <v>129</v>
      </c>
      <c r="E45" s="31" t="s">
        <v>130</v>
      </c>
      <c r="F45" s="15" t="s">
        <v>70</v>
      </c>
      <c r="G45" s="15">
        <v>12</v>
      </c>
      <c r="H45" s="28">
        <v>6.16</v>
      </c>
      <c r="I45" s="37">
        <v>0.16</v>
      </c>
      <c r="J45" s="29">
        <v>13</v>
      </c>
      <c r="K45" s="38">
        <v>0.02</v>
      </c>
      <c r="L45" s="22"/>
      <c r="M45" s="171">
        <f t="shared" si="0"/>
        <v>73.92</v>
      </c>
      <c r="N45" s="23" t="s">
        <v>184</v>
      </c>
      <c r="O45" s="36"/>
      <c r="P45" s="36"/>
      <c r="Q45" s="36"/>
      <c r="R45" s="36"/>
      <c r="S45" s="79"/>
      <c r="T45" s="79"/>
      <c r="U45" s="79"/>
      <c r="V45" s="79"/>
      <c r="W45" s="79"/>
      <c r="X45" s="79"/>
      <c r="Y45" s="79"/>
      <c r="Z45" s="79"/>
      <c r="AA45" s="79"/>
      <c r="AB45" s="80"/>
      <c r="AC45" s="99">
        <f t="shared" si="1"/>
        <v>60.850944000000005</v>
      </c>
      <c r="AD45" s="39">
        <f t="shared" si="2"/>
        <v>156</v>
      </c>
      <c r="AE45" s="99">
        <f t="shared" si="3"/>
        <v>2.5636414120379132</v>
      </c>
      <c r="AF45" s="39">
        <f>AD45*'Hypothése des ventes'!$G$18</f>
        <v>62.400000000000006</v>
      </c>
      <c r="AG45" s="39">
        <f>(AD45-(AD45*'Hypothése des ventes'!$H$17))*'Hypothése des ventes'!$H$18</f>
        <v>14.040000000000001</v>
      </c>
      <c r="AH45" s="39">
        <f>(AD45-(AD45*'Hypothése des ventes'!$I$17))*'Hypothése des ventes'!$I$18</f>
        <v>0</v>
      </c>
      <c r="AI45" s="39">
        <f>(AD45-(AD45*'Hypothése des ventes'!$J$17))*'Hypothése des ventes'!$J$18</f>
        <v>21.840000000000003</v>
      </c>
      <c r="AJ45" s="39">
        <f>(AD45-(AD45*'Hypothése des ventes'!$K$17))*'Hypothése des ventes'!$K$18</f>
        <v>15.600000000000001</v>
      </c>
      <c r="AK45" s="39">
        <f>-(AC45*'Hypothése des ventes'!$L$18)</f>
        <v>-6.0850944000000009</v>
      </c>
      <c r="AL45" s="39">
        <f t="shared" si="4"/>
        <v>0</v>
      </c>
      <c r="AM45" s="39">
        <f t="shared" si="5"/>
        <v>86.235924480000023</v>
      </c>
      <c r="AN45" s="99">
        <f t="shared" si="6"/>
        <v>1.4171665846301418</v>
      </c>
      <c r="AO45" s="99">
        <f t="shared" si="7"/>
        <v>25.384980480000017</v>
      </c>
      <c r="AP45" s="100">
        <f t="shared" si="8"/>
        <v>0.2943666532604674</v>
      </c>
      <c r="AQ45" s="78"/>
      <c r="AR45" s="78"/>
      <c r="AS45" s="78"/>
      <c r="AT45" s="78"/>
      <c r="AU45" s="78"/>
      <c r="AV45" s="78"/>
      <c r="AW45" s="78"/>
      <c r="AX45" s="78"/>
      <c r="AY45" s="78"/>
      <c r="AZ45" s="78"/>
      <c r="BA45" s="78"/>
      <c r="BB45" s="78"/>
      <c r="BC45" s="78"/>
    </row>
    <row r="46" spans="1:55" s="76" customFormat="1" x14ac:dyDescent="0.35">
      <c r="A46" s="14" t="s">
        <v>100</v>
      </c>
      <c r="B46" s="15" t="s">
        <v>70</v>
      </c>
      <c r="C46" s="16" t="s">
        <v>185</v>
      </c>
      <c r="D46" s="30" t="s">
        <v>131</v>
      </c>
      <c r="E46" s="31" t="s">
        <v>132</v>
      </c>
      <c r="F46" s="15" t="s">
        <v>70</v>
      </c>
      <c r="G46" s="15">
        <v>2</v>
      </c>
      <c r="H46" s="28">
        <v>9.5</v>
      </c>
      <c r="I46" s="37">
        <v>0.16</v>
      </c>
      <c r="J46" s="29">
        <v>20</v>
      </c>
      <c r="K46" s="38">
        <v>0.02</v>
      </c>
      <c r="L46" s="22"/>
      <c r="M46" s="171">
        <f t="shared" si="0"/>
        <v>19</v>
      </c>
      <c r="N46" s="23" t="s">
        <v>184</v>
      </c>
      <c r="O46" s="36"/>
      <c r="P46" s="36"/>
      <c r="Q46" s="36"/>
      <c r="R46" s="36"/>
      <c r="S46" s="79"/>
      <c r="T46" s="79"/>
      <c r="U46" s="79"/>
      <c r="V46" s="79"/>
      <c r="W46" s="79"/>
      <c r="X46" s="79"/>
      <c r="Y46" s="79"/>
      <c r="Z46" s="79"/>
      <c r="AA46" s="79"/>
      <c r="AB46" s="80"/>
      <c r="AC46" s="99">
        <f t="shared" si="1"/>
        <v>15.6408</v>
      </c>
      <c r="AD46" s="39">
        <f t="shared" si="2"/>
        <v>40</v>
      </c>
      <c r="AE46" s="99">
        <f t="shared" si="3"/>
        <v>2.5574139430208174</v>
      </c>
      <c r="AF46" s="39">
        <f>AD46*'Hypothése des ventes'!$G$18</f>
        <v>16</v>
      </c>
      <c r="AG46" s="39">
        <f>(AD46-(AD46*'Hypothése des ventes'!$H$17))*'Hypothése des ventes'!$H$18</f>
        <v>3.6</v>
      </c>
      <c r="AH46" s="39">
        <f>(AD46-(AD46*'Hypothése des ventes'!$I$17))*'Hypothése des ventes'!$I$18</f>
        <v>0</v>
      </c>
      <c r="AI46" s="39">
        <f>(AD46-(AD46*'Hypothése des ventes'!$J$17))*'Hypothése des ventes'!$J$18</f>
        <v>5.6000000000000005</v>
      </c>
      <c r="AJ46" s="39">
        <f>(AD46-(AD46*'Hypothése des ventes'!$K$17))*'Hypothése des ventes'!$K$18</f>
        <v>4</v>
      </c>
      <c r="AK46" s="39">
        <f>-(AC46*'Hypothése des ventes'!$L$18)</f>
        <v>-1.5640800000000001</v>
      </c>
      <c r="AL46" s="39">
        <f t="shared" si="4"/>
        <v>0</v>
      </c>
      <c r="AM46" s="39">
        <f t="shared" si="5"/>
        <v>22.108736000000004</v>
      </c>
      <c r="AN46" s="99">
        <f t="shared" si="6"/>
        <v>1.4135297427241575</v>
      </c>
      <c r="AO46" s="99">
        <f t="shared" si="7"/>
        <v>6.4679360000000035</v>
      </c>
      <c r="AP46" s="100">
        <f t="shared" si="8"/>
        <v>0.29255114358414713</v>
      </c>
      <c r="AQ46" s="78"/>
      <c r="AR46" s="78"/>
      <c r="AS46" s="78"/>
      <c r="AT46" s="78"/>
      <c r="AU46" s="78"/>
      <c r="AV46" s="78"/>
      <c r="AW46" s="78"/>
      <c r="AX46" s="78"/>
      <c r="AY46" s="78"/>
      <c r="AZ46" s="78"/>
      <c r="BA46" s="78"/>
      <c r="BB46" s="78"/>
      <c r="BC46" s="78"/>
    </row>
    <row r="47" spans="1:55" s="76" customFormat="1" x14ac:dyDescent="0.35">
      <c r="A47" s="14" t="s">
        <v>100</v>
      </c>
      <c r="B47" s="15" t="s">
        <v>70</v>
      </c>
      <c r="C47" s="16" t="s">
        <v>185</v>
      </c>
      <c r="D47" s="30" t="s">
        <v>133</v>
      </c>
      <c r="E47" s="31" t="s">
        <v>132</v>
      </c>
      <c r="F47" s="15" t="s">
        <v>70</v>
      </c>
      <c r="G47" s="15">
        <v>2</v>
      </c>
      <c r="H47" s="28">
        <v>9.5</v>
      </c>
      <c r="I47" s="37">
        <v>0.16</v>
      </c>
      <c r="J47" s="29">
        <v>20</v>
      </c>
      <c r="K47" s="38">
        <v>0.02</v>
      </c>
      <c r="L47" s="22"/>
      <c r="M47" s="171">
        <f t="shared" si="0"/>
        <v>19</v>
      </c>
      <c r="N47" s="23" t="s">
        <v>184</v>
      </c>
      <c r="O47" s="36"/>
      <c r="P47" s="36"/>
      <c r="Q47" s="36"/>
      <c r="R47" s="36"/>
      <c r="S47" s="79"/>
      <c r="T47" s="79"/>
      <c r="U47" s="79"/>
      <c r="V47" s="79"/>
      <c r="W47" s="79"/>
      <c r="X47" s="79"/>
      <c r="Y47" s="79"/>
      <c r="Z47" s="79"/>
      <c r="AA47" s="79"/>
      <c r="AB47" s="80"/>
      <c r="AC47" s="99">
        <f t="shared" si="1"/>
        <v>15.6408</v>
      </c>
      <c r="AD47" s="39">
        <f t="shared" si="2"/>
        <v>40</v>
      </c>
      <c r="AE47" s="99">
        <f t="shared" si="3"/>
        <v>2.5574139430208174</v>
      </c>
      <c r="AF47" s="39">
        <f>AD47*'Hypothése des ventes'!$G$18</f>
        <v>16</v>
      </c>
      <c r="AG47" s="39">
        <f>(AD47-(AD47*'Hypothése des ventes'!$H$17))*'Hypothése des ventes'!$H$18</f>
        <v>3.6</v>
      </c>
      <c r="AH47" s="39">
        <f>(AD47-(AD47*'Hypothése des ventes'!$I$17))*'Hypothése des ventes'!$I$18</f>
        <v>0</v>
      </c>
      <c r="AI47" s="39">
        <f>(AD47-(AD47*'Hypothése des ventes'!$J$17))*'Hypothése des ventes'!$J$18</f>
        <v>5.6000000000000005</v>
      </c>
      <c r="AJ47" s="39">
        <f>(AD47-(AD47*'Hypothése des ventes'!$K$17))*'Hypothése des ventes'!$K$18</f>
        <v>4</v>
      </c>
      <c r="AK47" s="39">
        <f>-(AC47*'Hypothése des ventes'!$L$18)</f>
        <v>-1.5640800000000001</v>
      </c>
      <c r="AL47" s="39">
        <f t="shared" si="4"/>
        <v>0</v>
      </c>
      <c r="AM47" s="39">
        <f t="shared" si="5"/>
        <v>22.108736000000004</v>
      </c>
      <c r="AN47" s="99">
        <f t="shared" si="6"/>
        <v>1.4135297427241575</v>
      </c>
      <c r="AO47" s="99">
        <f t="shared" si="7"/>
        <v>6.4679360000000035</v>
      </c>
      <c r="AP47" s="100">
        <f t="shared" si="8"/>
        <v>0.29255114358414713</v>
      </c>
      <c r="AQ47" s="78"/>
      <c r="AR47" s="78"/>
      <c r="AS47" s="78"/>
      <c r="AT47" s="78"/>
      <c r="AU47" s="78"/>
      <c r="AV47" s="78"/>
      <c r="AW47" s="78"/>
      <c r="AX47" s="78"/>
      <c r="AY47" s="78"/>
      <c r="AZ47" s="78"/>
      <c r="BA47" s="78"/>
      <c r="BB47" s="78"/>
      <c r="BC47" s="78"/>
    </row>
    <row r="48" spans="1:55" x14ac:dyDescent="0.35">
      <c r="A48" s="14" t="s">
        <v>100</v>
      </c>
      <c r="B48" s="15" t="s">
        <v>134</v>
      </c>
      <c r="C48" s="16" t="s">
        <v>186</v>
      </c>
      <c r="D48" s="30" t="s">
        <v>135</v>
      </c>
      <c r="E48" s="31" t="s">
        <v>136</v>
      </c>
      <c r="F48" s="19" t="s">
        <v>33</v>
      </c>
      <c r="G48" s="15">
        <v>6</v>
      </c>
      <c r="H48" s="28">
        <v>61.88</v>
      </c>
      <c r="I48" s="37">
        <v>0.16</v>
      </c>
      <c r="J48" s="29">
        <v>129</v>
      </c>
      <c r="K48" s="38">
        <v>0.02</v>
      </c>
      <c r="L48" s="22"/>
      <c r="M48" s="171">
        <f t="shared" si="0"/>
        <v>371.28000000000003</v>
      </c>
      <c r="N48" s="23" t="s">
        <v>184</v>
      </c>
      <c r="O48" s="36"/>
      <c r="P48" s="36"/>
      <c r="Q48" s="36"/>
      <c r="R48" s="36"/>
      <c r="S48" s="79"/>
      <c r="T48" s="79"/>
      <c r="U48" s="79"/>
      <c r="V48" s="79">
        <v>1</v>
      </c>
      <c r="W48" s="79">
        <v>2</v>
      </c>
      <c r="X48" s="79">
        <v>2</v>
      </c>
      <c r="Y48" s="79">
        <v>1</v>
      </c>
      <c r="Z48" s="79"/>
      <c r="AA48" s="79"/>
      <c r="AB48" s="80"/>
      <c r="AC48" s="99">
        <f t="shared" si="1"/>
        <v>305.63769600000006</v>
      </c>
      <c r="AD48" s="39">
        <f t="shared" si="2"/>
        <v>774</v>
      </c>
      <c r="AE48" s="99">
        <f t="shared" si="3"/>
        <v>2.5324101383096402</v>
      </c>
      <c r="AF48" s="39">
        <f>AD48*'Hypothése des ventes'!$G$18</f>
        <v>309.60000000000002</v>
      </c>
      <c r="AG48" s="39">
        <f>(AD48-(AD48*'Hypothése des ventes'!$H$17))*'Hypothése des ventes'!$H$18</f>
        <v>69.660000000000011</v>
      </c>
      <c r="AH48" s="39">
        <f>(AD48-(AD48*'Hypothése des ventes'!$I$17))*'Hypothése des ventes'!$I$18</f>
        <v>0</v>
      </c>
      <c r="AI48" s="39">
        <f>(AD48-(AD48*'Hypothése des ventes'!$J$17))*'Hypothése des ventes'!$J$18</f>
        <v>108.36</v>
      </c>
      <c r="AJ48" s="39">
        <f>(AD48-(AD48*'Hypothése des ventes'!$K$17))*'Hypothése des ventes'!$K$18</f>
        <v>77.400000000000006</v>
      </c>
      <c r="AK48" s="39">
        <f>-(AC48*'Hypothése des ventes'!$L$18)</f>
        <v>-30.563769600000008</v>
      </c>
      <c r="AL48" s="39">
        <f t="shared" si="4"/>
        <v>0</v>
      </c>
      <c r="AM48" s="39">
        <f t="shared" si="5"/>
        <v>427.56498432000012</v>
      </c>
      <c r="AN48" s="99">
        <f t="shared" si="6"/>
        <v>1.3989275207728304</v>
      </c>
      <c r="AO48" s="99">
        <f t="shared" si="7"/>
        <v>121.92728832000006</v>
      </c>
      <c r="AP48" s="100">
        <f t="shared" si="8"/>
        <v>0.28516668294040348</v>
      </c>
    </row>
    <row r="49" spans="1:55" x14ac:dyDescent="0.35">
      <c r="A49" s="14" t="s">
        <v>100</v>
      </c>
      <c r="B49" s="15" t="s">
        <v>120</v>
      </c>
      <c r="C49" s="16" t="s">
        <v>186</v>
      </c>
      <c r="D49" s="30" t="s">
        <v>137</v>
      </c>
      <c r="E49" s="31" t="s">
        <v>138</v>
      </c>
      <c r="F49" s="19" t="s">
        <v>33</v>
      </c>
      <c r="G49" s="15">
        <v>6</v>
      </c>
      <c r="H49" s="28">
        <v>38.07</v>
      </c>
      <c r="I49" s="37">
        <v>0.16</v>
      </c>
      <c r="J49" s="29">
        <v>79</v>
      </c>
      <c r="K49" s="38">
        <v>0.02</v>
      </c>
      <c r="L49" s="22"/>
      <c r="M49" s="171">
        <f t="shared" si="0"/>
        <v>228.42000000000002</v>
      </c>
      <c r="N49" s="23" t="s">
        <v>184</v>
      </c>
      <c r="O49" s="36"/>
      <c r="P49" s="36"/>
      <c r="Q49" s="36"/>
      <c r="R49" s="36"/>
      <c r="S49" s="79"/>
      <c r="T49" s="79"/>
      <c r="U49" s="79"/>
      <c r="V49" s="79">
        <v>1</v>
      </c>
      <c r="W49" s="79">
        <v>2</v>
      </c>
      <c r="X49" s="79">
        <v>2</v>
      </c>
      <c r="Y49" s="79">
        <v>1</v>
      </c>
      <c r="Z49" s="79"/>
      <c r="AA49" s="79"/>
      <c r="AB49" s="80"/>
      <c r="AC49" s="99">
        <f t="shared" si="1"/>
        <v>188.03534399999998</v>
      </c>
      <c r="AD49" s="39">
        <f t="shared" si="2"/>
        <v>474</v>
      </c>
      <c r="AE49" s="99">
        <f t="shared" si="3"/>
        <v>2.5208026848399312</v>
      </c>
      <c r="AF49" s="39">
        <f>AD49*'Hypothése des ventes'!$G$18</f>
        <v>189.60000000000002</v>
      </c>
      <c r="AG49" s="39">
        <f>(AD49-(AD49*'Hypothése des ventes'!$H$17))*'Hypothése des ventes'!$H$18</f>
        <v>42.660000000000004</v>
      </c>
      <c r="AH49" s="39">
        <f>(AD49-(AD49*'Hypothése des ventes'!$I$17))*'Hypothése des ventes'!$I$18</f>
        <v>0</v>
      </c>
      <c r="AI49" s="39">
        <f>(AD49-(AD49*'Hypothése des ventes'!$J$17))*'Hypothése des ventes'!$J$18</f>
        <v>66.36</v>
      </c>
      <c r="AJ49" s="39">
        <f>(AD49-(AD49*'Hypothése des ventes'!$K$17))*'Hypothése des ventes'!$K$18</f>
        <v>47.400000000000006</v>
      </c>
      <c r="AK49" s="39">
        <f>-(AC49*'Hypothése des ventes'!$L$18)</f>
        <v>-18.8035344</v>
      </c>
      <c r="AL49" s="39">
        <f t="shared" si="4"/>
        <v>0</v>
      </c>
      <c r="AM49" s="39">
        <f t="shared" si="5"/>
        <v>261.77317248000003</v>
      </c>
      <c r="AN49" s="99">
        <f t="shared" si="6"/>
        <v>1.3921487679465199</v>
      </c>
      <c r="AO49" s="99">
        <f t="shared" si="7"/>
        <v>73.737828480000047</v>
      </c>
      <c r="AP49" s="100">
        <f t="shared" si="8"/>
        <v>0.28168596415522207</v>
      </c>
    </row>
    <row r="50" spans="1:55" x14ac:dyDescent="0.35">
      <c r="A50" s="14" t="s">
        <v>100</v>
      </c>
      <c r="B50" s="15" t="s">
        <v>40</v>
      </c>
      <c r="C50" s="16" t="s">
        <v>186</v>
      </c>
      <c r="D50" s="30" t="s">
        <v>139</v>
      </c>
      <c r="E50" s="31" t="s">
        <v>140</v>
      </c>
      <c r="F50" s="19" t="s">
        <v>33</v>
      </c>
      <c r="G50" s="15">
        <v>6</v>
      </c>
      <c r="H50" s="28">
        <v>35.69</v>
      </c>
      <c r="I50" s="37">
        <v>0.16</v>
      </c>
      <c r="J50" s="29">
        <v>75</v>
      </c>
      <c r="K50" s="38">
        <v>0.02</v>
      </c>
      <c r="L50" s="22"/>
      <c r="M50" s="171">
        <f t="shared" si="0"/>
        <v>214.14</v>
      </c>
      <c r="N50" s="23" t="s">
        <v>184</v>
      </c>
      <c r="O50" s="36"/>
      <c r="P50" s="36"/>
      <c r="Q50" s="36"/>
      <c r="R50" s="36"/>
      <c r="S50" s="79"/>
      <c r="T50" s="79"/>
      <c r="U50" s="79">
        <v>1</v>
      </c>
      <c r="V50" s="79">
        <v>2</v>
      </c>
      <c r="W50" s="79">
        <v>2</v>
      </c>
      <c r="X50" s="79">
        <v>1</v>
      </c>
      <c r="Y50" s="79"/>
      <c r="Z50" s="79"/>
      <c r="AA50" s="79"/>
      <c r="AB50" s="80"/>
      <c r="AC50" s="99">
        <f t="shared" si="1"/>
        <v>176.28004799999997</v>
      </c>
      <c r="AD50" s="39">
        <f t="shared" si="2"/>
        <v>450</v>
      </c>
      <c r="AE50" s="99">
        <f t="shared" si="3"/>
        <v>2.5527562824353218</v>
      </c>
      <c r="AF50" s="39">
        <f>AD50*'Hypothése des ventes'!$G$18</f>
        <v>180</v>
      </c>
      <c r="AG50" s="39">
        <f>(AD50-(AD50*'Hypothése des ventes'!$H$17))*'Hypothése des ventes'!$H$18</f>
        <v>40.5</v>
      </c>
      <c r="AH50" s="39">
        <f>(AD50-(AD50*'Hypothése des ventes'!$I$17))*'Hypothése des ventes'!$I$18</f>
        <v>0</v>
      </c>
      <c r="AI50" s="39">
        <f>(AD50-(AD50*'Hypothése des ventes'!$J$17))*'Hypothése des ventes'!$J$18</f>
        <v>63</v>
      </c>
      <c r="AJ50" s="39">
        <f>(AD50-(AD50*'Hypothése des ventes'!$K$17))*'Hypothése des ventes'!$K$18</f>
        <v>45</v>
      </c>
      <c r="AK50" s="39">
        <f>-(AC50*'Hypothése des ventes'!$L$18)</f>
        <v>-17.628004799999996</v>
      </c>
      <c r="AL50" s="39">
        <f t="shared" si="4"/>
        <v>0</v>
      </c>
      <c r="AM50" s="39">
        <f t="shared" si="5"/>
        <v>248.69759616000002</v>
      </c>
      <c r="AN50" s="99">
        <f t="shared" si="6"/>
        <v>1.410809668942228</v>
      </c>
      <c r="AO50" s="99">
        <f t="shared" si="7"/>
        <v>72.417548160000052</v>
      </c>
      <c r="AP50" s="100">
        <f t="shared" si="8"/>
        <v>0.29118716577143794</v>
      </c>
    </row>
    <row r="51" spans="1:55" x14ac:dyDescent="0.35">
      <c r="A51" s="14" t="s">
        <v>100</v>
      </c>
      <c r="B51" s="15" t="s">
        <v>40</v>
      </c>
      <c r="C51" s="16" t="s">
        <v>186</v>
      </c>
      <c r="D51" s="30" t="s">
        <v>141</v>
      </c>
      <c r="E51" s="31" t="s">
        <v>142</v>
      </c>
      <c r="F51" s="19" t="s">
        <v>33</v>
      </c>
      <c r="G51" s="15">
        <v>8</v>
      </c>
      <c r="H51" s="28">
        <v>38.07</v>
      </c>
      <c r="I51" s="37">
        <v>0.16</v>
      </c>
      <c r="J51" s="29">
        <v>79</v>
      </c>
      <c r="K51" s="38">
        <v>0.02</v>
      </c>
      <c r="L51" s="22"/>
      <c r="M51" s="171">
        <f t="shared" si="0"/>
        <v>304.56</v>
      </c>
      <c r="N51" s="23" t="s">
        <v>184</v>
      </c>
      <c r="O51" s="36"/>
      <c r="P51" s="36"/>
      <c r="Q51" s="36"/>
      <c r="R51" s="36"/>
      <c r="S51" s="79"/>
      <c r="T51" s="79"/>
      <c r="U51" s="79">
        <v>2</v>
      </c>
      <c r="V51" s="79">
        <v>2</v>
      </c>
      <c r="W51" s="79">
        <v>2</v>
      </c>
      <c r="X51" s="79">
        <v>2</v>
      </c>
      <c r="Y51" s="79"/>
      <c r="Z51" s="79"/>
      <c r="AA51" s="79"/>
      <c r="AB51" s="80"/>
      <c r="AC51" s="99">
        <f t="shared" si="1"/>
        <v>250.71379199999998</v>
      </c>
      <c r="AD51" s="39">
        <f t="shared" si="2"/>
        <v>632</v>
      </c>
      <c r="AE51" s="99">
        <f t="shared" si="3"/>
        <v>2.5208026848399312</v>
      </c>
      <c r="AF51" s="39">
        <f>AD51*'Hypothése des ventes'!$G$18</f>
        <v>252.8</v>
      </c>
      <c r="AG51" s="39">
        <f>(AD51-(AD51*'Hypothése des ventes'!$H$17))*'Hypothése des ventes'!$H$18</f>
        <v>56.879999999999995</v>
      </c>
      <c r="AH51" s="39">
        <f>(AD51-(AD51*'Hypothése des ventes'!$I$17))*'Hypothése des ventes'!$I$18</f>
        <v>0</v>
      </c>
      <c r="AI51" s="39">
        <f>(AD51-(AD51*'Hypothése des ventes'!$J$17))*'Hypothése des ventes'!$J$18</f>
        <v>88.48</v>
      </c>
      <c r="AJ51" s="39">
        <f>(AD51-(AD51*'Hypothése des ventes'!$K$17))*'Hypothése des ventes'!$K$18</f>
        <v>63.2</v>
      </c>
      <c r="AK51" s="39">
        <f>-(AC51*'Hypothése des ventes'!$L$18)</f>
        <v>-25.071379199999999</v>
      </c>
      <c r="AL51" s="39">
        <f t="shared" si="4"/>
        <v>0</v>
      </c>
      <c r="AM51" s="39">
        <f t="shared" si="5"/>
        <v>349.03089664000004</v>
      </c>
      <c r="AN51" s="99">
        <f t="shared" si="6"/>
        <v>1.3921487679465199</v>
      </c>
      <c r="AO51" s="99">
        <f t="shared" si="7"/>
        <v>98.317104640000053</v>
      </c>
      <c r="AP51" s="100">
        <f t="shared" si="8"/>
        <v>0.28168596415522201</v>
      </c>
    </row>
    <row r="52" spans="1:55" s="76" customFormat="1" x14ac:dyDescent="0.35">
      <c r="A52" s="14" t="s">
        <v>100</v>
      </c>
      <c r="B52" s="15" t="s">
        <v>24</v>
      </c>
      <c r="C52" s="16" t="s">
        <v>186</v>
      </c>
      <c r="D52" s="30" t="s">
        <v>143</v>
      </c>
      <c r="E52" s="31" t="s">
        <v>144</v>
      </c>
      <c r="F52" s="19" t="s">
        <v>27</v>
      </c>
      <c r="G52" s="15">
        <v>2</v>
      </c>
      <c r="H52" s="28">
        <v>13.3</v>
      </c>
      <c r="I52" s="37">
        <v>0.16</v>
      </c>
      <c r="J52" s="29">
        <v>28</v>
      </c>
      <c r="K52" s="38">
        <v>0.02</v>
      </c>
      <c r="L52" s="22"/>
      <c r="M52" s="171">
        <f t="shared" si="0"/>
        <v>26.6</v>
      </c>
      <c r="N52" s="23" t="s">
        <v>184</v>
      </c>
      <c r="O52" s="36"/>
      <c r="P52" s="36"/>
      <c r="Q52" s="36"/>
      <c r="R52" s="36"/>
      <c r="S52" s="79"/>
      <c r="T52" s="79"/>
      <c r="U52" s="79"/>
      <c r="V52" s="79"/>
      <c r="W52" s="79"/>
      <c r="X52" s="79"/>
      <c r="Y52" s="79"/>
      <c r="Z52" s="79"/>
      <c r="AA52" s="79"/>
      <c r="AB52" s="80"/>
      <c r="AC52" s="99">
        <f t="shared" si="1"/>
        <v>21.897120000000001</v>
      </c>
      <c r="AD52" s="39">
        <f t="shared" si="2"/>
        <v>56</v>
      </c>
      <c r="AE52" s="99">
        <f t="shared" si="3"/>
        <v>2.5574139430208174</v>
      </c>
      <c r="AF52" s="39">
        <f>AD52*'Hypothése des ventes'!$G$18</f>
        <v>22.400000000000002</v>
      </c>
      <c r="AG52" s="39">
        <f>(AD52-(AD52*'Hypothése des ventes'!$H$17))*'Hypothése des ventes'!$H$18</f>
        <v>5.04</v>
      </c>
      <c r="AH52" s="39">
        <f>(AD52-(AD52*'Hypothése des ventes'!$I$17))*'Hypothése des ventes'!$I$18</f>
        <v>0</v>
      </c>
      <c r="AI52" s="39">
        <f>(AD52-(AD52*'Hypothése des ventes'!$J$17))*'Hypothése des ventes'!$J$18</f>
        <v>7.8400000000000007</v>
      </c>
      <c r="AJ52" s="39">
        <f>(AD52-(AD52*'Hypothése des ventes'!$K$17))*'Hypothése des ventes'!$K$18</f>
        <v>5.6000000000000005</v>
      </c>
      <c r="AK52" s="39">
        <f>-(AC52*'Hypothése des ventes'!$L$18)</f>
        <v>-2.1897120000000001</v>
      </c>
      <c r="AL52" s="39">
        <f t="shared" si="4"/>
        <v>0</v>
      </c>
      <c r="AM52" s="39">
        <f t="shared" si="5"/>
        <v>30.952230400000005</v>
      </c>
      <c r="AN52" s="99">
        <f t="shared" si="6"/>
        <v>1.4135297427241575</v>
      </c>
      <c r="AO52" s="99">
        <f t="shared" si="7"/>
        <v>9.0551104000000038</v>
      </c>
      <c r="AP52" s="100">
        <f t="shared" si="8"/>
        <v>0.29255114358414708</v>
      </c>
      <c r="AQ52" s="78"/>
      <c r="AR52" s="78"/>
      <c r="AS52" s="78"/>
      <c r="AT52" s="78"/>
      <c r="AU52" s="78"/>
      <c r="AV52" s="78"/>
      <c r="AW52" s="78"/>
      <c r="AX52" s="78"/>
      <c r="AY52" s="78"/>
      <c r="AZ52" s="78"/>
      <c r="BA52" s="78"/>
      <c r="BB52" s="78"/>
      <c r="BC52" s="78"/>
    </row>
    <row r="53" spans="1:55" s="76" customFormat="1" x14ac:dyDescent="0.35">
      <c r="A53" s="14" t="s">
        <v>100</v>
      </c>
      <c r="B53" s="15" t="s">
        <v>24</v>
      </c>
      <c r="C53" s="16" t="s">
        <v>186</v>
      </c>
      <c r="D53" s="30" t="s">
        <v>145</v>
      </c>
      <c r="E53" s="31" t="s">
        <v>144</v>
      </c>
      <c r="F53" s="19" t="s">
        <v>27</v>
      </c>
      <c r="G53" s="15">
        <v>2</v>
      </c>
      <c r="H53" s="28">
        <v>13.3</v>
      </c>
      <c r="I53" s="37">
        <v>0.16</v>
      </c>
      <c r="J53" s="29">
        <v>28</v>
      </c>
      <c r="K53" s="38">
        <v>0.02</v>
      </c>
      <c r="L53" s="22"/>
      <c r="M53" s="171">
        <f t="shared" si="0"/>
        <v>26.6</v>
      </c>
      <c r="N53" s="23" t="s">
        <v>184</v>
      </c>
      <c r="O53" s="36"/>
      <c r="P53" s="36"/>
      <c r="Q53" s="36"/>
      <c r="R53" s="36"/>
      <c r="S53" s="79"/>
      <c r="T53" s="79"/>
      <c r="U53" s="79"/>
      <c r="V53" s="79"/>
      <c r="W53" s="79"/>
      <c r="X53" s="79"/>
      <c r="Y53" s="79"/>
      <c r="Z53" s="79"/>
      <c r="AA53" s="79"/>
      <c r="AB53" s="80"/>
      <c r="AC53" s="99">
        <f t="shared" si="1"/>
        <v>21.897120000000001</v>
      </c>
      <c r="AD53" s="39">
        <f t="shared" si="2"/>
        <v>56</v>
      </c>
      <c r="AE53" s="99">
        <f t="shared" si="3"/>
        <v>2.5574139430208174</v>
      </c>
      <c r="AF53" s="39">
        <f>AD53*'Hypothése des ventes'!$G$18</f>
        <v>22.400000000000002</v>
      </c>
      <c r="AG53" s="39">
        <f>(AD53-(AD53*'Hypothése des ventes'!$H$17))*'Hypothése des ventes'!$H$18</f>
        <v>5.04</v>
      </c>
      <c r="AH53" s="39">
        <f>(AD53-(AD53*'Hypothése des ventes'!$I$17))*'Hypothése des ventes'!$I$18</f>
        <v>0</v>
      </c>
      <c r="AI53" s="39">
        <f>(AD53-(AD53*'Hypothése des ventes'!$J$17))*'Hypothése des ventes'!$J$18</f>
        <v>7.8400000000000007</v>
      </c>
      <c r="AJ53" s="39">
        <f>(AD53-(AD53*'Hypothése des ventes'!$K$17))*'Hypothése des ventes'!$K$18</f>
        <v>5.6000000000000005</v>
      </c>
      <c r="AK53" s="39">
        <f>-(AC53*'Hypothése des ventes'!$L$18)</f>
        <v>-2.1897120000000001</v>
      </c>
      <c r="AL53" s="39">
        <f t="shared" si="4"/>
        <v>0</v>
      </c>
      <c r="AM53" s="39">
        <f t="shared" si="5"/>
        <v>30.952230400000005</v>
      </c>
      <c r="AN53" s="99">
        <f t="shared" si="6"/>
        <v>1.4135297427241575</v>
      </c>
      <c r="AO53" s="99">
        <f t="shared" si="7"/>
        <v>9.0551104000000038</v>
      </c>
      <c r="AP53" s="100">
        <f t="shared" si="8"/>
        <v>0.29255114358414708</v>
      </c>
      <c r="AQ53" s="78"/>
      <c r="AR53" s="78"/>
      <c r="AS53" s="78"/>
      <c r="AT53" s="78"/>
      <c r="AU53" s="78"/>
      <c r="AV53" s="78"/>
      <c r="AW53" s="78"/>
      <c r="AX53" s="78"/>
      <c r="AY53" s="78"/>
      <c r="AZ53" s="78"/>
      <c r="BA53" s="78"/>
      <c r="BB53" s="78"/>
      <c r="BC53" s="78"/>
    </row>
    <row r="54" spans="1:55" s="76" customFormat="1" x14ac:dyDescent="0.35">
      <c r="A54" s="14" t="s">
        <v>100</v>
      </c>
      <c r="B54" s="15" t="s">
        <v>24</v>
      </c>
      <c r="C54" s="16" t="s">
        <v>186</v>
      </c>
      <c r="D54" s="30" t="s">
        <v>146</v>
      </c>
      <c r="E54" s="31" t="s">
        <v>144</v>
      </c>
      <c r="F54" s="19" t="s">
        <v>27</v>
      </c>
      <c r="G54" s="15">
        <v>2</v>
      </c>
      <c r="H54" s="28">
        <v>13.3</v>
      </c>
      <c r="I54" s="37">
        <v>0.16</v>
      </c>
      <c r="J54" s="29">
        <v>28</v>
      </c>
      <c r="K54" s="38">
        <v>0.02</v>
      </c>
      <c r="L54" s="22"/>
      <c r="M54" s="171">
        <f t="shared" si="0"/>
        <v>26.6</v>
      </c>
      <c r="N54" s="23" t="s">
        <v>184</v>
      </c>
      <c r="O54" s="36"/>
      <c r="P54" s="36"/>
      <c r="Q54" s="36"/>
      <c r="R54" s="36"/>
      <c r="S54" s="79"/>
      <c r="T54" s="79"/>
      <c r="U54" s="79"/>
      <c r="V54" s="79"/>
      <c r="W54" s="79"/>
      <c r="X54" s="79"/>
      <c r="Y54" s="79"/>
      <c r="Z54" s="79"/>
      <c r="AA54" s="79"/>
      <c r="AB54" s="80"/>
      <c r="AC54" s="99">
        <f t="shared" si="1"/>
        <v>21.897120000000001</v>
      </c>
      <c r="AD54" s="39">
        <f t="shared" si="2"/>
        <v>56</v>
      </c>
      <c r="AE54" s="99">
        <f t="shared" si="3"/>
        <v>2.5574139430208174</v>
      </c>
      <c r="AF54" s="39">
        <f>AD54*'Hypothése des ventes'!$G$18</f>
        <v>22.400000000000002</v>
      </c>
      <c r="AG54" s="39">
        <f>(AD54-(AD54*'Hypothése des ventes'!$H$17))*'Hypothése des ventes'!$H$18</f>
        <v>5.04</v>
      </c>
      <c r="AH54" s="39">
        <f>(AD54-(AD54*'Hypothése des ventes'!$I$17))*'Hypothése des ventes'!$I$18</f>
        <v>0</v>
      </c>
      <c r="AI54" s="39">
        <f>(AD54-(AD54*'Hypothése des ventes'!$J$17))*'Hypothése des ventes'!$J$18</f>
        <v>7.8400000000000007</v>
      </c>
      <c r="AJ54" s="39">
        <f>(AD54-(AD54*'Hypothése des ventes'!$K$17))*'Hypothése des ventes'!$K$18</f>
        <v>5.6000000000000005</v>
      </c>
      <c r="AK54" s="39">
        <f>-(AC54*'Hypothése des ventes'!$L$18)</f>
        <v>-2.1897120000000001</v>
      </c>
      <c r="AL54" s="39">
        <f t="shared" si="4"/>
        <v>0</v>
      </c>
      <c r="AM54" s="39">
        <f t="shared" si="5"/>
        <v>30.952230400000005</v>
      </c>
      <c r="AN54" s="99">
        <f t="shared" si="6"/>
        <v>1.4135297427241575</v>
      </c>
      <c r="AO54" s="99">
        <f t="shared" si="7"/>
        <v>9.0551104000000038</v>
      </c>
      <c r="AP54" s="100">
        <f t="shared" si="8"/>
        <v>0.29255114358414708</v>
      </c>
      <c r="AQ54" s="78"/>
      <c r="AR54" s="78"/>
      <c r="AS54" s="78"/>
      <c r="AT54" s="78"/>
      <c r="AU54" s="78"/>
      <c r="AV54" s="78"/>
      <c r="AW54" s="78"/>
      <c r="AX54" s="78"/>
      <c r="AY54" s="78"/>
      <c r="AZ54" s="78"/>
      <c r="BA54" s="78"/>
      <c r="BB54" s="78"/>
      <c r="BC54" s="78"/>
    </row>
    <row r="55" spans="1:55" s="76" customFormat="1" x14ac:dyDescent="0.35">
      <c r="A55" s="14" t="s">
        <v>100</v>
      </c>
      <c r="B55" s="15" t="s">
        <v>70</v>
      </c>
      <c r="C55" s="16" t="s">
        <v>186</v>
      </c>
      <c r="D55" s="30" t="s">
        <v>147</v>
      </c>
      <c r="E55" s="31" t="s">
        <v>148</v>
      </c>
      <c r="F55" s="15" t="s">
        <v>70</v>
      </c>
      <c r="G55" s="15">
        <v>2</v>
      </c>
      <c r="H55" s="28">
        <v>13.31</v>
      </c>
      <c r="I55" s="37">
        <v>0.16</v>
      </c>
      <c r="J55" s="29">
        <v>28</v>
      </c>
      <c r="K55" s="38">
        <v>0.02</v>
      </c>
      <c r="L55" s="22"/>
      <c r="M55" s="171">
        <f t="shared" si="0"/>
        <v>26.62</v>
      </c>
      <c r="N55" s="23" t="s">
        <v>184</v>
      </c>
      <c r="O55" s="33"/>
      <c r="P55" s="33"/>
      <c r="Q55" s="33"/>
      <c r="R55" s="33"/>
      <c r="S55" s="79"/>
      <c r="T55" s="79"/>
      <c r="U55" s="79"/>
      <c r="V55" s="79"/>
      <c r="W55" s="79"/>
      <c r="X55" s="79"/>
      <c r="Y55" s="79"/>
      <c r="Z55" s="79"/>
      <c r="AA55" s="79"/>
      <c r="AB55" s="80"/>
      <c r="AC55" s="99">
        <f t="shared" si="1"/>
        <v>21.913584</v>
      </c>
      <c r="AD55" s="39">
        <f t="shared" si="2"/>
        <v>56</v>
      </c>
      <c r="AE55" s="99">
        <f t="shared" si="3"/>
        <v>2.5554925200733938</v>
      </c>
      <c r="AF55" s="39">
        <f>AD55*'Hypothése des ventes'!$G$18</f>
        <v>22.400000000000002</v>
      </c>
      <c r="AG55" s="39">
        <f>(AD55-(AD55*'Hypothése des ventes'!$H$17))*'Hypothése des ventes'!$H$18</f>
        <v>5.04</v>
      </c>
      <c r="AH55" s="39">
        <f>(AD55-(AD55*'Hypothése des ventes'!$I$17))*'Hypothése des ventes'!$I$18</f>
        <v>0</v>
      </c>
      <c r="AI55" s="39">
        <f>(AD55-(AD55*'Hypothése des ventes'!$J$17))*'Hypothése des ventes'!$J$18</f>
        <v>7.8400000000000007</v>
      </c>
      <c r="AJ55" s="39">
        <f>(AD55-(AD55*'Hypothése des ventes'!$K$17))*'Hypothése des ventes'!$K$18</f>
        <v>5.6000000000000005</v>
      </c>
      <c r="AK55" s="39">
        <f>-(AC55*'Hypothése des ventes'!$L$18)</f>
        <v>-2.1913583999999999</v>
      </c>
      <c r="AL55" s="39">
        <f t="shared" si="4"/>
        <v>0</v>
      </c>
      <c r="AM55" s="39">
        <f t="shared" si="5"/>
        <v>30.950913280000005</v>
      </c>
      <c r="AN55" s="99">
        <f t="shared" si="6"/>
        <v>1.4124076317228622</v>
      </c>
      <c r="AO55" s="99">
        <f t="shared" si="7"/>
        <v>9.0373292800000051</v>
      </c>
      <c r="AP55" s="100">
        <f t="shared" si="8"/>
        <v>0.29198909894008801</v>
      </c>
      <c r="AQ55" s="78"/>
      <c r="AR55" s="78"/>
      <c r="AS55" s="78"/>
      <c r="AT55" s="78"/>
      <c r="AU55" s="78"/>
      <c r="AV55" s="78"/>
      <c r="AW55" s="78"/>
      <c r="AX55" s="78"/>
      <c r="AY55" s="78"/>
      <c r="AZ55" s="78"/>
      <c r="BA55" s="78"/>
      <c r="BB55" s="78"/>
      <c r="BC55" s="78"/>
    </row>
    <row r="56" spans="1:55" s="76" customFormat="1" x14ac:dyDescent="0.35">
      <c r="A56" s="14" t="s">
        <v>100</v>
      </c>
      <c r="B56" s="15" t="s">
        <v>70</v>
      </c>
      <c r="C56" s="16" t="s">
        <v>186</v>
      </c>
      <c r="D56" s="30" t="s">
        <v>149</v>
      </c>
      <c r="E56" s="31" t="s">
        <v>148</v>
      </c>
      <c r="F56" s="15" t="s">
        <v>70</v>
      </c>
      <c r="G56" s="15">
        <v>2</v>
      </c>
      <c r="H56" s="28">
        <v>13.31</v>
      </c>
      <c r="I56" s="37">
        <v>0.16</v>
      </c>
      <c r="J56" s="29">
        <v>28</v>
      </c>
      <c r="K56" s="38">
        <v>0.02</v>
      </c>
      <c r="L56" s="22"/>
      <c r="M56" s="171">
        <f t="shared" si="0"/>
        <v>26.62</v>
      </c>
      <c r="N56" s="23" t="s">
        <v>184</v>
      </c>
      <c r="O56" s="33"/>
      <c r="P56" s="33"/>
      <c r="Q56" s="33"/>
      <c r="R56" s="33"/>
      <c r="S56" s="79"/>
      <c r="T56" s="79"/>
      <c r="U56" s="79"/>
      <c r="V56" s="79"/>
      <c r="W56" s="79"/>
      <c r="X56" s="79"/>
      <c r="Y56" s="79"/>
      <c r="Z56" s="79"/>
      <c r="AA56" s="79"/>
      <c r="AB56" s="80"/>
      <c r="AC56" s="99">
        <f t="shared" si="1"/>
        <v>21.913584</v>
      </c>
      <c r="AD56" s="39">
        <f t="shared" si="2"/>
        <v>56</v>
      </c>
      <c r="AE56" s="99">
        <f t="shared" si="3"/>
        <v>2.5554925200733938</v>
      </c>
      <c r="AF56" s="39">
        <f>AD56*'Hypothése des ventes'!$G$18</f>
        <v>22.400000000000002</v>
      </c>
      <c r="AG56" s="39">
        <f>(AD56-(AD56*'Hypothése des ventes'!$H$17))*'Hypothése des ventes'!$H$18</f>
        <v>5.04</v>
      </c>
      <c r="AH56" s="39">
        <f>(AD56-(AD56*'Hypothése des ventes'!$I$17))*'Hypothése des ventes'!$I$18</f>
        <v>0</v>
      </c>
      <c r="AI56" s="39">
        <f>(AD56-(AD56*'Hypothése des ventes'!$J$17))*'Hypothése des ventes'!$J$18</f>
        <v>7.8400000000000007</v>
      </c>
      <c r="AJ56" s="39">
        <f>(AD56-(AD56*'Hypothése des ventes'!$K$17))*'Hypothése des ventes'!$K$18</f>
        <v>5.6000000000000005</v>
      </c>
      <c r="AK56" s="39">
        <f>-(AC56*'Hypothése des ventes'!$L$18)</f>
        <v>-2.1913583999999999</v>
      </c>
      <c r="AL56" s="39">
        <f t="shared" si="4"/>
        <v>0</v>
      </c>
      <c r="AM56" s="39">
        <f t="shared" si="5"/>
        <v>30.950913280000005</v>
      </c>
      <c r="AN56" s="99">
        <f t="shared" si="6"/>
        <v>1.4124076317228622</v>
      </c>
      <c r="AO56" s="99">
        <f t="shared" si="7"/>
        <v>9.0373292800000051</v>
      </c>
      <c r="AP56" s="100">
        <f t="shared" si="8"/>
        <v>0.29198909894008801</v>
      </c>
      <c r="AQ56" s="78"/>
      <c r="AR56" s="78"/>
      <c r="AS56" s="78"/>
      <c r="AT56" s="78"/>
      <c r="AU56" s="78"/>
      <c r="AV56" s="78"/>
      <c r="AW56" s="78"/>
      <c r="AX56" s="78"/>
      <c r="AY56" s="78"/>
      <c r="AZ56" s="78"/>
      <c r="BA56" s="78"/>
      <c r="BB56" s="78"/>
      <c r="BC56" s="78"/>
    </row>
    <row r="57" spans="1:55" x14ac:dyDescent="0.35">
      <c r="A57" s="14" t="s">
        <v>100</v>
      </c>
      <c r="B57" s="15" t="s">
        <v>105</v>
      </c>
      <c r="C57" s="16" t="s">
        <v>186</v>
      </c>
      <c r="D57" s="30" t="s">
        <v>150</v>
      </c>
      <c r="E57" s="31" t="s">
        <v>151</v>
      </c>
      <c r="F57" s="19" t="s">
        <v>33</v>
      </c>
      <c r="G57" s="15">
        <v>3</v>
      </c>
      <c r="H57" s="28">
        <v>71.400000000000006</v>
      </c>
      <c r="I57" s="37">
        <v>0.16</v>
      </c>
      <c r="J57" s="29">
        <v>149</v>
      </c>
      <c r="K57" s="38">
        <v>0.02</v>
      </c>
      <c r="L57" s="22"/>
      <c r="M57" s="171">
        <f t="shared" si="0"/>
        <v>214.20000000000002</v>
      </c>
      <c r="N57" s="23" t="s">
        <v>184</v>
      </c>
      <c r="O57" s="33"/>
      <c r="P57" s="33"/>
      <c r="Q57" s="33"/>
      <c r="R57" s="33"/>
      <c r="S57" s="79"/>
      <c r="T57" s="79"/>
      <c r="U57" s="79"/>
      <c r="V57" s="79"/>
      <c r="W57" s="79">
        <v>1</v>
      </c>
      <c r="X57" s="79">
        <v>1</v>
      </c>
      <c r="Y57" s="79">
        <v>1</v>
      </c>
      <c r="Z57" s="79"/>
      <c r="AA57" s="79"/>
      <c r="AB57" s="80"/>
      <c r="AC57" s="99">
        <f t="shared" si="1"/>
        <v>176.32944000000003</v>
      </c>
      <c r="AD57" s="39">
        <f t="shared" si="2"/>
        <v>447</v>
      </c>
      <c r="AE57" s="99">
        <f t="shared" si="3"/>
        <v>2.535027616488772</v>
      </c>
      <c r="AF57" s="39">
        <f>AD57*'Hypothése des ventes'!$G$18</f>
        <v>178.8</v>
      </c>
      <c r="AG57" s="39">
        <f>(AD57-(AD57*'Hypothése des ventes'!$H$17))*'Hypothése des ventes'!$H$18</f>
        <v>40.230000000000004</v>
      </c>
      <c r="AH57" s="39">
        <f>(AD57-(AD57*'Hypothése des ventes'!$I$17))*'Hypothése des ventes'!$I$18</f>
        <v>0</v>
      </c>
      <c r="AI57" s="39">
        <f>(AD57-(AD57*'Hypothése des ventes'!$J$17))*'Hypothése des ventes'!$J$18</f>
        <v>62.58</v>
      </c>
      <c r="AJ57" s="39">
        <f>(AD57-(AD57*'Hypothése des ventes'!$K$17))*'Hypothése des ventes'!$K$18</f>
        <v>44.7</v>
      </c>
      <c r="AK57" s="39">
        <f>-(AC57*'Hypothése des ventes'!$L$18)</f>
        <v>-17.632944000000006</v>
      </c>
      <c r="AL57" s="39">
        <f t="shared" si="4"/>
        <v>0</v>
      </c>
      <c r="AM57" s="39">
        <f t="shared" si="5"/>
        <v>246.94164480000001</v>
      </c>
      <c r="AN57" s="99">
        <f t="shared" si="6"/>
        <v>1.4004561280294427</v>
      </c>
      <c r="AO57" s="99">
        <f t="shared" si="7"/>
        <v>70.612204799999972</v>
      </c>
      <c r="AP57" s="100">
        <f t="shared" si="8"/>
        <v>0.28594692830036567</v>
      </c>
    </row>
    <row r="58" spans="1:55" s="76" customFormat="1" x14ac:dyDescent="0.35">
      <c r="A58" s="14" t="s">
        <v>100</v>
      </c>
      <c r="B58" s="15" t="s">
        <v>152</v>
      </c>
      <c r="C58" s="16" t="s">
        <v>186</v>
      </c>
      <c r="D58" s="30" t="s">
        <v>153</v>
      </c>
      <c r="E58" s="31" t="s">
        <v>154</v>
      </c>
      <c r="F58" s="15" t="s">
        <v>155</v>
      </c>
      <c r="G58" s="15">
        <v>6</v>
      </c>
      <c r="H58" s="28">
        <v>16.64</v>
      </c>
      <c r="I58" s="37">
        <v>0.16</v>
      </c>
      <c r="J58" s="29">
        <v>35</v>
      </c>
      <c r="K58" s="38">
        <v>0.02</v>
      </c>
      <c r="L58" s="22"/>
      <c r="M58" s="171">
        <f t="shared" si="0"/>
        <v>99.84</v>
      </c>
      <c r="N58" s="23" t="s">
        <v>184</v>
      </c>
      <c r="O58" s="33"/>
      <c r="P58" s="33"/>
      <c r="Q58" s="33"/>
      <c r="R58" s="33"/>
      <c r="S58" s="79"/>
      <c r="T58" s="79"/>
      <c r="U58" s="79"/>
      <c r="V58" s="79"/>
      <c r="W58" s="79"/>
      <c r="X58" s="79"/>
      <c r="Y58" s="79"/>
      <c r="Z58" s="79"/>
      <c r="AA58" s="79"/>
      <c r="AB58" s="80"/>
      <c r="AC58" s="99">
        <f t="shared" si="1"/>
        <v>82.188288</v>
      </c>
      <c r="AD58" s="39">
        <f t="shared" si="2"/>
        <v>210</v>
      </c>
      <c r="AE58" s="99">
        <f t="shared" si="3"/>
        <v>2.555108581894296</v>
      </c>
      <c r="AF58" s="39">
        <f>AD58*'Hypothése des ventes'!$G$18</f>
        <v>84</v>
      </c>
      <c r="AG58" s="39">
        <f>(AD58-(AD58*'Hypothése des ventes'!$H$17))*'Hypothése des ventes'!$H$18</f>
        <v>18.900000000000002</v>
      </c>
      <c r="AH58" s="39">
        <f>(AD58-(AD58*'Hypothése des ventes'!$I$17))*'Hypothése des ventes'!$I$18</f>
        <v>0</v>
      </c>
      <c r="AI58" s="39">
        <f>(AD58-(AD58*'Hypothése des ventes'!$J$17))*'Hypothése des ventes'!$J$18</f>
        <v>29.400000000000002</v>
      </c>
      <c r="AJ58" s="39">
        <f>(AD58-(AD58*'Hypothése des ventes'!$K$17))*'Hypothése des ventes'!$K$18</f>
        <v>21</v>
      </c>
      <c r="AK58" s="39">
        <f>-(AC58*'Hypothése des ventes'!$L$18)</f>
        <v>-8.2188288000000007</v>
      </c>
      <c r="AL58" s="39">
        <f t="shared" si="4"/>
        <v>0</v>
      </c>
      <c r="AM58" s="39">
        <f t="shared" si="5"/>
        <v>116.06493696000001</v>
      </c>
      <c r="AN58" s="99">
        <f t="shared" si="6"/>
        <v>1.4121834118262691</v>
      </c>
      <c r="AO58" s="99">
        <f t="shared" si="7"/>
        <v>33.876648960000011</v>
      </c>
      <c r="AP58" s="100">
        <f t="shared" si="8"/>
        <v>0.29187668427093599</v>
      </c>
      <c r="AQ58" s="78"/>
      <c r="AR58" s="78"/>
      <c r="AS58" s="78"/>
      <c r="AT58" s="78"/>
      <c r="AU58" s="78"/>
      <c r="AV58" s="78"/>
      <c r="AW58" s="78"/>
      <c r="AX58" s="78"/>
      <c r="AY58" s="78"/>
      <c r="AZ58" s="78"/>
      <c r="BA58" s="78"/>
      <c r="BB58" s="78"/>
      <c r="BC58" s="78"/>
    </row>
    <row r="59" spans="1:55" s="12" customFormat="1" x14ac:dyDescent="0.35">
      <c r="A59" s="150" t="s">
        <v>100</v>
      </c>
      <c r="B59" s="151"/>
      <c r="C59" s="152" t="s">
        <v>186</v>
      </c>
      <c r="D59" s="153"/>
      <c r="E59" s="154"/>
      <c r="F59" s="160" t="s">
        <v>33</v>
      </c>
      <c r="G59" s="151">
        <v>3</v>
      </c>
      <c r="H59" s="155">
        <v>15</v>
      </c>
      <c r="I59" s="156">
        <v>0.1</v>
      </c>
      <c r="J59" s="157">
        <v>30</v>
      </c>
      <c r="K59" s="158"/>
      <c r="L59" s="161"/>
      <c r="M59" s="171">
        <f t="shared" si="0"/>
        <v>45</v>
      </c>
      <c r="N59" s="161" t="s">
        <v>187</v>
      </c>
      <c r="O59" s="161"/>
      <c r="P59" s="161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3">
        <f t="shared" si="1"/>
        <v>40.5</v>
      </c>
      <c r="AD59" s="161">
        <f t="shared" si="2"/>
        <v>90</v>
      </c>
      <c r="AE59" s="163">
        <f t="shared" si="3"/>
        <v>2.2222222222222223</v>
      </c>
      <c r="AF59" s="161">
        <f>AD59*'Hypothése des ventes'!$G$18</f>
        <v>36</v>
      </c>
      <c r="AG59" s="161">
        <f>(AD59-(AD59*'Hypothése des ventes'!$H$17))*'Hypothése des ventes'!$H$18</f>
        <v>8.1</v>
      </c>
      <c r="AH59" s="161">
        <f>(AD59-(AD59*'Hypothése des ventes'!$I$17))*'Hypothése des ventes'!$I$18</f>
        <v>0</v>
      </c>
      <c r="AI59" s="161">
        <f>(AD59-(AD59*'Hypothése des ventes'!$J$17))*'Hypothése des ventes'!$J$18</f>
        <v>12.600000000000001</v>
      </c>
      <c r="AJ59" s="161">
        <f>(AD59-(AD59*'Hypothése des ventes'!$K$17))*'Hypothése des ventes'!$K$18</f>
        <v>9</v>
      </c>
      <c r="AK59" s="161">
        <f>-(AC59*'Hypothése des ventes'!$L$18)</f>
        <v>-4.05</v>
      </c>
      <c r="AL59" s="161">
        <f t="shared" si="4"/>
        <v>0</v>
      </c>
      <c r="AM59" s="161">
        <f t="shared" si="5"/>
        <v>49.320000000000007</v>
      </c>
      <c r="AN59" s="163">
        <f t="shared" si="6"/>
        <v>1.2177777777777781</v>
      </c>
      <c r="AO59" s="163">
        <f t="shared" si="7"/>
        <v>8.8200000000000074</v>
      </c>
      <c r="AP59" s="164">
        <f t="shared" si="8"/>
        <v>0.17883211678832128</v>
      </c>
      <c r="AQ59" s="165"/>
      <c r="AR59" s="165"/>
      <c r="AS59" s="165"/>
      <c r="AT59" s="165"/>
      <c r="AU59" s="165"/>
      <c r="AV59" s="165"/>
      <c r="AW59" s="165"/>
      <c r="AX59" s="165"/>
      <c r="AY59" s="165"/>
      <c r="AZ59" s="165"/>
      <c r="BA59" s="165"/>
      <c r="BB59" s="165"/>
      <c r="BC59" s="165"/>
    </row>
    <row r="60" spans="1:55" s="12" customFormat="1" x14ac:dyDescent="0.35">
      <c r="A60" s="161" t="s">
        <v>100</v>
      </c>
      <c r="B60" s="161"/>
      <c r="C60" s="166" t="s">
        <v>185</v>
      </c>
      <c r="D60" s="161"/>
      <c r="E60" s="161"/>
      <c r="F60" s="160" t="s">
        <v>33</v>
      </c>
      <c r="G60" s="161">
        <v>2</v>
      </c>
      <c r="H60" s="161">
        <v>7</v>
      </c>
      <c r="I60" s="167">
        <v>0.05</v>
      </c>
      <c r="J60" s="161">
        <v>19</v>
      </c>
      <c r="K60" s="167"/>
      <c r="L60" s="161"/>
      <c r="M60" s="171">
        <f t="shared" si="0"/>
        <v>14</v>
      </c>
      <c r="N60" s="161" t="s">
        <v>187</v>
      </c>
      <c r="O60" s="161"/>
      <c r="P60" s="161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3">
        <f>((H60-(H60*I60))*G60)-(((H60-(H60*I60))*G60)*K60)</f>
        <v>13.3</v>
      </c>
      <c r="AD60" s="161"/>
      <c r="AE60" s="163">
        <f t="shared" si="3"/>
        <v>0</v>
      </c>
      <c r="AF60" s="161">
        <f>AD60*'Hypothése des ventes'!$G$18</f>
        <v>0</v>
      </c>
      <c r="AG60" s="161">
        <f>(AD60-(AD60*'Hypothése des ventes'!$H$17))*'Hypothése des ventes'!$H$18</f>
        <v>0</v>
      </c>
      <c r="AH60" s="161">
        <f>(AD60-(AD60*'Hypothése des ventes'!$I$17))*'Hypothése des ventes'!$I$18</f>
        <v>0</v>
      </c>
      <c r="AI60" s="161">
        <f>(AD60-(AD60*'Hypothése des ventes'!$J$17))*'Hypothése des ventes'!$J$18</f>
        <v>0</v>
      </c>
      <c r="AJ60" s="161">
        <f>(AD60-(AD60*'Hypothése des ventes'!$K$17))*'Hypothése des ventes'!$K$18</f>
        <v>0</v>
      </c>
      <c r="AK60" s="161">
        <f>-(AC60*'Hypothése des ventes'!$L$18)</f>
        <v>-1.33</v>
      </c>
      <c r="AL60" s="161">
        <f>AC60*L60</f>
        <v>0</v>
      </c>
      <c r="AM60" s="161">
        <f>((AF60+AG60+AH60+AI60+AJ60+AK60)*0.8)+AL60</f>
        <v>-1.0640000000000001</v>
      </c>
      <c r="AN60" s="163">
        <f>AM60/AC60</f>
        <v>-0.08</v>
      </c>
      <c r="AO60" s="163">
        <f>AM60-AC60</f>
        <v>-14.364000000000001</v>
      </c>
      <c r="AP60" s="164">
        <f>AO60/AM60</f>
        <v>13.5</v>
      </c>
      <c r="AQ60" s="165"/>
      <c r="AR60" s="165"/>
      <c r="AS60" s="165"/>
      <c r="AT60" s="165"/>
      <c r="AU60" s="165"/>
      <c r="AV60" s="165"/>
      <c r="AW60" s="165"/>
      <c r="AX60" s="165"/>
      <c r="AY60" s="165"/>
      <c r="AZ60" s="165"/>
      <c r="BA60" s="165"/>
      <c r="BB60" s="165"/>
      <c r="BC60" s="165"/>
    </row>
    <row r="61" spans="1:55" s="12" customFormat="1" x14ac:dyDescent="0.35">
      <c r="A61" s="161" t="s">
        <v>54</v>
      </c>
      <c r="B61" s="161"/>
      <c r="C61" s="166" t="s">
        <v>186</v>
      </c>
      <c r="D61" s="161"/>
      <c r="E61" s="161"/>
      <c r="F61" s="160" t="s">
        <v>33</v>
      </c>
      <c r="G61" s="161">
        <v>4</v>
      </c>
      <c r="H61" s="161">
        <v>12</v>
      </c>
      <c r="I61" s="167">
        <v>0.02</v>
      </c>
      <c r="J61" s="161">
        <v>9</v>
      </c>
      <c r="K61" s="167"/>
      <c r="L61" s="161"/>
      <c r="M61" s="171">
        <f t="shared" si="0"/>
        <v>48</v>
      </c>
      <c r="N61" s="161" t="s">
        <v>187</v>
      </c>
      <c r="O61" s="161"/>
      <c r="P61" s="161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3">
        <f t="shared" ref="AC61:AC62" si="9">((H61-(H61*I61))*G61)-(((H61-(H61*I61))*G61)*K61)</f>
        <v>47.04</v>
      </c>
      <c r="AD61" s="161">
        <f t="shared" ref="AD61:AD63" si="10">G61*J61</f>
        <v>36</v>
      </c>
      <c r="AE61" s="163">
        <f t="shared" si="3"/>
        <v>0.76530612244897955</v>
      </c>
      <c r="AF61" s="161">
        <f>AD61*'Hypothése des ventes'!$G$18</f>
        <v>14.4</v>
      </c>
      <c r="AG61" s="161">
        <f>(AD61-(AD61*'Hypothése des ventes'!$H$17))*'Hypothése des ventes'!$H$18</f>
        <v>3.24</v>
      </c>
      <c r="AH61" s="161">
        <f>(AD61-(AD61*'Hypothése des ventes'!$I$17))*'Hypothése des ventes'!$I$18</f>
        <v>0</v>
      </c>
      <c r="AI61" s="161">
        <f>(AD61-(AD61*'Hypothése des ventes'!$J$17))*'Hypothése des ventes'!$J$18</f>
        <v>5.0400000000000009</v>
      </c>
      <c r="AJ61" s="161">
        <f>(AD61-(AD61*'Hypothése des ventes'!$K$17))*'Hypothése des ventes'!$K$18</f>
        <v>3.6</v>
      </c>
      <c r="AK61" s="161">
        <f>-(AC61*'Hypothése des ventes'!$L$18)</f>
        <v>-4.7039999999999997</v>
      </c>
      <c r="AL61" s="161">
        <f t="shared" ref="AL61:AL62" si="11">AC61*L61</f>
        <v>0</v>
      </c>
      <c r="AM61" s="161">
        <f t="shared" ref="AM61:AM62" si="12">((AF61+AG61+AH61+AI61+AJ61+AK61)*0.8)+AL61</f>
        <v>17.2608</v>
      </c>
      <c r="AN61" s="163">
        <f t="shared" ref="AN61:AN63" si="13">AM61/AC61</f>
        <v>0.3669387755102041</v>
      </c>
      <c r="AO61" s="163">
        <f t="shared" ref="AO61:AO62" si="14">AM61-AC61</f>
        <v>-29.779199999999999</v>
      </c>
      <c r="AP61" s="164">
        <f t="shared" ref="AP61:AP62" si="15">AO61/AM61</f>
        <v>-1.7252502780867631</v>
      </c>
      <c r="AQ61" s="165"/>
      <c r="AR61" s="165"/>
      <c r="AS61" s="165"/>
      <c r="AT61" s="165"/>
      <c r="AU61" s="165"/>
      <c r="AV61" s="165"/>
      <c r="AW61" s="165"/>
      <c r="AX61" s="165"/>
      <c r="AY61" s="165"/>
      <c r="AZ61" s="165"/>
      <c r="BA61" s="165"/>
      <c r="BB61" s="165"/>
      <c r="BC61" s="165"/>
    </row>
    <row r="62" spans="1:55" s="12" customFormat="1" x14ac:dyDescent="0.35">
      <c r="A62" s="161" t="s">
        <v>54</v>
      </c>
      <c r="B62" s="161"/>
      <c r="C62" s="166" t="s">
        <v>185</v>
      </c>
      <c r="D62" s="161"/>
      <c r="E62" s="161"/>
      <c r="F62" s="160" t="s">
        <v>33</v>
      </c>
      <c r="G62" s="161">
        <v>12</v>
      </c>
      <c r="H62" s="161">
        <v>3</v>
      </c>
      <c r="I62" s="167">
        <v>0.05</v>
      </c>
      <c r="J62" s="161">
        <v>29</v>
      </c>
      <c r="K62" s="167"/>
      <c r="L62" s="161"/>
      <c r="M62" s="171">
        <f t="shared" si="0"/>
        <v>36</v>
      </c>
      <c r="N62" s="161" t="s">
        <v>187</v>
      </c>
      <c r="O62" s="161"/>
      <c r="P62" s="161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3">
        <f t="shared" si="9"/>
        <v>34.200000000000003</v>
      </c>
      <c r="AD62" s="161">
        <f t="shared" si="10"/>
        <v>348</v>
      </c>
      <c r="AE62" s="163">
        <f t="shared" si="3"/>
        <v>10.175438596491228</v>
      </c>
      <c r="AF62" s="161">
        <f>AD62*'Hypothése des ventes'!$G$18</f>
        <v>139.20000000000002</v>
      </c>
      <c r="AG62" s="161">
        <f>(AD62-(AD62*'Hypothése des ventes'!$H$17))*'Hypothése des ventes'!$H$18</f>
        <v>31.32</v>
      </c>
      <c r="AH62" s="161">
        <f>(AD62-(AD62*'Hypothése des ventes'!$I$17))*'Hypothése des ventes'!$I$18</f>
        <v>0</v>
      </c>
      <c r="AI62" s="161">
        <f>(AD62-(AD62*'Hypothése des ventes'!$J$17))*'Hypothése des ventes'!$J$18</f>
        <v>48.720000000000006</v>
      </c>
      <c r="AJ62" s="161">
        <f>(AD62-(AD62*'Hypothése des ventes'!$K$17))*'Hypothése des ventes'!$K$18</f>
        <v>34.800000000000004</v>
      </c>
      <c r="AK62" s="161">
        <f>-(AC62*'Hypothése des ventes'!$L$18)</f>
        <v>-3.4200000000000004</v>
      </c>
      <c r="AL62" s="161">
        <f t="shared" si="11"/>
        <v>0</v>
      </c>
      <c r="AM62" s="161">
        <f t="shared" si="12"/>
        <v>200.49600000000004</v>
      </c>
      <c r="AN62" s="163">
        <f t="shared" si="13"/>
        <v>5.8624561403508775</v>
      </c>
      <c r="AO62" s="163">
        <f t="shared" si="14"/>
        <v>166.29600000000005</v>
      </c>
      <c r="AP62" s="164">
        <f t="shared" si="15"/>
        <v>0.82942303088340918</v>
      </c>
      <c r="AQ62" s="165"/>
      <c r="AR62" s="165"/>
      <c r="AS62" s="165"/>
      <c r="AT62" s="165"/>
      <c r="AU62" s="165"/>
      <c r="AV62" s="165"/>
      <c r="AW62" s="165"/>
      <c r="AX62" s="165"/>
      <c r="AY62" s="165"/>
      <c r="AZ62" s="165"/>
      <c r="BA62" s="165"/>
      <c r="BB62" s="165"/>
      <c r="BC62" s="165"/>
    </row>
    <row r="63" spans="1:55" s="12" customFormat="1" x14ac:dyDescent="0.35">
      <c r="A63" s="161" t="s">
        <v>23</v>
      </c>
      <c r="B63" s="161"/>
      <c r="C63" s="166" t="s">
        <v>186</v>
      </c>
      <c r="D63" s="161"/>
      <c r="E63" s="161"/>
      <c r="F63" s="160" t="s">
        <v>33</v>
      </c>
      <c r="G63" s="161">
        <v>2</v>
      </c>
      <c r="H63" s="161">
        <v>100</v>
      </c>
      <c r="I63" s="167">
        <v>0.1</v>
      </c>
      <c r="J63" s="161">
        <v>2</v>
      </c>
      <c r="K63" s="167"/>
      <c r="L63" s="161"/>
      <c r="M63" s="171">
        <f t="shared" si="0"/>
        <v>200</v>
      </c>
      <c r="N63" s="161" t="s">
        <v>187</v>
      </c>
      <c r="O63" s="161"/>
      <c r="P63" s="161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3">
        <f t="shared" ref="AC63:AC76" si="16">((H63-(H63*I63))*G63)-(((H63-(H63*I63))*G63)*K63)</f>
        <v>180</v>
      </c>
      <c r="AD63" s="161">
        <f t="shared" si="10"/>
        <v>4</v>
      </c>
      <c r="AE63" s="163">
        <f t="shared" ref="AE63:AE76" si="17">AD63/AC63</f>
        <v>2.2222222222222223E-2</v>
      </c>
      <c r="AF63" s="161">
        <f>AD63*'Hypothése des ventes'!$G$18</f>
        <v>1.6</v>
      </c>
      <c r="AG63" s="161">
        <f>(AD63-(AD63*'Hypothése des ventes'!$H$17))*'Hypothése des ventes'!$H$18</f>
        <v>0.36000000000000004</v>
      </c>
      <c r="AH63" s="161">
        <f>(AD63-(AD63*'Hypothése des ventes'!$I$17))*'Hypothése des ventes'!$I$18</f>
        <v>0</v>
      </c>
      <c r="AI63" s="161">
        <f>(AD63-(AD63*'Hypothése des ventes'!$J$17))*'Hypothése des ventes'!$J$18</f>
        <v>0.55999999999999994</v>
      </c>
      <c r="AJ63" s="161">
        <f>(AD63-(AD63*'Hypothése des ventes'!$K$17))*'Hypothése des ventes'!$K$18</f>
        <v>0.4</v>
      </c>
      <c r="AK63" s="161">
        <f>-(AC63*'Hypothése des ventes'!$L$18)</f>
        <v>-18</v>
      </c>
      <c r="AL63" s="161">
        <f t="shared" ref="AL63:AL76" si="18">AC63*L63</f>
        <v>0</v>
      </c>
      <c r="AM63" s="161">
        <f t="shared" ref="AM63:AM76" si="19">((AF63+AG63+AH63+AI63+AJ63+AK63)*0.8)+AL63</f>
        <v>-12.064</v>
      </c>
      <c r="AN63" s="163">
        <f t="shared" si="13"/>
        <v>-6.7022222222222219E-2</v>
      </c>
      <c r="AO63" s="163">
        <f t="shared" ref="AO63:AO76" si="20">AM63-AC63</f>
        <v>-192.06399999999999</v>
      </c>
      <c r="AP63" s="164">
        <f t="shared" ref="AP63:AP76" si="21">AO63/AM63</f>
        <v>15.920424403183024</v>
      </c>
      <c r="AQ63" s="165"/>
      <c r="AR63" s="165"/>
      <c r="AS63" s="165"/>
      <c r="AT63" s="165"/>
      <c r="AU63" s="165"/>
      <c r="AV63" s="165"/>
      <c r="AW63" s="165"/>
      <c r="AX63" s="165"/>
      <c r="AY63" s="165"/>
      <c r="AZ63" s="165"/>
      <c r="BA63" s="165"/>
      <c r="BB63" s="165"/>
      <c r="BC63" s="165"/>
    </row>
    <row r="64" spans="1:55" s="12" customFormat="1" x14ac:dyDescent="0.35">
      <c r="A64" s="161" t="s">
        <v>188</v>
      </c>
      <c r="B64" s="161"/>
      <c r="C64" s="166" t="s">
        <v>186</v>
      </c>
      <c r="D64" s="161"/>
      <c r="E64" s="161"/>
      <c r="F64" s="160" t="s">
        <v>33</v>
      </c>
      <c r="G64" s="161">
        <v>2</v>
      </c>
      <c r="H64" s="161">
        <v>50</v>
      </c>
      <c r="I64" s="167">
        <v>0.01</v>
      </c>
      <c r="J64" s="161">
        <v>99</v>
      </c>
      <c r="K64" s="167"/>
      <c r="L64" s="161"/>
      <c r="M64" s="171">
        <f t="shared" si="0"/>
        <v>100</v>
      </c>
      <c r="N64" s="161" t="s">
        <v>187</v>
      </c>
      <c r="O64" s="161"/>
      <c r="P64" s="161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3">
        <f t="shared" si="16"/>
        <v>99</v>
      </c>
      <c r="AD64" s="161">
        <f t="shared" ref="AD64:AD76" si="22">G64*J64</f>
        <v>198</v>
      </c>
      <c r="AE64" s="163">
        <f t="shared" si="17"/>
        <v>2</v>
      </c>
      <c r="AF64" s="161">
        <f>AD64*'Hypothése des ventes'!$G$18</f>
        <v>79.2</v>
      </c>
      <c r="AG64" s="161">
        <f>(AD64-(AD64*'Hypothése des ventes'!$H$17))*'Hypothése des ventes'!$H$18</f>
        <v>17.82</v>
      </c>
      <c r="AH64" s="161">
        <f>(AD64-(AD64*'Hypothése des ventes'!$I$17))*'Hypothése des ventes'!$I$18</f>
        <v>0</v>
      </c>
      <c r="AI64" s="161">
        <f>(AD64-(AD64*'Hypothése des ventes'!$J$17))*'Hypothése des ventes'!$J$18</f>
        <v>27.72</v>
      </c>
      <c r="AJ64" s="161">
        <f>(AD64-(AD64*'Hypothése des ventes'!$K$17))*'Hypothése des ventes'!$K$18</f>
        <v>19.8</v>
      </c>
      <c r="AK64" s="161">
        <f>-(AC64*'Hypothése des ventes'!$L$18)</f>
        <v>-9.9</v>
      </c>
      <c r="AL64" s="161">
        <f t="shared" si="18"/>
        <v>0</v>
      </c>
      <c r="AM64" s="161">
        <f t="shared" si="19"/>
        <v>107.71200000000002</v>
      </c>
      <c r="AN64" s="163">
        <f t="shared" ref="AN64:AN76" si="23">AM64/AC64</f>
        <v>1.0880000000000001</v>
      </c>
      <c r="AO64" s="163">
        <f t="shared" si="20"/>
        <v>8.7120000000000175</v>
      </c>
      <c r="AP64" s="164">
        <f t="shared" si="21"/>
        <v>8.0882352941176613E-2</v>
      </c>
      <c r="AQ64" s="165"/>
      <c r="AR64" s="165"/>
      <c r="AS64" s="165"/>
      <c r="AT64" s="165"/>
      <c r="AU64" s="165"/>
      <c r="AV64" s="165"/>
      <c r="AW64" s="165"/>
      <c r="AX64" s="165"/>
      <c r="AY64" s="165"/>
      <c r="AZ64" s="165"/>
      <c r="BA64" s="165"/>
      <c r="BB64" s="165"/>
      <c r="BC64" s="165"/>
    </row>
    <row r="65" spans="1:55" s="12" customFormat="1" x14ac:dyDescent="0.35">
      <c r="A65" s="161" t="s">
        <v>188</v>
      </c>
      <c r="B65" s="161"/>
      <c r="C65" s="166" t="s">
        <v>185</v>
      </c>
      <c r="D65" s="161"/>
      <c r="E65" s="161"/>
      <c r="F65" s="160" t="s">
        <v>33</v>
      </c>
      <c r="G65" s="161">
        <v>2</v>
      </c>
      <c r="H65" s="161">
        <v>20</v>
      </c>
      <c r="I65" s="167">
        <v>0.1</v>
      </c>
      <c r="J65" s="161">
        <v>40</v>
      </c>
      <c r="K65" s="167"/>
      <c r="L65" s="161"/>
      <c r="M65" s="171">
        <f t="shared" si="0"/>
        <v>40</v>
      </c>
      <c r="N65" s="161" t="s">
        <v>187</v>
      </c>
      <c r="O65" s="161"/>
      <c r="P65" s="161"/>
      <c r="Q65" s="162"/>
      <c r="R65" s="162"/>
      <c r="S65" s="162"/>
      <c r="T65" s="162"/>
      <c r="U65" s="162"/>
      <c r="V65" s="162"/>
      <c r="W65" s="162"/>
      <c r="X65" s="162"/>
      <c r="Y65" s="162"/>
      <c r="Z65" s="162"/>
      <c r="AA65" s="162"/>
      <c r="AB65" s="162"/>
      <c r="AC65" s="163">
        <f t="shared" si="16"/>
        <v>36</v>
      </c>
      <c r="AD65" s="161">
        <f t="shared" si="22"/>
        <v>80</v>
      </c>
      <c r="AE65" s="163">
        <f t="shared" si="17"/>
        <v>2.2222222222222223</v>
      </c>
      <c r="AF65" s="161">
        <f>AD65*'Hypothése des ventes'!$G$18</f>
        <v>32</v>
      </c>
      <c r="AG65" s="161">
        <f>(AD65-(AD65*'Hypothése des ventes'!$H$17))*'Hypothése des ventes'!$H$18</f>
        <v>7.2</v>
      </c>
      <c r="AH65" s="161">
        <f>(AD65-(AD65*'Hypothése des ventes'!$I$17))*'Hypothése des ventes'!$I$18</f>
        <v>0</v>
      </c>
      <c r="AI65" s="161">
        <f>(AD65-(AD65*'Hypothése des ventes'!$J$17))*'Hypothése des ventes'!$J$18</f>
        <v>11.200000000000001</v>
      </c>
      <c r="AJ65" s="161">
        <f>(AD65-(AD65*'Hypothése des ventes'!$K$17))*'Hypothése des ventes'!$K$18</f>
        <v>8</v>
      </c>
      <c r="AK65" s="161">
        <f>-(AC65*'Hypothése des ventes'!$L$18)</f>
        <v>-3.6</v>
      </c>
      <c r="AL65" s="161">
        <f t="shared" si="18"/>
        <v>0</v>
      </c>
      <c r="AM65" s="161">
        <f t="shared" si="19"/>
        <v>43.84</v>
      </c>
      <c r="AN65" s="163">
        <f t="shared" si="23"/>
        <v>1.2177777777777778</v>
      </c>
      <c r="AO65" s="163">
        <f t="shared" si="20"/>
        <v>7.8400000000000034</v>
      </c>
      <c r="AP65" s="164">
        <f t="shared" si="21"/>
        <v>0.17883211678832123</v>
      </c>
      <c r="AQ65" s="165"/>
      <c r="AR65" s="165"/>
      <c r="AS65" s="165"/>
      <c r="AT65" s="165"/>
      <c r="AU65" s="165"/>
      <c r="AV65" s="165"/>
      <c r="AW65" s="165"/>
      <c r="AX65" s="165"/>
      <c r="AY65" s="165"/>
      <c r="AZ65" s="165"/>
      <c r="BA65" s="165"/>
      <c r="BB65" s="165"/>
      <c r="BC65" s="165"/>
    </row>
    <row r="66" spans="1:55" s="12" customFormat="1" x14ac:dyDescent="0.35">
      <c r="A66" s="161" t="s">
        <v>189</v>
      </c>
      <c r="B66" s="161"/>
      <c r="C66" s="166" t="s">
        <v>185</v>
      </c>
      <c r="D66" s="161"/>
      <c r="E66" s="161"/>
      <c r="F66" s="160" t="s">
        <v>33</v>
      </c>
      <c r="G66" s="161">
        <v>5</v>
      </c>
      <c r="H66" s="161">
        <v>30</v>
      </c>
      <c r="I66" s="167">
        <v>0.1</v>
      </c>
      <c r="J66" s="161">
        <v>60</v>
      </c>
      <c r="K66" s="167"/>
      <c r="L66" s="161"/>
      <c r="M66" s="171">
        <f t="shared" si="0"/>
        <v>150</v>
      </c>
      <c r="N66" s="161" t="s">
        <v>187</v>
      </c>
      <c r="O66" s="161"/>
      <c r="P66" s="161"/>
      <c r="Q66" s="162"/>
      <c r="R66" s="162"/>
      <c r="S66" s="162"/>
      <c r="T66" s="162"/>
      <c r="U66" s="162"/>
      <c r="V66" s="162"/>
      <c r="W66" s="162"/>
      <c r="X66" s="162"/>
      <c r="Y66" s="162"/>
      <c r="Z66" s="162"/>
      <c r="AA66" s="162"/>
      <c r="AB66" s="162"/>
      <c r="AC66" s="163">
        <f t="shared" si="16"/>
        <v>135</v>
      </c>
      <c r="AD66" s="161">
        <f t="shared" si="22"/>
        <v>300</v>
      </c>
      <c r="AE66" s="163">
        <f t="shared" si="17"/>
        <v>2.2222222222222223</v>
      </c>
      <c r="AF66" s="161">
        <f>AD66*'Hypothése des ventes'!$G$18</f>
        <v>120</v>
      </c>
      <c r="AG66" s="161">
        <f>(AD66-(AD66*'Hypothése des ventes'!$H$17))*'Hypothése des ventes'!$H$18</f>
        <v>27</v>
      </c>
      <c r="AH66" s="161">
        <f>(AD66-(AD66*'Hypothése des ventes'!$I$17))*'Hypothése des ventes'!$I$18</f>
        <v>0</v>
      </c>
      <c r="AI66" s="161">
        <f>(AD66-(AD66*'Hypothése des ventes'!$J$17))*'Hypothése des ventes'!$J$18</f>
        <v>42</v>
      </c>
      <c r="AJ66" s="161">
        <f>(AD66-(AD66*'Hypothése des ventes'!$K$17))*'Hypothése des ventes'!$K$18</f>
        <v>30</v>
      </c>
      <c r="AK66" s="161">
        <f>-(AC66*'Hypothése des ventes'!$L$18)</f>
        <v>-13.5</v>
      </c>
      <c r="AL66" s="161">
        <f t="shared" si="18"/>
        <v>0</v>
      </c>
      <c r="AM66" s="161">
        <f t="shared" si="19"/>
        <v>164.4</v>
      </c>
      <c r="AN66" s="163">
        <f t="shared" si="23"/>
        <v>1.2177777777777778</v>
      </c>
      <c r="AO66" s="163">
        <f t="shared" si="20"/>
        <v>29.400000000000006</v>
      </c>
      <c r="AP66" s="164">
        <f t="shared" si="21"/>
        <v>0.1788321167883212</v>
      </c>
      <c r="AQ66" s="165"/>
      <c r="AR66" s="165"/>
      <c r="AS66" s="165"/>
      <c r="AT66" s="165"/>
      <c r="AU66" s="165"/>
      <c r="AV66" s="165"/>
      <c r="AW66" s="165"/>
      <c r="AX66" s="165"/>
      <c r="AY66" s="165"/>
      <c r="AZ66" s="165"/>
      <c r="BA66" s="165"/>
      <c r="BB66" s="165"/>
      <c r="BC66" s="165"/>
    </row>
    <row r="67" spans="1:55" s="12" customFormat="1" x14ac:dyDescent="0.35">
      <c r="A67" s="161" t="s">
        <v>189</v>
      </c>
      <c r="B67" s="161"/>
      <c r="C67" s="166" t="s">
        <v>186</v>
      </c>
      <c r="D67" s="161"/>
      <c r="E67" s="161"/>
      <c r="F67" s="160" t="s">
        <v>33</v>
      </c>
      <c r="G67" s="161">
        <v>3</v>
      </c>
      <c r="H67" s="161">
        <v>40</v>
      </c>
      <c r="I67" s="167">
        <v>0.2</v>
      </c>
      <c r="J67" s="161">
        <v>40</v>
      </c>
      <c r="K67" s="167"/>
      <c r="L67" s="161"/>
      <c r="M67" s="171">
        <f t="shared" ref="M67:M76" si="24">G67*H67</f>
        <v>120</v>
      </c>
      <c r="N67" s="161" t="s">
        <v>187</v>
      </c>
      <c r="O67" s="161"/>
      <c r="P67" s="161"/>
      <c r="Q67" s="162"/>
      <c r="R67" s="162"/>
      <c r="S67" s="162"/>
      <c r="T67" s="162"/>
      <c r="U67" s="162"/>
      <c r="V67" s="162"/>
      <c r="W67" s="162"/>
      <c r="X67" s="162"/>
      <c r="Y67" s="162"/>
      <c r="Z67" s="162"/>
      <c r="AA67" s="162"/>
      <c r="AB67" s="162"/>
      <c r="AC67" s="163">
        <f t="shared" si="16"/>
        <v>96</v>
      </c>
      <c r="AD67" s="161">
        <f t="shared" si="22"/>
        <v>120</v>
      </c>
      <c r="AE67" s="163">
        <f t="shared" si="17"/>
        <v>1.25</v>
      </c>
      <c r="AF67" s="161">
        <f>AD67*'Hypothése des ventes'!$G$18</f>
        <v>48</v>
      </c>
      <c r="AG67" s="161">
        <f>(AD67-(AD67*'Hypothése des ventes'!$H$17))*'Hypothése des ventes'!$H$18</f>
        <v>10.8</v>
      </c>
      <c r="AH67" s="161">
        <f>(AD67-(AD67*'Hypothése des ventes'!$I$17))*'Hypothése des ventes'!$I$18</f>
        <v>0</v>
      </c>
      <c r="AI67" s="161">
        <f>(AD67-(AD67*'Hypothése des ventes'!$J$17))*'Hypothése des ventes'!$J$18</f>
        <v>16.8</v>
      </c>
      <c r="AJ67" s="161">
        <f>(AD67-(AD67*'Hypothése des ventes'!$K$17))*'Hypothése des ventes'!$K$18</f>
        <v>12</v>
      </c>
      <c r="AK67" s="161">
        <f>-(AC67*'Hypothése des ventes'!$L$18)</f>
        <v>-9.6000000000000014</v>
      </c>
      <c r="AL67" s="161">
        <f t="shared" si="18"/>
        <v>0</v>
      </c>
      <c r="AM67" s="161">
        <f t="shared" si="19"/>
        <v>62.400000000000006</v>
      </c>
      <c r="AN67" s="163">
        <f t="shared" si="23"/>
        <v>0.65</v>
      </c>
      <c r="AO67" s="163">
        <f t="shared" si="20"/>
        <v>-33.599999999999994</v>
      </c>
      <c r="AP67" s="164">
        <f t="shared" si="21"/>
        <v>-0.53846153846153832</v>
      </c>
      <c r="AQ67" s="165"/>
      <c r="AR67" s="165"/>
      <c r="AS67" s="165"/>
      <c r="AT67" s="165"/>
      <c r="AU67" s="165"/>
      <c r="AV67" s="165"/>
      <c r="AW67" s="165"/>
      <c r="AX67" s="165"/>
      <c r="AY67" s="165"/>
      <c r="AZ67" s="165"/>
      <c r="BA67" s="165"/>
      <c r="BB67" s="165"/>
      <c r="BC67" s="165"/>
    </row>
    <row r="68" spans="1:55" s="12" customFormat="1" x14ac:dyDescent="0.35">
      <c r="A68" s="161" t="s">
        <v>189</v>
      </c>
      <c r="B68" s="161"/>
      <c r="C68" s="166" t="s">
        <v>185</v>
      </c>
      <c r="D68" s="161"/>
      <c r="E68" s="161"/>
      <c r="F68" s="160" t="s">
        <v>33</v>
      </c>
      <c r="G68" s="161"/>
      <c r="H68" s="161"/>
      <c r="I68" s="167"/>
      <c r="J68" s="161"/>
      <c r="K68" s="167"/>
      <c r="L68" s="161"/>
      <c r="M68" s="171">
        <f t="shared" si="24"/>
        <v>0</v>
      </c>
      <c r="N68" s="161" t="s">
        <v>184</v>
      </c>
      <c r="O68" s="161"/>
      <c r="P68" s="161"/>
      <c r="Q68" s="162"/>
      <c r="R68" s="162"/>
      <c r="S68" s="162"/>
      <c r="T68" s="162"/>
      <c r="U68" s="162"/>
      <c r="V68" s="162"/>
      <c r="W68" s="162"/>
      <c r="X68" s="162"/>
      <c r="Y68" s="162"/>
      <c r="Z68" s="162"/>
      <c r="AA68" s="162"/>
      <c r="AB68" s="162"/>
      <c r="AC68" s="163">
        <f t="shared" si="16"/>
        <v>0</v>
      </c>
      <c r="AD68" s="161">
        <f t="shared" si="22"/>
        <v>0</v>
      </c>
      <c r="AE68" s="163" t="e">
        <f t="shared" si="17"/>
        <v>#DIV/0!</v>
      </c>
      <c r="AF68" s="161">
        <f>AD68*'Hypothése des ventes'!$G$18</f>
        <v>0</v>
      </c>
      <c r="AG68" s="161">
        <f>(AD68-(AD68*'Hypothése des ventes'!$H$17))*'Hypothése des ventes'!$H$18</f>
        <v>0</v>
      </c>
      <c r="AH68" s="161">
        <f>(AD68-(AD68*'Hypothése des ventes'!$I$17))*'Hypothése des ventes'!$I$18</f>
        <v>0</v>
      </c>
      <c r="AI68" s="161">
        <f>(AD68-(AD68*'Hypothése des ventes'!$J$17))*'Hypothése des ventes'!$J$18</f>
        <v>0</v>
      </c>
      <c r="AJ68" s="161">
        <f>(AD68-(AD68*'Hypothése des ventes'!$K$17))*'Hypothése des ventes'!$K$18</f>
        <v>0</v>
      </c>
      <c r="AK68" s="161">
        <f>-(AC68*'Hypothése des ventes'!$L$18)</f>
        <v>0</v>
      </c>
      <c r="AL68" s="161">
        <f t="shared" si="18"/>
        <v>0</v>
      </c>
      <c r="AM68" s="161">
        <f t="shared" si="19"/>
        <v>0</v>
      </c>
      <c r="AN68" s="163" t="e">
        <f t="shared" si="23"/>
        <v>#DIV/0!</v>
      </c>
      <c r="AO68" s="163">
        <f t="shared" si="20"/>
        <v>0</v>
      </c>
      <c r="AP68" s="164" t="e">
        <f t="shared" si="21"/>
        <v>#DIV/0!</v>
      </c>
      <c r="AQ68" s="165"/>
      <c r="AR68" s="165"/>
      <c r="AS68" s="165"/>
      <c r="AT68" s="165"/>
      <c r="AU68" s="165"/>
      <c r="AV68" s="165"/>
      <c r="AW68" s="165"/>
      <c r="AX68" s="165"/>
      <c r="AY68" s="165"/>
      <c r="AZ68" s="165"/>
      <c r="BA68" s="165"/>
      <c r="BB68" s="165"/>
      <c r="BC68" s="165"/>
    </row>
    <row r="69" spans="1:55" s="12" customFormat="1" x14ac:dyDescent="0.35">
      <c r="A69" s="161" t="s">
        <v>189</v>
      </c>
      <c r="B69" s="161"/>
      <c r="C69" s="166" t="s">
        <v>186</v>
      </c>
      <c r="D69" s="161"/>
      <c r="E69" s="161"/>
      <c r="F69" s="160" t="s">
        <v>33</v>
      </c>
      <c r="G69" s="161"/>
      <c r="H69" s="161"/>
      <c r="I69" s="167"/>
      <c r="J69" s="161"/>
      <c r="K69" s="167"/>
      <c r="L69" s="161"/>
      <c r="M69" s="171">
        <f t="shared" si="24"/>
        <v>0</v>
      </c>
      <c r="N69" s="161" t="s">
        <v>184</v>
      </c>
      <c r="O69" s="161"/>
      <c r="P69" s="161"/>
      <c r="Q69" s="162"/>
      <c r="R69" s="162"/>
      <c r="S69" s="162"/>
      <c r="T69" s="162"/>
      <c r="U69" s="162"/>
      <c r="V69" s="162"/>
      <c r="W69" s="162"/>
      <c r="X69" s="162"/>
      <c r="Y69" s="162"/>
      <c r="Z69" s="162"/>
      <c r="AA69" s="162"/>
      <c r="AB69" s="162"/>
      <c r="AC69" s="163">
        <f t="shared" si="16"/>
        <v>0</v>
      </c>
      <c r="AD69" s="161">
        <f t="shared" si="22"/>
        <v>0</v>
      </c>
      <c r="AE69" s="163" t="e">
        <f t="shared" si="17"/>
        <v>#DIV/0!</v>
      </c>
      <c r="AF69" s="161">
        <f>AD69*'Hypothése des ventes'!$G$18</f>
        <v>0</v>
      </c>
      <c r="AG69" s="161">
        <f>(AD69-(AD69*'Hypothése des ventes'!$H$17))*'Hypothése des ventes'!$H$18</f>
        <v>0</v>
      </c>
      <c r="AH69" s="161">
        <f>(AD69-(AD69*'Hypothése des ventes'!$I$17))*'Hypothése des ventes'!$I$18</f>
        <v>0</v>
      </c>
      <c r="AI69" s="161">
        <f>(AD69-(AD69*'Hypothése des ventes'!$J$17))*'Hypothése des ventes'!$J$18</f>
        <v>0</v>
      </c>
      <c r="AJ69" s="161">
        <f>(AD69-(AD69*'Hypothése des ventes'!$K$17))*'Hypothése des ventes'!$K$18</f>
        <v>0</v>
      </c>
      <c r="AK69" s="161">
        <f>-(AC69*'Hypothése des ventes'!$L$18)</f>
        <v>0</v>
      </c>
      <c r="AL69" s="161">
        <f t="shared" si="18"/>
        <v>0</v>
      </c>
      <c r="AM69" s="161">
        <f t="shared" si="19"/>
        <v>0</v>
      </c>
      <c r="AN69" s="163" t="e">
        <f t="shared" si="23"/>
        <v>#DIV/0!</v>
      </c>
      <c r="AO69" s="163">
        <f t="shared" si="20"/>
        <v>0</v>
      </c>
      <c r="AP69" s="164" t="e">
        <f t="shared" si="21"/>
        <v>#DIV/0!</v>
      </c>
      <c r="AQ69" s="165"/>
      <c r="AR69" s="165"/>
      <c r="AS69" s="165"/>
      <c r="AT69" s="165"/>
      <c r="AU69" s="165"/>
      <c r="AV69" s="165"/>
      <c r="AW69" s="165"/>
      <c r="AX69" s="165"/>
      <c r="AY69" s="165"/>
      <c r="AZ69" s="165"/>
      <c r="BA69" s="165"/>
      <c r="BB69" s="165"/>
      <c r="BC69" s="165"/>
    </row>
    <row r="70" spans="1:55" s="12" customFormat="1" x14ac:dyDescent="0.35">
      <c r="A70" s="161" t="s">
        <v>190</v>
      </c>
      <c r="B70" s="161"/>
      <c r="C70" s="166" t="s">
        <v>185</v>
      </c>
      <c r="D70" s="161"/>
      <c r="E70" s="161"/>
      <c r="F70" s="160" t="s">
        <v>33</v>
      </c>
      <c r="G70" s="161"/>
      <c r="H70" s="161"/>
      <c r="I70" s="167"/>
      <c r="J70" s="161"/>
      <c r="K70" s="167"/>
      <c r="L70" s="161"/>
      <c r="M70" s="171">
        <f t="shared" si="24"/>
        <v>0</v>
      </c>
      <c r="N70" s="161" t="s">
        <v>184</v>
      </c>
      <c r="O70" s="161"/>
      <c r="P70" s="161"/>
      <c r="Q70" s="162"/>
      <c r="R70" s="162"/>
      <c r="S70" s="162"/>
      <c r="T70" s="162"/>
      <c r="U70" s="162"/>
      <c r="V70" s="162"/>
      <c r="W70" s="162"/>
      <c r="X70" s="162"/>
      <c r="Y70" s="162"/>
      <c r="Z70" s="162"/>
      <c r="AA70" s="162"/>
      <c r="AB70" s="162"/>
      <c r="AC70" s="163">
        <f t="shared" si="16"/>
        <v>0</v>
      </c>
      <c r="AD70" s="161">
        <f t="shared" si="22"/>
        <v>0</v>
      </c>
      <c r="AE70" s="163" t="e">
        <f t="shared" si="17"/>
        <v>#DIV/0!</v>
      </c>
      <c r="AF70" s="161">
        <f>AD70*'Hypothése des ventes'!$G$18</f>
        <v>0</v>
      </c>
      <c r="AG70" s="161">
        <f>(AD70-(AD70*'Hypothése des ventes'!$H$17))*'Hypothése des ventes'!$H$18</f>
        <v>0</v>
      </c>
      <c r="AH70" s="161">
        <f>(AD70-(AD70*'Hypothése des ventes'!$I$17))*'Hypothése des ventes'!$I$18</f>
        <v>0</v>
      </c>
      <c r="AI70" s="161">
        <f>(AD70-(AD70*'Hypothése des ventes'!$J$17))*'Hypothése des ventes'!$J$18</f>
        <v>0</v>
      </c>
      <c r="AJ70" s="161">
        <f>(AD70-(AD70*'Hypothése des ventes'!$K$17))*'Hypothése des ventes'!$K$18</f>
        <v>0</v>
      </c>
      <c r="AK70" s="161">
        <f>-(AC70*'Hypothése des ventes'!$L$18)</f>
        <v>0</v>
      </c>
      <c r="AL70" s="161">
        <f t="shared" si="18"/>
        <v>0</v>
      </c>
      <c r="AM70" s="161">
        <f t="shared" si="19"/>
        <v>0</v>
      </c>
      <c r="AN70" s="163" t="e">
        <f t="shared" si="23"/>
        <v>#DIV/0!</v>
      </c>
      <c r="AO70" s="163">
        <f t="shared" si="20"/>
        <v>0</v>
      </c>
      <c r="AP70" s="164" t="e">
        <f t="shared" si="21"/>
        <v>#DIV/0!</v>
      </c>
      <c r="AQ70" s="165"/>
      <c r="AR70" s="165"/>
      <c r="AS70" s="165"/>
      <c r="AT70" s="165"/>
      <c r="AU70" s="165"/>
      <c r="AV70" s="165"/>
      <c r="AW70" s="165"/>
      <c r="AX70" s="165"/>
      <c r="AY70" s="165"/>
      <c r="AZ70" s="165"/>
      <c r="BA70" s="165"/>
      <c r="BB70" s="165"/>
      <c r="BC70" s="165"/>
    </row>
    <row r="71" spans="1:55" s="12" customFormat="1" x14ac:dyDescent="0.35">
      <c r="A71" s="161" t="s">
        <v>190</v>
      </c>
      <c r="B71" s="161"/>
      <c r="C71" s="166" t="s">
        <v>186</v>
      </c>
      <c r="D71" s="161"/>
      <c r="E71" s="161"/>
      <c r="F71" s="160" t="s">
        <v>33</v>
      </c>
      <c r="G71" s="161"/>
      <c r="H71" s="161"/>
      <c r="I71" s="167"/>
      <c r="J71" s="161"/>
      <c r="K71" s="167"/>
      <c r="L71" s="161"/>
      <c r="M71" s="171">
        <f t="shared" si="24"/>
        <v>0</v>
      </c>
      <c r="N71" s="161" t="s">
        <v>184</v>
      </c>
      <c r="O71" s="161"/>
      <c r="P71" s="161"/>
      <c r="Q71" s="162"/>
      <c r="R71" s="162"/>
      <c r="S71" s="162"/>
      <c r="T71" s="162"/>
      <c r="U71" s="162"/>
      <c r="V71" s="162"/>
      <c r="W71" s="162"/>
      <c r="X71" s="162"/>
      <c r="Y71" s="162"/>
      <c r="Z71" s="162"/>
      <c r="AA71" s="162"/>
      <c r="AB71" s="162"/>
      <c r="AC71" s="163">
        <f t="shared" si="16"/>
        <v>0</v>
      </c>
      <c r="AD71" s="161">
        <f t="shared" si="22"/>
        <v>0</v>
      </c>
      <c r="AE71" s="163" t="e">
        <f t="shared" si="17"/>
        <v>#DIV/0!</v>
      </c>
      <c r="AF71" s="161">
        <f>AD71*'Hypothése des ventes'!$G$18</f>
        <v>0</v>
      </c>
      <c r="AG71" s="161">
        <f>(AD71-(AD71*'Hypothése des ventes'!$H$17))*'Hypothése des ventes'!$H$18</f>
        <v>0</v>
      </c>
      <c r="AH71" s="161">
        <f>(AD71-(AD71*'Hypothése des ventes'!$I$17))*'Hypothése des ventes'!$I$18</f>
        <v>0</v>
      </c>
      <c r="AI71" s="161">
        <f>(AD71-(AD71*'Hypothése des ventes'!$J$17))*'Hypothése des ventes'!$J$18</f>
        <v>0</v>
      </c>
      <c r="AJ71" s="161">
        <f>(AD71-(AD71*'Hypothése des ventes'!$K$17))*'Hypothése des ventes'!$K$18</f>
        <v>0</v>
      </c>
      <c r="AK71" s="161">
        <f>-(AC71*'Hypothése des ventes'!$L$18)</f>
        <v>0</v>
      </c>
      <c r="AL71" s="161">
        <f t="shared" si="18"/>
        <v>0</v>
      </c>
      <c r="AM71" s="161">
        <f t="shared" si="19"/>
        <v>0</v>
      </c>
      <c r="AN71" s="163" t="e">
        <f t="shared" si="23"/>
        <v>#DIV/0!</v>
      </c>
      <c r="AO71" s="163">
        <f t="shared" si="20"/>
        <v>0</v>
      </c>
      <c r="AP71" s="164" t="e">
        <f t="shared" si="21"/>
        <v>#DIV/0!</v>
      </c>
      <c r="AQ71" s="165"/>
      <c r="AR71" s="165"/>
      <c r="AS71" s="165"/>
      <c r="AT71" s="165"/>
      <c r="AU71" s="165"/>
      <c r="AV71" s="165"/>
      <c r="AW71" s="165"/>
      <c r="AX71" s="165"/>
      <c r="AY71" s="165"/>
      <c r="AZ71" s="165"/>
      <c r="BA71" s="165"/>
      <c r="BB71" s="165"/>
      <c r="BC71" s="165"/>
    </row>
    <row r="72" spans="1:55" s="12" customFormat="1" x14ac:dyDescent="0.35">
      <c r="A72" s="161" t="s">
        <v>190</v>
      </c>
      <c r="B72" s="161"/>
      <c r="C72" s="166" t="s">
        <v>185</v>
      </c>
      <c r="D72" s="161"/>
      <c r="E72" s="161"/>
      <c r="F72" s="160" t="s">
        <v>33</v>
      </c>
      <c r="G72" s="161">
        <v>1</v>
      </c>
      <c r="H72" s="161">
        <v>50</v>
      </c>
      <c r="I72" s="167">
        <v>0.2</v>
      </c>
      <c r="J72" s="161">
        <v>100</v>
      </c>
      <c r="K72" s="167"/>
      <c r="L72" s="161"/>
      <c r="M72" s="171">
        <f t="shared" si="24"/>
        <v>50</v>
      </c>
      <c r="N72" s="161" t="s">
        <v>187</v>
      </c>
      <c r="O72" s="161"/>
      <c r="P72" s="161"/>
      <c r="Q72" s="162"/>
      <c r="R72" s="162"/>
      <c r="S72" s="162"/>
      <c r="T72" s="162"/>
      <c r="U72" s="162"/>
      <c r="V72" s="162"/>
      <c r="W72" s="162"/>
      <c r="X72" s="162"/>
      <c r="Y72" s="162"/>
      <c r="Z72" s="162"/>
      <c r="AA72" s="162"/>
      <c r="AB72" s="162"/>
      <c r="AC72" s="163">
        <f t="shared" si="16"/>
        <v>40</v>
      </c>
      <c r="AD72" s="161">
        <f t="shared" si="22"/>
        <v>100</v>
      </c>
      <c r="AE72" s="163">
        <f t="shared" si="17"/>
        <v>2.5</v>
      </c>
      <c r="AF72" s="161">
        <f>AD72*'Hypothése des ventes'!$G$18</f>
        <v>40</v>
      </c>
      <c r="AG72" s="161">
        <f>(AD72-(AD72*'Hypothése des ventes'!$H$17))*'Hypothése des ventes'!$H$18</f>
        <v>9</v>
      </c>
      <c r="AH72" s="161">
        <f>(AD72-(AD72*'Hypothése des ventes'!$I$17))*'Hypothése des ventes'!$I$18</f>
        <v>0</v>
      </c>
      <c r="AI72" s="161">
        <f>(AD72-(AD72*'Hypothése des ventes'!$J$17))*'Hypothése des ventes'!$J$18</f>
        <v>14</v>
      </c>
      <c r="AJ72" s="161">
        <f>(AD72-(AD72*'Hypothése des ventes'!$K$17))*'Hypothése des ventes'!$K$18</f>
        <v>10</v>
      </c>
      <c r="AK72" s="161">
        <f>-(AC72*'Hypothése des ventes'!$L$18)</f>
        <v>-4</v>
      </c>
      <c r="AL72" s="161">
        <f t="shared" si="18"/>
        <v>0</v>
      </c>
      <c r="AM72" s="161">
        <f t="shared" si="19"/>
        <v>55.2</v>
      </c>
      <c r="AN72" s="163">
        <f t="shared" si="23"/>
        <v>1.3800000000000001</v>
      </c>
      <c r="AO72" s="163">
        <f t="shared" si="20"/>
        <v>15.200000000000003</v>
      </c>
      <c r="AP72" s="164">
        <f t="shared" si="21"/>
        <v>0.27536231884057977</v>
      </c>
      <c r="AQ72" s="165"/>
      <c r="AR72" s="165"/>
      <c r="AS72" s="165"/>
      <c r="AT72" s="165"/>
      <c r="AU72" s="165"/>
      <c r="AV72" s="165"/>
      <c r="AW72" s="165"/>
      <c r="AX72" s="165"/>
      <c r="AY72" s="165"/>
      <c r="AZ72" s="165"/>
      <c r="BA72" s="165"/>
      <c r="BB72" s="165"/>
      <c r="BC72" s="165"/>
    </row>
    <row r="73" spans="1:55" s="12" customFormat="1" x14ac:dyDescent="0.35">
      <c r="A73" s="161" t="s">
        <v>190</v>
      </c>
      <c r="B73" s="161"/>
      <c r="C73" s="166" t="s">
        <v>186</v>
      </c>
      <c r="D73" s="161"/>
      <c r="E73" s="161"/>
      <c r="F73" s="160" t="s">
        <v>33</v>
      </c>
      <c r="G73" s="161">
        <v>2</v>
      </c>
      <c r="H73" s="161">
        <v>60</v>
      </c>
      <c r="I73" s="167">
        <v>0.2</v>
      </c>
      <c r="J73" s="161">
        <v>120</v>
      </c>
      <c r="K73" s="167"/>
      <c r="L73" s="161"/>
      <c r="M73" s="171">
        <f t="shared" si="24"/>
        <v>120</v>
      </c>
      <c r="N73" s="161" t="s">
        <v>187</v>
      </c>
      <c r="O73" s="161"/>
      <c r="P73" s="161"/>
      <c r="Q73" s="162"/>
      <c r="R73" s="162"/>
      <c r="S73" s="162"/>
      <c r="T73" s="162"/>
      <c r="U73" s="162"/>
      <c r="V73" s="162"/>
      <c r="W73" s="162"/>
      <c r="X73" s="162"/>
      <c r="Y73" s="162"/>
      <c r="Z73" s="162"/>
      <c r="AA73" s="162"/>
      <c r="AB73" s="162"/>
      <c r="AC73" s="163">
        <f t="shared" si="16"/>
        <v>96</v>
      </c>
      <c r="AD73" s="161">
        <f t="shared" si="22"/>
        <v>240</v>
      </c>
      <c r="AE73" s="163">
        <f t="shared" si="17"/>
        <v>2.5</v>
      </c>
      <c r="AF73" s="161">
        <f>AD73*'Hypothése des ventes'!$G$18</f>
        <v>96</v>
      </c>
      <c r="AG73" s="161">
        <f>(AD73-(AD73*'Hypothése des ventes'!$H$17))*'Hypothése des ventes'!$H$18</f>
        <v>21.6</v>
      </c>
      <c r="AH73" s="161">
        <f>(AD73-(AD73*'Hypothése des ventes'!$I$17))*'Hypothése des ventes'!$I$18</f>
        <v>0</v>
      </c>
      <c r="AI73" s="161">
        <f>(AD73-(AD73*'Hypothése des ventes'!$J$17))*'Hypothése des ventes'!$J$18</f>
        <v>33.6</v>
      </c>
      <c r="AJ73" s="161">
        <f>(AD73-(AD73*'Hypothése des ventes'!$K$17))*'Hypothése des ventes'!$K$18</f>
        <v>24</v>
      </c>
      <c r="AK73" s="161">
        <f>-(AC73*'Hypothése des ventes'!$L$18)</f>
        <v>-9.6000000000000014</v>
      </c>
      <c r="AL73" s="161">
        <f t="shared" si="18"/>
        <v>0</v>
      </c>
      <c r="AM73" s="161">
        <f t="shared" si="19"/>
        <v>132.47999999999999</v>
      </c>
      <c r="AN73" s="163">
        <f t="shared" si="23"/>
        <v>1.38</v>
      </c>
      <c r="AO73" s="163">
        <f t="shared" si="20"/>
        <v>36.47999999999999</v>
      </c>
      <c r="AP73" s="164">
        <f t="shared" si="21"/>
        <v>0.27536231884057966</v>
      </c>
      <c r="AQ73" s="165"/>
      <c r="AR73" s="165"/>
      <c r="AS73" s="165"/>
      <c r="AT73" s="165"/>
      <c r="AU73" s="165"/>
      <c r="AV73" s="165"/>
      <c r="AW73" s="165"/>
      <c r="AX73" s="165"/>
      <c r="AY73" s="165"/>
      <c r="AZ73" s="165"/>
      <c r="BA73" s="165"/>
      <c r="BB73" s="165"/>
      <c r="BC73" s="165"/>
    </row>
    <row r="74" spans="1:55" s="12" customFormat="1" x14ac:dyDescent="0.35">
      <c r="A74" s="161" t="s">
        <v>188</v>
      </c>
      <c r="B74" s="161"/>
      <c r="C74" s="166" t="s">
        <v>186</v>
      </c>
      <c r="D74" s="161"/>
      <c r="E74" s="161"/>
      <c r="F74" s="161" t="s">
        <v>33</v>
      </c>
      <c r="G74" s="161"/>
      <c r="H74" s="161"/>
      <c r="I74" s="167"/>
      <c r="J74" s="161"/>
      <c r="K74" s="167"/>
      <c r="L74" s="161"/>
      <c r="M74" s="171">
        <f t="shared" si="24"/>
        <v>0</v>
      </c>
      <c r="N74" s="161" t="s">
        <v>184</v>
      </c>
      <c r="O74" s="161"/>
      <c r="P74" s="161"/>
      <c r="Q74" s="162"/>
      <c r="R74" s="162"/>
      <c r="S74" s="162"/>
      <c r="T74" s="162"/>
      <c r="U74" s="162"/>
      <c r="V74" s="162"/>
      <c r="W74" s="162"/>
      <c r="X74" s="162"/>
      <c r="Y74" s="162"/>
      <c r="Z74" s="162"/>
      <c r="AA74" s="162"/>
      <c r="AB74" s="162"/>
      <c r="AC74" s="163">
        <f t="shared" si="16"/>
        <v>0</v>
      </c>
      <c r="AD74" s="161">
        <f t="shared" si="22"/>
        <v>0</v>
      </c>
      <c r="AE74" s="163" t="e">
        <f t="shared" si="17"/>
        <v>#DIV/0!</v>
      </c>
      <c r="AF74" s="161">
        <f>AD74*'Hypothése des ventes'!$G$18</f>
        <v>0</v>
      </c>
      <c r="AG74" s="161">
        <f>(AD74-(AD74*'Hypothése des ventes'!$H$17))*'Hypothése des ventes'!$H$18</f>
        <v>0</v>
      </c>
      <c r="AH74" s="161">
        <f>(AD74-(AD74*'Hypothése des ventes'!$I$17))*'Hypothése des ventes'!$I$18</f>
        <v>0</v>
      </c>
      <c r="AI74" s="161">
        <f>(AD74-(AD74*'Hypothése des ventes'!$J$17))*'Hypothése des ventes'!$J$18</f>
        <v>0</v>
      </c>
      <c r="AJ74" s="161">
        <f>(AD74-(AD74*'Hypothése des ventes'!$K$17))*'Hypothése des ventes'!$K$18</f>
        <v>0</v>
      </c>
      <c r="AK74" s="161">
        <f>-(AC74*'Hypothése des ventes'!$L$18)</f>
        <v>0</v>
      </c>
      <c r="AL74" s="161">
        <f t="shared" si="18"/>
        <v>0</v>
      </c>
      <c r="AM74" s="161">
        <f t="shared" si="19"/>
        <v>0</v>
      </c>
      <c r="AN74" s="163" t="e">
        <f t="shared" si="23"/>
        <v>#DIV/0!</v>
      </c>
      <c r="AO74" s="163">
        <f t="shared" si="20"/>
        <v>0</v>
      </c>
      <c r="AP74" s="164" t="e">
        <f t="shared" si="21"/>
        <v>#DIV/0!</v>
      </c>
      <c r="AQ74" s="165"/>
      <c r="AR74" s="165"/>
      <c r="AS74" s="165"/>
      <c r="AT74" s="165"/>
      <c r="AU74" s="165"/>
      <c r="AV74" s="165"/>
      <c r="AW74" s="165"/>
      <c r="AX74" s="165"/>
      <c r="AY74" s="165"/>
      <c r="AZ74" s="165"/>
      <c r="BA74" s="165"/>
      <c r="BB74" s="165"/>
      <c r="BC74" s="165"/>
    </row>
    <row r="75" spans="1:55" s="12" customFormat="1" x14ac:dyDescent="0.35">
      <c r="A75" s="161" t="s">
        <v>188</v>
      </c>
      <c r="B75" s="161"/>
      <c r="C75" s="166" t="s">
        <v>185</v>
      </c>
      <c r="D75" s="161"/>
      <c r="E75" s="161"/>
      <c r="F75" s="161" t="s">
        <v>33</v>
      </c>
      <c r="G75" s="161"/>
      <c r="H75" s="161"/>
      <c r="I75" s="167"/>
      <c r="J75" s="161"/>
      <c r="K75" s="167"/>
      <c r="L75" s="161"/>
      <c r="M75" s="171">
        <f t="shared" si="24"/>
        <v>0</v>
      </c>
      <c r="N75" s="161" t="s">
        <v>184</v>
      </c>
      <c r="O75" s="161"/>
      <c r="P75" s="161"/>
      <c r="Q75" s="162"/>
      <c r="R75" s="162"/>
      <c r="S75" s="162"/>
      <c r="T75" s="162"/>
      <c r="U75" s="162"/>
      <c r="V75" s="162"/>
      <c r="W75" s="162"/>
      <c r="X75" s="162"/>
      <c r="Y75" s="162"/>
      <c r="Z75" s="162"/>
      <c r="AA75" s="162"/>
      <c r="AB75" s="162"/>
      <c r="AC75" s="163">
        <f t="shared" si="16"/>
        <v>0</v>
      </c>
      <c r="AD75" s="161">
        <f t="shared" si="22"/>
        <v>0</v>
      </c>
      <c r="AE75" s="163" t="e">
        <f t="shared" si="17"/>
        <v>#DIV/0!</v>
      </c>
      <c r="AF75" s="161">
        <f>AD75*'Hypothése des ventes'!$G$18</f>
        <v>0</v>
      </c>
      <c r="AG75" s="161">
        <f>(AD75-(AD75*'Hypothése des ventes'!$H$17))*'Hypothése des ventes'!$H$18</f>
        <v>0</v>
      </c>
      <c r="AH75" s="161">
        <f>(AD75-(AD75*'Hypothése des ventes'!$I$17))*'Hypothése des ventes'!$I$18</f>
        <v>0</v>
      </c>
      <c r="AI75" s="161">
        <f>(AD75-(AD75*'Hypothése des ventes'!$J$17))*'Hypothése des ventes'!$J$18</f>
        <v>0</v>
      </c>
      <c r="AJ75" s="161">
        <f>(AD75-(AD75*'Hypothése des ventes'!$K$17))*'Hypothése des ventes'!$K$18</f>
        <v>0</v>
      </c>
      <c r="AK75" s="161">
        <f>-(AC75*'Hypothése des ventes'!$L$18)</f>
        <v>0</v>
      </c>
      <c r="AL75" s="161">
        <f t="shared" si="18"/>
        <v>0</v>
      </c>
      <c r="AM75" s="161">
        <f t="shared" si="19"/>
        <v>0</v>
      </c>
      <c r="AN75" s="163" t="e">
        <f t="shared" si="23"/>
        <v>#DIV/0!</v>
      </c>
      <c r="AO75" s="163">
        <f t="shared" si="20"/>
        <v>0</v>
      </c>
      <c r="AP75" s="164" t="e">
        <f t="shared" si="21"/>
        <v>#DIV/0!</v>
      </c>
      <c r="AQ75" s="165"/>
      <c r="AR75" s="165"/>
      <c r="AS75" s="165"/>
      <c r="AT75" s="165"/>
      <c r="AU75" s="165"/>
      <c r="AV75" s="165"/>
      <c r="AW75" s="165"/>
      <c r="AX75" s="165"/>
      <c r="AY75" s="165"/>
      <c r="AZ75" s="165"/>
      <c r="BA75" s="165"/>
      <c r="BB75" s="165"/>
      <c r="BC75" s="165"/>
    </row>
    <row r="76" spans="1:55" s="76" customFormat="1" x14ac:dyDescent="0.35">
      <c r="A76" s="39" t="s">
        <v>188</v>
      </c>
      <c r="B76" s="39"/>
      <c r="C76" s="106" t="s">
        <v>185</v>
      </c>
      <c r="D76" s="39"/>
      <c r="E76" s="39"/>
      <c r="F76" s="39" t="s">
        <v>33</v>
      </c>
      <c r="G76" s="39">
        <v>1</v>
      </c>
      <c r="H76" s="39">
        <v>1000</v>
      </c>
      <c r="I76" s="21">
        <v>0.1</v>
      </c>
      <c r="J76" s="39">
        <v>2000</v>
      </c>
      <c r="K76" s="21">
        <v>0.02</v>
      </c>
      <c r="L76" s="39"/>
      <c r="M76" s="171">
        <f t="shared" si="24"/>
        <v>1000</v>
      </c>
      <c r="N76" s="39" t="s">
        <v>184</v>
      </c>
      <c r="O76" s="39"/>
      <c r="P76" s="39"/>
      <c r="Q76" s="79"/>
      <c r="R76" s="79"/>
      <c r="S76" s="79"/>
      <c r="T76" s="79"/>
      <c r="U76" s="79"/>
      <c r="V76" s="79"/>
      <c r="W76" s="79"/>
      <c r="X76" s="79"/>
      <c r="Y76" s="79"/>
      <c r="Z76" s="79"/>
      <c r="AA76" s="79"/>
      <c r="AB76" s="79"/>
      <c r="AC76" s="99">
        <f t="shared" si="16"/>
        <v>882</v>
      </c>
      <c r="AD76" s="39">
        <f t="shared" si="22"/>
        <v>2000</v>
      </c>
      <c r="AE76" s="99">
        <f t="shared" si="17"/>
        <v>2.2675736961451247</v>
      </c>
      <c r="AF76" s="39">
        <f>AD76*'Hypothése des ventes'!$G$18</f>
        <v>800</v>
      </c>
      <c r="AG76" s="39">
        <f>(AD76-(AD76*'Hypothése des ventes'!$H$17))*'Hypothése des ventes'!$H$18</f>
        <v>180</v>
      </c>
      <c r="AH76" s="39">
        <f>(AD76-(AD76*'Hypothése des ventes'!$I$17))*'Hypothése des ventes'!$I$18</f>
        <v>0</v>
      </c>
      <c r="AI76" s="39">
        <f>(AD76-(AD76*'Hypothése des ventes'!$J$17))*'Hypothése des ventes'!$J$18</f>
        <v>280</v>
      </c>
      <c r="AJ76" s="39">
        <f>(AD76-(AD76*'Hypothése des ventes'!$K$17))*'Hypothése des ventes'!$K$18</f>
        <v>200</v>
      </c>
      <c r="AK76" s="39">
        <f>-(AC76*'Hypothése des ventes'!$L$18)</f>
        <v>-88.2</v>
      </c>
      <c r="AL76" s="39">
        <f t="shared" si="18"/>
        <v>0</v>
      </c>
      <c r="AM76" s="39">
        <f t="shared" si="19"/>
        <v>1097.44</v>
      </c>
      <c r="AN76" s="99">
        <f t="shared" si="23"/>
        <v>1.244263038548753</v>
      </c>
      <c r="AO76" s="99">
        <f t="shared" si="20"/>
        <v>215.44000000000005</v>
      </c>
      <c r="AP76" s="100">
        <f t="shared" si="21"/>
        <v>0.19631141565825927</v>
      </c>
      <c r="AQ76" s="78"/>
      <c r="AR76" s="78"/>
      <c r="AS76" s="78"/>
      <c r="AT76" s="78"/>
      <c r="AU76" s="78"/>
      <c r="AV76" s="78"/>
      <c r="AW76" s="78"/>
      <c r="AX76" s="78"/>
      <c r="AY76" s="78"/>
      <c r="AZ76" s="78"/>
      <c r="BA76" s="78"/>
      <c r="BB76" s="78"/>
      <c r="BC76" s="78"/>
    </row>
    <row r="77" spans="1:55" x14ac:dyDescent="0.35">
      <c r="A77" s="42"/>
      <c r="B77" s="42"/>
      <c r="C77" s="148"/>
      <c r="D77" s="42"/>
      <c r="E77" s="42"/>
      <c r="F77" s="42"/>
      <c r="G77" s="42"/>
      <c r="H77" s="42"/>
      <c r="I77" s="103"/>
      <c r="J77" s="42"/>
      <c r="K77" s="103"/>
      <c r="L77" s="42"/>
    </row>
    <row r="78" spans="1:55" x14ac:dyDescent="0.35">
      <c r="A78" s="42"/>
      <c r="B78" s="42"/>
      <c r="C78" s="148"/>
      <c r="D78" s="42"/>
      <c r="E78" s="42"/>
      <c r="F78" s="42"/>
      <c r="G78" s="42"/>
      <c r="H78" s="42"/>
      <c r="I78" s="103"/>
      <c r="J78" s="42"/>
      <c r="K78" s="103"/>
      <c r="L78" s="42"/>
    </row>
    <row r="79" spans="1:55" x14ac:dyDescent="0.35">
      <c r="A79" s="42"/>
      <c r="B79" s="42"/>
      <c r="C79" s="148"/>
      <c r="D79" s="42"/>
      <c r="E79" s="42"/>
      <c r="F79" s="42"/>
      <c r="G79" s="42"/>
      <c r="H79" s="42"/>
      <c r="I79" s="103"/>
      <c r="J79" s="42"/>
      <c r="K79" s="103"/>
      <c r="L79" s="42"/>
    </row>
    <row r="80" spans="1:55" x14ac:dyDescent="0.35">
      <c r="A80" s="42"/>
      <c r="B80" s="42"/>
      <c r="C80" s="148"/>
      <c r="D80" s="42"/>
      <c r="E80" s="42"/>
      <c r="F80" s="42"/>
      <c r="G80" s="42"/>
      <c r="H80" s="42"/>
      <c r="I80" s="103"/>
      <c r="J80" s="42"/>
      <c r="K80" s="103"/>
      <c r="L80" s="42"/>
    </row>
    <row r="81" spans="1:12" x14ac:dyDescent="0.35">
      <c r="A81" s="42"/>
      <c r="B81" s="42"/>
      <c r="C81" s="148"/>
      <c r="D81" s="42"/>
      <c r="E81" s="42"/>
      <c r="F81" s="42"/>
      <c r="G81" s="42"/>
      <c r="H81" s="42"/>
      <c r="I81" s="103"/>
      <c r="J81" s="42"/>
      <c r="K81" s="103"/>
      <c r="L81" s="42"/>
    </row>
    <row r="82" spans="1:12" x14ac:dyDescent="0.35">
      <c r="A82" s="42"/>
      <c r="B82" s="42"/>
      <c r="C82" s="148"/>
      <c r="D82" s="42"/>
      <c r="E82" s="42"/>
      <c r="F82" s="42"/>
      <c r="G82" s="42"/>
      <c r="H82" s="42"/>
      <c r="I82" s="103"/>
      <c r="J82" s="42"/>
      <c r="K82" s="103"/>
      <c r="L82" s="42"/>
    </row>
    <row r="83" spans="1:12" x14ac:dyDescent="0.35">
      <c r="A83" s="42"/>
      <c r="B83" s="42"/>
      <c r="C83" s="148"/>
      <c r="D83" s="42"/>
      <c r="E83" s="42"/>
      <c r="F83" s="42"/>
      <c r="G83" s="42"/>
      <c r="H83" s="42"/>
      <c r="I83" s="103"/>
      <c r="J83" s="42"/>
      <c r="K83" s="103"/>
      <c r="L83" s="42"/>
    </row>
    <row r="84" spans="1:12" x14ac:dyDescent="0.35">
      <c r="A84" s="42"/>
      <c r="B84" s="42"/>
      <c r="C84" s="148"/>
      <c r="D84" s="42"/>
      <c r="E84" s="42"/>
      <c r="F84" s="42"/>
      <c r="G84" s="42"/>
      <c r="H84" s="42"/>
      <c r="I84" s="103"/>
      <c r="J84" s="42"/>
      <c r="K84" s="103"/>
      <c r="L84" s="42"/>
    </row>
    <row r="85" spans="1:12" x14ac:dyDescent="0.35">
      <c r="A85" s="42"/>
      <c r="B85" s="42"/>
      <c r="C85" s="148"/>
      <c r="D85" s="42"/>
      <c r="E85" s="42"/>
      <c r="F85" s="42"/>
      <c r="G85" s="42"/>
      <c r="H85" s="42"/>
      <c r="I85" s="103"/>
      <c r="J85" s="42"/>
      <c r="K85" s="103"/>
      <c r="L85" s="42"/>
    </row>
    <row r="86" spans="1:12" x14ac:dyDescent="0.35">
      <c r="A86" s="42"/>
      <c r="B86" s="42"/>
      <c r="C86" s="148"/>
      <c r="D86" s="42"/>
      <c r="E86" s="42"/>
      <c r="F86" s="42"/>
      <c r="G86" s="42"/>
      <c r="H86" s="42"/>
      <c r="I86" s="103"/>
      <c r="J86" s="42"/>
      <c r="K86" s="103"/>
      <c r="L86" s="42"/>
    </row>
    <row r="87" spans="1:12" x14ac:dyDescent="0.35">
      <c r="A87" s="42"/>
      <c r="B87" s="42"/>
      <c r="C87" s="148"/>
      <c r="D87" s="42"/>
      <c r="E87" s="42"/>
      <c r="F87" s="42"/>
      <c r="G87" s="42"/>
      <c r="H87" s="42"/>
      <c r="I87" s="103"/>
      <c r="J87" s="42"/>
      <c r="K87" s="103"/>
      <c r="L87" s="42"/>
    </row>
    <row r="88" spans="1:12" x14ac:dyDescent="0.35">
      <c r="A88" s="42"/>
      <c r="B88" s="42"/>
      <c r="C88" s="148"/>
      <c r="D88" s="42"/>
      <c r="E88" s="42"/>
      <c r="F88" s="42"/>
      <c r="G88" s="42"/>
      <c r="H88" s="42"/>
      <c r="I88" s="103"/>
      <c r="J88" s="42"/>
      <c r="K88" s="103"/>
      <c r="L88" s="42"/>
    </row>
    <row r="89" spans="1:12" x14ac:dyDescent="0.35">
      <c r="A89" s="42"/>
      <c r="B89" s="42"/>
      <c r="C89" s="148"/>
      <c r="D89" s="42"/>
      <c r="E89" s="42"/>
      <c r="F89" s="42"/>
      <c r="G89" s="42"/>
      <c r="H89" s="42"/>
      <c r="I89" s="103"/>
      <c r="J89" s="42"/>
      <c r="K89" s="103"/>
      <c r="L89" s="42"/>
    </row>
    <row r="90" spans="1:12" x14ac:dyDescent="0.35">
      <c r="A90" s="42"/>
      <c r="B90" s="42"/>
      <c r="C90" s="148"/>
      <c r="D90" s="42"/>
      <c r="E90" s="42"/>
      <c r="F90" s="42"/>
      <c r="G90" s="42"/>
      <c r="H90" s="42"/>
      <c r="I90" s="103"/>
      <c r="J90" s="42"/>
      <c r="K90" s="103"/>
      <c r="L90" s="42"/>
    </row>
    <row r="91" spans="1:12" x14ac:dyDescent="0.35">
      <c r="A91" s="42"/>
      <c r="B91" s="42"/>
      <c r="C91" s="148"/>
      <c r="D91" s="42"/>
      <c r="E91" s="42"/>
      <c r="F91" s="42"/>
      <c r="G91" s="42"/>
      <c r="H91" s="42"/>
      <c r="I91" s="103"/>
      <c r="J91" s="42"/>
      <c r="K91" s="103"/>
      <c r="L91" s="42"/>
    </row>
    <row r="92" spans="1:12" x14ac:dyDescent="0.35">
      <c r="A92" s="42"/>
      <c r="B92" s="42"/>
      <c r="C92" s="148"/>
      <c r="D92" s="42"/>
      <c r="E92" s="42"/>
      <c r="F92" s="42"/>
      <c r="G92" s="42"/>
      <c r="H92" s="42"/>
      <c r="I92" s="103"/>
      <c r="J92" s="42"/>
      <c r="K92" s="103"/>
      <c r="L92" s="42"/>
    </row>
    <row r="93" spans="1:12" x14ac:dyDescent="0.35">
      <c r="A93" s="42"/>
      <c r="B93" s="42"/>
      <c r="C93" s="148"/>
      <c r="D93" s="42"/>
      <c r="E93" s="42"/>
      <c r="F93" s="42"/>
      <c r="G93" s="42"/>
      <c r="H93" s="42"/>
      <c r="I93" s="103"/>
      <c r="J93" s="42"/>
      <c r="K93" s="103"/>
      <c r="L93" s="42"/>
    </row>
    <row r="94" spans="1:12" x14ac:dyDescent="0.35">
      <c r="A94" s="42"/>
      <c r="B94" s="42"/>
      <c r="C94" s="148"/>
      <c r="D94" s="42"/>
      <c r="E94" s="42"/>
      <c r="F94" s="42"/>
      <c r="G94" s="42"/>
      <c r="H94" s="42"/>
      <c r="I94" s="103"/>
      <c r="J94" s="42"/>
      <c r="K94" s="103"/>
      <c r="L94" s="42"/>
    </row>
    <row r="95" spans="1:12" x14ac:dyDescent="0.35">
      <c r="A95" s="42"/>
      <c r="B95" s="42"/>
      <c r="C95" s="148"/>
      <c r="D95" s="42"/>
      <c r="E95" s="42"/>
      <c r="F95" s="42"/>
      <c r="G95" s="42"/>
      <c r="H95" s="42"/>
      <c r="I95" s="103"/>
      <c r="J95" s="42"/>
      <c r="K95" s="103"/>
      <c r="L95" s="42"/>
    </row>
    <row r="96" spans="1:12" x14ac:dyDescent="0.35">
      <c r="A96" s="42"/>
      <c r="B96" s="42"/>
      <c r="C96" s="148"/>
      <c r="D96" s="42"/>
      <c r="E96" s="42"/>
      <c r="F96" s="42"/>
      <c r="G96" s="42"/>
      <c r="H96" s="42"/>
      <c r="I96" s="103"/>
      <c r="J96" s="42"/>
      <c r="K96" s="103"/>
      <c r="L96" s="42"/>
    </row>
    <row r="97" spans="1:12" x14ac:dyDescent="0.35">
      <c r="A97" s="42"/>
      <c r="B97" s="42"/>
      <c r="C97" s="148"/>
      <c r="D97" s="42"/>
      <c r="E97" s="42"/>
      <c r="F97" s="42"/>
      <c r="G97" s="42"/>
      <c r="H97" s="42"/>
      <c r="I97" s="103"/>
      <c r="J97" s="42"/>
      <c r="K97" s="103"/>
      <c r="L97" s="42"/>
    </row>
    <row r="98" spans="1:12" x14ac:dyDescent="0.35">
      <c r="A98" s="42"/>
      <c r="B98" s="42"/>
      <c r="C98" s="148"/>
      <c r="D98" s="42"/>
      <c r="E98" s="42"/>
      <c r="F98" s="42"/>
      <c r="G98" s="42"/>
      <c r="H98" s="42"/>
      <c r="I98" s="103"/>
      <c r="J98" s="42"/>
      <c r="K98" s="103"/>
      <c r="L98" s="42"/>
    </row>
    <row r="99" spans="1:12" x14ac:dyDescent="0.35">
      <c r="A99" s="42"/>
      <c r="B99" s="42"/>
      <c r="C99" s="148"/>
      <c r="D99" s="42"/>
      <c r="E99" s="42"/>
      <c r="F99" s="42"/>
      <c r="G99" s="42"/>
      <c r="H99" s="42"/>
      <c r="I99" s="103"/>
      <c r="J99" s="42"/>
      <c r="K99" s="103"/>
      <c r="L99" s="42"/>
    </row>
    <row r="100" spans="1:12" x14ac:dyDescent="0.35">
      <c r="A100" s="42"/>
      <c r="B100" s="42"/>
      <c r="C100" s="148"/>
      <c r="D100" s="42"/>
      <c r="E100" s="42"/>
      <c r="F100" s="42"/>
      <c r="G100" s="42"/>
      <c r="H100" s="42"/>
      <c r="I100" s="103"/>
      <c r="J100" s="42"/>
      <c r="K100" s="103"/>
      <c r="L100" s="42"/>
    </row>
    <row r="101" spans="1:12" x14ac:dyDescent="0.35">
      <c r="A101" s="42"/>
      <c r="B101" s="42"/>
      <c r="C101" s="148"/>
      <c r="D101" s="42"/>
      <c r="E101" s="42"/>
      <c r="F101" s="42"/>
      <c r="G101" s="42"/>
      <c r="H101" s="42"/>
      <c r="I101" s="103"/>
      <c r="J101" s="42"/>
      <c r="K101" s="103"/>
      <c r="L101" s="42"/>
    </row>
    <row r="102" spans="1:12" x14ac:dyDescent="0.35">
      <c r="A102" s="42"/>
      <c r="B102" s="42"/>
      <c r="C102" s="148"/>
      <c r="D102" s="42"/>
      <c r="E102" s="42"/>
      <c r="F102" s="42"/>
      <c r="G102" s="42"/>
      <c r="H102" s="42"/>
      <c r="I102" s="103"/>
      <c r="J102" s="42"/>
      <c r="K102" s="103"/>
      <c r="L102" s="42"/>
    </row>
    <row r="103" spans="1:12" x14ac:dyDescent="0.35">
      <c r="A103" s="42"/>
      <c r="B103" s="42"/>
      <c r="C103" s="148"/>
      <c r="D103" s="42"/>
      <c r="E103" s="42"/>
      <c r="F103" s="42"/>
      <c r="G103" s="42"/>
      <c r="H103" s="42"/>
      <c r="I103" s="103"/>
      <c r="J103" s="42"/>
      <c r="K103" s="103"/>
      <c r="L103" s="42"/>
    </row>
    <row r="104" spans="1:12" x14ac:dyDescent="0.35">
      <c r="A104" s="42"/>
      <c r="B104" s="42"/>
      <c r="C104" s="148"/>
      <c r="D104" s="42"/>
      <c r="E104" s="42"/>
      <c r="F104" s="42"/>
      <c r="G104" s="42"/>
      <c r="H104" s="42"/>
      <c r="I104" s="103"/>
      <c r="J104" s="42"/>
      <c r="K104" s="103"/>
      <c r="L104" s="42"/>
    </row>
    <row r="105" spans="1:12" x14ac:dyDescent="0.35">
      <c r="A105" s="42"/>
      <c r="B105" s="42"/>
      <c r="C105" s="148"/>
      <c r="D105" s="42"/>
      <c r="E105" s="42"/>
      <c r="F105" s="42"/>
      <c r="G105" s="42"/>
      <c r="H105" s="42"/>
      <c r="I105" s="103"/>
      <c r="J105" s="42"/>
      <c r="K105" s="103"/>
      <c r="L105" s="42"/>
    </row>
    <row r="106" spans="1:12" x14ac:dyDescent="0.35">
      <c r="A106" s="42"/>
      <c r="B106" s="42"/>
      <c r="C106" s="148"/>
      <c r="D106" s="42"/>
      <c r="E106" s="42"/>
      <c r="F106" s="42"/>
      <c r="G106" s="42"/>
      <c r="H106" s="42"/>
      <c r="I106" s="103"/>
      <c r="J106" s="42"/>
      <c r="K106" s="103"/>
      <c r="L106" s="42"/>
    </row>
    <row r="107" spans="1:12" x14ac:dyDescent="0.35">
      <c r="A107" s="42"/>
      <c r="B107" s="42"/>
      <c r="C107" s="148"/>
      <c r="D107" s="42"/>
      <c r="E107" s="42"/>
      <c r="F107" s="42"/>
      <c r="G107" s="42"/>
      <c r="H107" s="42"/>
      <c r="I107" s="103"/>
      <c r="J107" s="42"/>
      <c r="K107" s="103"/>
      <c r="L107" s="42"/>
    </row>
    <row r="108" spans="1:12" x14ac:dyDescent="0.35">
      <c r="A108" s="42"/>
      <c r="B108" s="42"/>
      <c r="C108" s="148"/>
      <c r="D108" s="42"/>
      <c r="E108" s="42"/>
      <c r="F108" s="42"/>
      <c r="G108" s="42"/>
      <c r="H108" s="42"/>
      <c r="I108" s="103"/>
      <c r="J108" s="42"/>
      <c r="K108" s="103"/>
      <c r="L108" s="42"/>
    </row>
    <row r="109" spans="1:12" x14ac:dyDescent="0.35">
      <c r="A109" s="42"/>
      <c r="B109" s="42"/>
      <c r="C109" s="148"/>
      <c r="D109" s="42"/>
      <c r="E109" s="42"/>
      <c r="F109" s="42"/>
      <c r="G109" s="42"/>
      <c r="H109" s="42"/>
      <c r="I109" s="103"/>
      <c r="J109" s="42"/>
      <c r="K109" s="103"/>
      <c r="L109" s="42"/>
    </row>
    <row r="110" spans="1:12" x14ac:dyDescent="0.35">
      <c r="A110" s="42"/>
      <c r="B110" s="42"/>
      <c r="C110" s="148"/>
      <c r="D110" s="42"/>
      <c r="E110" s="42"/>
      <c r="F110" s="42"/>
      <c r="G110" s="42"/>
      <c r="H110" s="42"/>
      <c r="I110" s="103"/>
      <c r="J110" s="42"/>
      <c r="K110" s="103"/>
      <c r="L110" s="42"/>
    </row>
    <row r="111" spans="1:12" x14ac:dyDescent="0.35">
      <c r="A111" s="42"/>
      <c r="B111" s="42"/>
      <c r="C111" s="148"/>
      <c r="D111" s="42"/>
      <c r="E111" s="42"/>
      <c r="F111" s="42"/>
      <c r="G111" s="42"/>
      <c r="H111" s="42"/>
      <c r="I111" s="103"/>
      <c r="J111" s="42"/>
      <c r="K111" s="103"/>
      <c r="L111" s="42"/>
    </row>
    <row r="112" spans="1:12" x14ac:dyDescent="0.35">
      <c r="A112" s="42"/>
      <c r="B112" s="42"/>
      <c r="C112" s="148"/>
      <c r="D112" s="42"/>
      <c r="E112" s="42"/>
      <c r="F112" s="42"/>
      <c r="G112" s="42"/>
      <c r="H112" s="42"/>
      <c r="I112" s="103"/>
      <c r="J112" s="42"/>
      <c r="K112" s="103"/>
      <c r="L112" s="42"/>
    </row>
    <row r="113" spans="1:12" x14ac:dyDescent="0.35">
      <c r="A113" s="42"/>
      <c r="B113" s="42"/>
      <c r="C113" s="148"/>
      <c r="D113" s="42"/>
      <c r="E113" s="42"/>
      <c r="F113" s="42"/>
      <c r="G113" s="42"/>
      <c r="H113" s="42"/>
      <c r="I113" s="103"/>
      <c r="J113" s="42"/>
      <c r="K113" s="103"/>
      <c r="L113" s="42"/>
    </row>
    <row r="114" spans="1:12" x14ac:dyDescent="0.35">
      <c r="A114" s="42"/>
      <c r="B114" s="42"/>
      <c r="C114" s="148"/>
      <c r="D114" s="42"/>
      <c r="E114" s="42"/>
      <c r="F114" s="42"/>
      <c r="G114" s="42"/>
      <c r="H114" s="42"/>
      <c r="I114" s="103"/>
      <c r="J114" s="42"/>
      <c r="K114" s="103"/>
      <c r="L114" s="42"/>
    </row>
    <row r="115" spans="1:12" x14ac:dyDescent="0.35">
      <c r="A115" s="42"/>
      <c r="B115" s="42"/>
      <c r="C115" s="148"/>
      <c r="D115" s="42"/>
      <c r="E115" s="42"/>
      <c r="F115" s="42"/>
      <c r="G115" s="42"/>
      <c r="H115" s="42"/>
      <c r="I115" s="103"/>
      <c r="J115" s="42"/>
      <c r="K115" s="103"/>
      <c r="L115" s="42"/>
    </row>
    <row r="116" spans="1:12" x14ac:dyDescent="0.35">
      <c r="A116" s="42"/>
      <c r="B116" s="42"/>
      <c r="C116" s="148"/>
      <c r="D116" s="42"/>
      <c r="E116" s="42"/>
      <c r="F116" s="42"/>
      <c r="G116" s="42"/>
      <c r="H116" s="42"/>
      <c r="I116" s="103"/>
      <c r="J116" s="42"/>
      <c r="K116" s="103"/>
      <c r="L116" s="42"/>
    </row>
    <row r="117" spans="1:12" x14ac:dyDescent="0.35">
      <c r="A117" s="42"/>
      <c r="B117" s="42"/>
      <c r="C117" s="148"/>
      <c r="D117" s="42"/>
      <c r="E117" s="42"/>
      <c r="F117" s="42"/>
      <c r="G117" s="42"/>
      <c r="H117" s="42"/>
      <c r="I117" s="103"/>
      <c r="J117" s="42"/>
      <c r="K117" s="103"/>
      <c r="L117" s="42"/>
    </row>
    <row r="118" spans="1:12" x14ac:dyDescent="0.35">
      <c r="A118" s="42"/>
      <c r="B118" s="42"/>
      <c r="C118" s="148"/>
      <c r="D118" s="42"/>
      <c r="E118" s="42"/>
      <c r="F118" s="42"/>
      <c r="G118" s="42"/>
      <c r="H118" s="42"/>
      <c r="I118" s="103"/>
      <c r="J118" s="42"/>
      <c r="K118" s="103"/>
      <c r="L118" s="42"/>
    </row>
    <row r="119" spans="1:12" x14ac:dyDescent="0.35">
      <c r="A119" s="42"/>
      <c r="B119" s="42"/>
      <c r="C119" s="148"/>
      <c r="D119" s="42"/>
      <c r="E119" s="42"/>
      <c r="F119" s="42"/>
      <c r="G119" s="42"/>
      <c r="H119" s="42"/>
      <c r="I119" s="103"/>
      <c r="J119" s="42"/>
      <c r="K119" s="103"/>
      <c r="L119" s="42"/>
    </row>
    <row r="120" spans="1:12" x14ac:dyDescent="0.35">
      <c r="A120" s="42"/>
      <c r="B120" s="42"/>
      <c r="C120" s="148"/>
      <c r="D120" s="42"/>
      <c r="E120" s="42"/>
      <c r="F120" s="42"/>
      <c r="G120" s="42"/>
      <c r="H120" s="42"/>
      <c r="I120" s="103"/>
      <c r="J120" s="42"/>
      <c r="K120" s="103"/>
      <c r="L120" s="42"/>
    </row>
    <row r="121" spans="1:12" x14ac:dyDescent="0.35">
      <c r="A121" s="42"/>
      <c r="B121" s="42"/>
      <c r="C121" s="148"/>
      <c r="D121" s="42"/>
      <c r="E121" s="42"/>
      <c r="F121" s="42"/>
      <c r="G121" s="42"/>
      <c r="H121" s="42"/>
      <c r="I121" s="103"/>
      <c r="J121" s="42"/>
      <c r="K121" s="103"/>
      <c r="L121" s="42"/>
    </row>
    <row r="122" spans="1:12" x14ac:dyDescent="0.35">
      <c r="A122" s="42"/>
      <c r="B122" s="42"/>
      <c r="C122" s="148"/>
      <c r="D122" s="42"/>
      <c r="E122" s="42"/>
      <c r="F122" s="42"/>
      <c r="G122" s="42"/>
      <c r="H122" s="42"/>
      <c r="I122" s="103"/>
      <c r="J122" s="42"/>
      <c r="K122" s="103"/>
      <c r="L122" s="42"/>
    </row>
    <row r="123" spans="1:12" x14ac:dyDescent="0.35">
      <c r="A123" s="42"/>
      <c r="B123" s="42"/>
      <c r="C123" s="148"/>
      <c r="D123" s="42"/>
      <c r="E123" s="42"/>
      <c r="F123" s="42"/>
      <c r="G123" s="42"/>
      <c r="H123" s="42"/>
      <c r="I123" s="103"/>
      <c r="J123" s="42"/>
      <c r="K123" s="103"/>
      <c r="L123" s="42"/>
    </row>
    <row r="124" spans="1:12" x14ac:dyDescent="0.35">
      <c r="A124" s="42"/>
      <c r="B124" s="42"/>
      <c r="C124" s="148"/>
      <c r="D124" s="42"/>
      <c r="E124" s="42"/>
      <c r="F124" s="42"/>
      <c r="G124" s="42"/>
      <c r="H124" s="42"/>
      <c r="I124" s="103"/>
      <c r="J124" s="42"/>
      <c r="K124" s="103"/>
      <c r="L124" s="42"/>
    </row>
    <row r="125" spans="1:12" x14ac:dyDescent="0.35">
      <c r="A125" s="42"/>
      <c r="B125" s="42"/>
      <c r="C125" s="148"/>
      <c r="D125" s="42"/>
      <c r="E125" s="42"/>
      <c r="F125" s="42"/>
      <c r="G125" s="42"/>
      <c r="H125" s="42"/>
      <c r="I125" s="103"/>
      <c r="J125" s="42"/>
      <c r="K125" s="103"/>
      <c r="L125" s="42"/>
    </row>
    <row r="126" spans="1:12" x14ac:dyDescent="0.35">
      <c r="A126" s="42"/>
      <c r="B126" s="42"/>
      <c r="C126" s="148"/>
      <c r="D126" s="42"/>
      <c r="E126" s="42"/>
      <c r="F126" s="42"/>
      <c r="G126" s="42"/>
      <c r="H126" s="42"/>
      <c r="I126" s="103"/>
      <c r="J126" s="42"/>
      <c r="K126" s="103"/>
      <c r="L126" s="42"/>
    </row>
    <row r="127" spans="1:12" x14ac:dyDescent="0.35">
      <c r="A127" s="42"/>
      <c r="B127" s="42"/>
      <c r="C127" s="148"/>
      <c r="D127" s="42"/>
      <c r="E127" s="42"/>
      <c r="F127" s="42"/>
      <c r="G127" s="42"/>
      <c r="H127" s="42"/>
      <c r="I127" s="103"/>
      <c r="J127" s="42"/>
      <c r="K127" s="103"/>
      <c r="L127" s="42"/>
    </row>
    <row r="128" spans="1:12" x14ac:dyDescent="0.35">
      <c r="A128" s="42"/>
      <c r="B128" s="42"/>
      <c r="C128" s="148"/>
      <c r="D128" s="42"/>
      <c r="E128" s="42"/>
      <c r="F128" s="42"/>
      <c r="G128" s="42"/>
      <c r="H128" s="42"/>
      <c r="I128" s="103"/>
      <c r="J128" s="42"/>
      <c r="K128" s="103"/>
      <c r="L128" s="42"/>
    </row>
    <row r="129" spans="1:12" x14ac:dyDescent="0.35">
      <c r="A129" s="42"/>
      <c r="B129" s="42"/>
      <c r="C129" s="148"/>
      <c r="D129" s="42"/>
      <c r="E129" s="42"/>
      <c r="F129" s="42"/>
      <c r="G129" s="42"/>
      <c r="H129" s="42"/>
      <c r="I129" s="103"/>
      <c r="J129" s="42"/>
      <c r="K129" s="103"/>
      <c r="L129" s="42"/>
    </row>
    <row r="130" spans="1:12" x14ac:dyDescent="0.35">
      <c r="A130" s="42"/>
      <c r="B130" s="42"/>
      <c r="C130" s="148"/>
      <c r="D130" s="42"/>
      <c r="E130" s="42"/>
      <c r="F130" s="42"/>
      <c r="G130" s="42"/>
      <c r="H130" s="42"/>
      <c r="I130" s="103"/>
      <c r="J130" s="42"/>
      <c r="K130" s="103"/>
      <c r="L130" s="42"/>
    </row>
    <row r="131" spans="1:12" x14ac:dyDescent="0.35">
      <c r="A131" s="42"/>
      <c r="B131" s="42"/>
      <c r="C131" s="148"/>
      <c r="D131" s="42"/>
      <c r="E131" s="42"/>
      <c r="F131" s="42"/>
      <c r="G131" s="42"/>
      <c r="H131" s="42"/>
      <c r="I131" s="103"/>
      <c r="J131" s="42"/>
      <c r="K131" s="103"/>
      <c r="L131" s="42"/>
    </row>
    <row r="132" spans="1:12" x14ac:dyDescent="0.35">
      <c r="A132" s="42"/>
      <c r="B132" s="42"/>
      <c r="C132" s="148"/>
      <c r="D132" s="42"/>
      <c r="E132" s="42"/>
      <c r="F132" s="42"/>
      <c r="G132" s="42"/>
      <c r="H132" s="42"/>
      <c r="I132" s="103"/>
      <c r="J132" s="42"/>
      <c r="K132" s="103"/>
      <c r="L132" s="42"/>
    </row>
    <row r="133" spans="1:12" x14ac:dyDescent="0.35">
      <c r="A133" s="42"/>
      <c r="B133" s="42"/>
      <c r="C133" s="148"/>
      <c r="D133" s="42"/>
      <c r="E133" s="42"/>
      <c r="F133" s="42"/>
      <c r="G133" s="42"/>
      <c r="H133" s="42"/>
      <c r="I133" s="103"/>
      <c r="J133" s="42"/>
      <c r="K133" s="103"/>
      <c r="L133" s="42"/>
    </row>
    <row r="134" spans="1:12" x14ac:dyDescent="0.35">
      <c r="A134" s="42"/>
      <c r="B134" s="42"/>
      <c r="C134" s="148"/>
      <c r="D134" s="42"/>
      <c r="E134" s="42"/>
      <c r="F134" s="42"/>
      <c r="G134" s="42"/>
      <c r="H134" s="42"/>
      <c r="I134" s="103"/>
      <c r="J134" s="42"/>
      <c r="K134" s="103"/>
      <c r="L134" s="42"/>
    </row>
    <row r="135" spans="1:12" x14ac:dyDescent="0.35">
      <c r="A135" s="42"/>
      <c r="B135" s="42"/>
      <c r="C135" s="148"/>
      <c r="D135" s="42"/>
      <c r="E135" s="42"/>
      <c r="F135" s="42"/>
      <c r="G135" s="42"/>
      <c r="H135" s="42"/>
      <c r="I135" s="103"/>
      <c r="J135" s="42"/>
      <c r="K135" s="103"/>
      <c r="L135" s="42"/>
    </row>
    <row r="136" spans="1:12" x14ac:dyDescent="0.35">
      <c r="A136" s="42"/>
      <c r="B136" s="42"/>
      <c r="C136" s="148"/>
      <c r="D136" s="42"/>
      <c r="E136" s="42"/>
      <c r="F136" s="42"/>
      <c r="G136" s="42"/>
      <c r="H136" s="42"/>
      <c r="I136" s="103"/>
      <c r="J136" s="42"/>
      <c r="K136" s="103"/>
      <c r="L136" s="42"/>
    </row>
    <row r="137" spans="1:12" x14ac:dyDescent="0.35">
      <c r="A137" s="42"/>
      <c r="B137" s="42"/>
      <c r="C137" s="148"/>
      <c r="D137" s="42"/>
      <c r="E137" s="42"/>
      <c r="F137" s="42"/>
      <c r="G137" s="42"/>
      <c r="H137" s="42"/>
      <c r="I137" s="103"/>
      <c r="J137" s="42"/>
      <c r="K137" s="103"/>
      <c r="L137" s="42"/>
    </row>
    <row r="138" spans="1:12" x14ac:dyDescent="0.35">
      <c r="A138" s="42"/>
      <c r="B138" s="42"/>
      <c r="C138" s="148"/>
      <c r="D138" s="42"/>
      <c r="E138" s="42"/>
      <c r="F138" s="42"/>
      <c r="G138" s="42"/>
      <c r="H138" s="42"/>
      <c r="I138" s="103"/>
      <c r="J138" s="42"/>
      <c r="K138" s="103"/>
      <c r="L138" s="42"/>
    </row>
    <row r="139" spans="1:12" x14ac:dyDescent="0.35">
      <c r="A139" s="42"/>
      <c r="B139" s="42"/>
      <c r="C139" s="148"/>
      <c r="D139" s="42"/>
      <c r="E139" s="42"/>
      <c r="F139" s="42"/>
      <c r="G139" s="42"/>
      <c r="H139" s="42"/>
      <c r="I139" s="103"/>
      <c r="J139" s="42"/>
      <c r="K139" s="103"/>
      <c r="L139" s="42"/>
    </row>
    <row r="140" spans="1:12" x14ac:dyDescent="0.35">
      <c r="A140" s="42"/>
      <c r="B140" s="42"/>
      <c r="C140" s="148"/>
      <c r="D140" s="42"/>
      <c r="E140" s="42"/>
      <c r="F140" s="42"/>
      <c r="G140" s="42"/>
      <c r="H140" s="42"/>
      <c r="I140" s="103"/>
      <c r="J140" s="42"/>
      <c r="K140" s="103"/>
      <c r="L140" s="42"/>
    </row>
  </sheetData>
  <sheetProtection sort="0" autoFilter="0"/>
  <phoneticPr fontId="14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D28"/>
  <sheetViews>
    <sheetView workbookViewId="0">
      <selection activeCell="A2" sqref="A2:AP28"/>
    </sheetView>
  </sheetViews>
  <sheetFormatPr baseColWidth="10" defaultColWidth="11.54296875" defaultRowHeight="14.5" x14ac:dyDescent="0.35"/>
  <cols>
    <col min="1" max="1" width="9.90625" style="74" bestFit="1" customWidth="1"/>
    <col min="2" max="2" width="12.08984375" style="74" customWidth="1"/>
    <col min="3" max="3" width="6.453125" style="74" customWidth="1"/>
    <col min="4" max="4" width="11.453125" style="74" customWidth="1"/>
    <col min="5" max="5" width="32.90625" style="74" customWidth="1"/>
    <col min="6" max="6" width="8.54296875" style="74" bestFit="1" customWidth="1"/>
    <col min="7" max="7" width="4.54296875" style="74" bestFit="1" customWidth="1"/>
    <col min="8" max="8" width="6.54296875" style="74" bestFit="1" customWidth="1"/>
    <col min="9" max="9" width="9.08984375" style="75" bestFit="1" customWidth="1"/>
    <col min="10" max="10" width="7.54296875" style="74" bestFit="1" customWidth="1"/>
    <col min="11" max="11" width="6.453125" style="75" bestFit="1" customWidth="1"/>
    <col min="12" max="12" width="12.08984375" style="74" bestFit="1" customWidth="1"/>
    <col min="13" max="13" width="9.81640625" style="174" bestFit="1" customWidth="1"/>
    <col min="14" max="14" width="8.36328125" style="76" bestFit="1" customWidth="1"/>
    <col min="15" max="15" width="12.90625" style="76" bestFit="1" customWidth="1"/>
    <col min="16" max="16" width="13.453125" style="76" bestFit="1" customWidth="1"/>
    <col min="17" max="21" width="7.453125" style="77" bestFit="1" customWidth="1"/>
    <col min="22" max="22" width="9.54296875" style="77" bestFit="1" customWidth="1"/>
    <col min="23" max="23" width="8.90625" style="77" bestFit="1" customWidth="1"/>
    <col min="24" max="24" width="9.6328125" style="77" bestFit="1" customWidth="1"/>
    <col min="25" max="25" width="9.1796875" style="77" bestFit="1" customWidth="1"/>
    <col min="26" max="26" width="9.453125" style="77" bestFit="1" customWidth="1"/>
    <col min="27" max="27" width="10.54296875" style="77" bestFit="1" customWidth="1"/>
    <col min="28" max="28" width="7.453125" style="77" bestFit="1" customWidth="1"/>
    <col min="29" max="29" width="16.6328125" style="11" bestFit="1" customWidth="1"/>
    <col min="30" max="30" width="14.08984375" style="11" bestFit="1" customWidth="1"/>
    <col min="31" max="31" width="12.81640625" style="11" bestFit="1" customWidth="1"/>
    <col min="32" max="32" width="13" style="11" bestFit="1" customWidth="1"/>
    <col min="33" max="33" width="7.453125" style="11" bestFit="1" customWidth="1"/>
    <col min="34" max="36" width="6.6328125" style="11" bestFit="1" customWidth="1"/>
    <col min="37" max="37" width="10.1796875" style="11" bestFit="1" customWidth="1"/>
    <col min="38" max="38" width="10" style="11" bestFit="1" customWidth="1"/>
    <col min="39" max="39" width="12" style="11" bestFit="1" customWidth="1"/>
    <col min="40" max="40" width="11.54296875" style="11" bestFit="1" customWidth="1"/>
    <col min="41" max="41" width="11.36328125" style="11" bestFit="1" customWidth="1"/>
    <col min="42" max="42" width="14" style="13" bestFit="1" customWidth="1"/>
    <col min="43" max="56" width="11.54296875" style="50"/>
    <col min="57" max="16384" width="11.54296875" style="2"/>
  </cols>
  <sheetData>
    <row r="1" spans="1:42" s="55" customFormat="1" ht="14.4" customHeight="1" x14ac:dyDescent="0.35">
      <c r="A1" s="60" t="s">
        <v>0</v>
      </c>
      <c r="B1" s="61" t="s">
        <v>1</v>
      </c>
      <c r="C1" s="62" t="s">
        <v>2</v>
      </c>
      <c r="D1" s="63" t="s">
        <v>3</v>
      </c>
      <c r="E1" s="64" t="s">
        <v>4</v>
      </c>
      <c r="F1" s="61" t="s">
        <v>5</v>
      </c>
      <c r="G1" s="61" t="s">
        <v>17</v>
      </c>
      <c r="H1" s="65" t="s">
        <v>18</v>
      </c>
      <c r="I1" s="66" t="s">
        <v>19</v>
      </c>
      <c r="J1" s="67" t="s">
        <v>20</v>
      </c>
      <c r="K1" s="68" t="s">
        <v>21</v>
      </c>
      <c r="L1" s="69" t="s">
        <v>22</v>
      </c>
      <c r="M1" s="172" t="s">
        <v>212</v>
      </c>
      <c r="N1" s="64" t="s">
        <v>183</v>
      </c>
      <c r="O1" s="70" t="s">
        <v>6</v>
      </c>
      <c r="P1" s="70" t="s">
        <v>7</v>
      </c>
      <c r="Q1" s="70" t="s">
        <v>167</v>
      </c>
      <c r="R1" s="70" t="s">
        <v>168</v>
      </c>
      <c r="S1" s="71" t="s">
        <v>169</v>
      </c>
      <c r="T1" s="71" t="s">
        <v>8</v>
      </c>
      <c r="U1" s="71" t="s">
        <v>9</v>
      </c>
      <c r="V1" s="72" t="s">
        <v>10</v>
      </c>
      <c r="W1" s="72" t="s">
        <v>11</v>
      </c>
      <c r="X1" s="72" t="s">
        <v>12</v>
      </c>
      <c r="Y1" s="72" t="s">
        <v>13</v>
      </c>
      <c r="Z1" s="72" t="s">
        <v>14</v>
      </c>
      <c r="AA1" s="72" t="s">
        <v>15</v>
      </c>
      <c r="AB1" s="73" t="s">
        <v>16</v>
      </c>
      <c r="AC1" s="51" t="s">
        <v>156</v>
      </c>
      <c r="AD1" s="52" t="s">
        <v>157</v>
      </c>
      <c r="AE1" s="51" t="s">
        <v>158</v>
      </c>
      <c r="AF1" s="53" t="s">
        <v>160</v>
      </c>
      <c r="AG1" s="53" t="s">
        <v>170</v>
      </c>
      <c r="AH1" s="53" t="s">
        <v>171</v>
      </c>
      <c r="AI1" s="53" t="s">
        <v>172</v>
      </c>
      <c r="AJ1" s="53" t="s">
        <v>173</v>
      </c>
      <c r="AK1" s="52" t="s">
        <v>159</v>
      </c>
      <c r="AL1" s="52" t="s">
        <v>165</v>
      </c>
      <c r="AM1" s="52" t="s">
        <v>164</v>
      </c>
      <c r="AN1" s="51" t="s">
        <v>161</v>
      </c>
      <c r="AO1" s="52" t="s">
        <v>162</v>
      </c>
      <c r="AP1" s="54" t="s">
        <v>163</v>
      </c>
    </row>
    <row r="2" spans="1:42" ht="14.4" customHeight="1" x14ac:dyDescent="0.35">
      <c r="A2" s="14" t="s">
        <v>54</v>
      </c>
      <c r="B2" s="15"/>
      <c r="C2" s="16" t="s">
        <v>185</v>
      </c>
      <c r="D2" s="30" t="s">
        <v>55</v>
      </c>
      <c r="E2" s="31" t="s">
        <v>56</v>
      </c>
      <c r="F2" s="15" t="s">
        <v>57</v>
      </c>
      <c r="G2" s="15">
        <v>12</v>
      </c>
      <c r="H2" s="28">
        <v>67.5</v>
      </c>
      <c r="I2" s="37">
        <v>0.15</v>
      </c>
      <c r="J2" s="29">
        <v>135</v>
      </c>
      <c r="K2" s="21"/>
      <c r="L2" s="22"/>
      <c r="M2" s="173">
        <f t="shared" ref="M2:M28" si="0">G2*H2</f>
        <v>810</v>
      </c>
      <c r="N2" s="32" t="s">
        <v>184</v>
      </c>
      <c r="O2" s="33"/>
      <c r="P2" s="33"/>
      <c r="Q2" s="33"/>
      <c r="R2" s="33"/>
      <c r="S2" s="34"/>
      <c r="T2" s="34"/>
      <c r="U2" s="34"/>
      <c r="V2" s="34"/>
      <c r="W2" s="34"/>
      <c r="X2" s="34"/>
      <c r="Y2" s="34"/>
      <c r="Z2" s="34"/>
      <c r="AA2" s="34"/>
      <c r="AB2" s="35"/>
      <c r="AC2" s="168">
        <f t="shared" ref="AC2:AC24" si="1">((H2-(H2*I2))*G2)-(((H2-(H2*I2))*G2)*K2)</f>
        <v>688.5</v>
      </c>
      <c r="AD2" s="168">
        <f t="shared" ref="AD2:AD24" si="2">G2*J2</f>
        <v>1620</v>
      </c>
      <c r="AE2" s="168">
        <f t="shared" ref="AE2:AE24" si="3">AD2/AC2</f>
        <v>2.3529411764705883</v>
      </c>
      <c r="AF2" s="168">
        <f>AD2*'Hypothése des ventes'!$G$37</f>
        <v>810</v>
      </c>
      <c r="AG2" s="168">
        <f>(AD2-(AD2*'Hypothése des ventes'!$H$36))*'Hypothése des ventes'!$H$37</f>
        <v>0</v>
      </c>
      <c r="AH2" s="168">
        <f>(AD2-(AD2*'Hypothése des ventes'!$I$36))*'Hypothése des ventes'!$I$37</f>
        <v>129.6</v>
      </c>
      <c r="AI2" s="168">
        <f>(AD2-(AD2*'Hypothése des ventes'!$J$36))*'Hypothése des ventes'!$J$37</f>
        <v>226.8</v>
      </c>
      <c r="AJ2" s="168">
        <f>(AD2-(AD2*'Hypothése des ventes'!$K$36))*'Hypothése des ventes'!$K$37</f>
        <v>81</v>
      </c>
      <c r="AK2" s="168">
        <f>-(AC2*'Hypothése des ventes'!$L$37)</f>
        <v>-68.850000000000009</v>
      </c>
      <c r="AL2" s="168">
        <f t="shared" ref="AL2:AL24" si="4">AC2*L2</f>
        <v>0</v>
      </c>
      <c r="AM2" s="168">
        <f t="shared" ref="AM2:AM5" si="5">((AF2+AG2+AH2+AI2+AJ2+AK2)*0.8)+AL2</f>
        <v>942.84000000000015</v>
      </c>
      <c r="AN2" s="168">
        <f t="shared" ref="AN2:AN24" si="6">AM2/AC2</f>
        <v>1.3694117647058826</v>
      </c>
      <c r="AO2" s="168">
        <f t="shared" ref="AO2:AO24" si="7">AM2-AC2</f>
        <v>254.34000000000015</v>
      </c>
      <c r="AP2" s="169">
        <f t="shared" ref="AP2:AP24" si="8">AO2/AM2</f>
        <v>0.2697594501718214</v>
      </c>
    </row>
    <row r="3" spans="1:42" ht="14.4" customHeight="1" x14ac:dyDescent="0.35">
      <c r="A3" s="14" t="s">
        <v>54</v>
      </c>
      <c r="B3" s="15"/>
      <c r="C3" s="16" t="s">
        <v>58</v>
      </c>
      <c r="D3" s="30" t="s">
        <v>59</v>
      </c>
      <c r="E3" s="31" t="s">
        <v>60</v>
      </c>
      <c r="F3" s="15" t="s">
        <v>57</v>
      </c>
      <c r="G3" s="15">
        <v>7</v>
      </c>
      <c r="H3" s="28">
        <v>45</v>
      </c>
      <c r="I3" s="37">
        <v>0.15</v>
      </c>
      <c r="J3" s="29">
        <v>90</v>
      </c>
      <c r="K3" s="21"/>
      <c r="L3" s="22"/>
      <c r="M3" s="173">
        <f t="shared" si="0"/>
        <v>315</v>
      </c>
      <c r="N3" s="32" t="s">
        <v>184</v>
      </c>
      <c r="O3" s="33"/>
      <c r="P3" s="33"/>
      <c r="Q3" s="33"/>
      <c r="R3" s="33"/>
      <c r="S3" s="34"/>
      <c r="T3" s="34"/>
      <c r="U3" s="34"/>
      <c r="V3" s="34"/>
      <c r="W3" s="34"/>
      <c r="X3" s="34"/>
      <c r="Y3" s="34"/>
      <c r="Z3" s="34"/>
      <c r="AA3" s="34"/>
      <c r="AB3" s="35"/>
      <c r="AC3" s="168">
        <f t="shared" si="1"/>
        <v>267.75</v>
      </c>
      <c r="AD3" s="168">
        <f t="shared" si="2"/>
        <v>630</v>
      </c>
      <c r="AE3" s="168">
        <f t="shared" si="3"/>
        <v>2.3529411764705883</v>
      </c>
      <c r="AF3" s="168">
        <f>AD3*'Hypothése des ventes'!$G$37</f>
        <v>315</v>
      </c>
      <c r="AG3" s="168">
        <f>(AD3-(AD3*'Hypothése des ventes'!$H$36))*'Hypothése des ventes'!$H$37</f>
        <v>0</v>
      </c>
      <c r="AH3" s="168">
        <f>(AD3-(AD3*'Hypothése des ventes'!$I$36))*'Hypothése des ventes'!$I$37</f>
        <v>50.400000000000006</v>
      </c>
      <c r="AI3" s="168">
        <f>(AD3-(AD3*'Hypothése des ventes'!$J$36))*'Hypothése des ventes'!$J$37</f>
        <v>88.2</v>
      </c>
      <c r="AJ3" s="168">
        <f>(AD3-(AD3*'Hypothése des ventes'!$K$36))*'Hypothése des ventes'!$K$37</f>
        <v>31.5</v>
      </c>
      <c r="AK3" s="168">
        <f>-(AC3*'Hypothése des ventes'!$L$37)</f>
        <v>-26.775000000000002</v>
      </c>
      <c r="AL3" s="168">
        <f t="shared" si="4"/>
        <v>0</v>
      </c>
      <c r="AM3" s="168">
        <f t="shared" si="5"/>
        <v>366.66</v>
      </c>
      <c r="AN3" s="168">
        <f t="shared" si="6"/>
        <v>1.3694117647058826</v>
      </c>
      <c r="AO3" s="168">
        <f t="shared" si="7"/>
        <v>98.910000000000025</v>
      </c>
      <c r="AP3" s="169">
        <f t="shared" si="8"/>
        <v>0.26975945017182135</v>
      </c>
    </row>
    <row r="4" spans="1:42" ht="14.4" customHeight="1" x14ac:dyDescent="0.35">
      <c r="A4" s="14" t="s">
        <v>54</v>
      </c>
      <c r="B4" s="15"/>
      <c r="C4" s="16" t="s">
        <v>185</v>
      </c>
      <c r="D4" s="30" t="s">
        <v>61</v>
      </c>
      <c r="E4" s="31" t="s">
        <v>62</v>
      </c>
      <c r="F4" s="15" t="s">
        <v>57</v>
      </c>
      <c r="G4" s="15">
        <v>13</v>
      </c>
      <c r="H4" s="28">
        <v>85</v>
      </c>
      <c r="I4" s="37">
        <v>0.15</v>
      </c>
      <c r="J4" s="29">
        <v>170</v>
      </c>
      <c r="K4" s="21"/>
      <c r="L4" s="22"/>
      <c r="M4" s="173">
        <f t="shared" si="0"/>
        <v>1105</v>
      </c>
      <c r="N4" s="32" t="s">
        <v>184</v>
      </c>
      <c r="O4" s="33"/>
      <c r="P4" s="33"/>
      <c r="Q4" s="33"/>
      <c r="R4" s="33"/>
      <c r="S4" s="34"/>
      <c r="T4" s="34"/>
      <c r="U4" s="34"/>
      <c r="V4" s="34"/>
      <c r="W4" s="34"/>
      <c r="X4" s="34"/>
      <c r="Y4" s="34"/>
      <c r="Z4" s="34"/>
      <c r="AA4" s="34"/>
      <c r="AB4" s="35"/>
      <c r="AC4" s="168">
        <f t="shared" si="1"/>
        <v>939.25</v>
      </c>
      <c r="AD4" s="168">
        <f t="shared" si="2"/>
        <v>2210</v>
      </c>
      <c r="AE4" s="168">
        <f t="shared" si="3"/>
        <v>2.3529411764705883</v>
      </c>
      <c r="AF4" s="168">
        <f>AD4*'Hypothése des ventes'!$G$37</f>
        <v>1105</v>
      </c>
      <c r="AG4" s="168">
        <f>(AD4-(AD4*'Hypothése des ventes'!$H$36))*'Hypothése des ventes'!$H$37</f>
        <v>0</v>
      </c>
      <c r="AH4" s="168">
        <f>(AD4-(AD4*'Hypothése des ventes'!$I$36))*'Hypothése des ventes'!$I$37</f>
        <v>176.8</v>
      </c>
      <c r="AI4" s="168">
        <f>(AD4-(AD4*'Hypothése des ventes'!$J$36))*'Hypothése des ventes'!$J$37</f>
        <v>309.40000000000003</v>
      </c>
      <c r="AJ4" s="168">
        <f>(AD4-(AD4*'Hypothése des ventes'!$K$36))*'Hypothése des ventes'!$K$37</f>
        <v>110.5</v>
      </c>
      <c r="AK4" s="168">
        <f>-(AC4*'Hypothése des ventes'!$L$37)</f>
        <v>-93.925000000000011</v>
      </c>
      <c r="AL4" s="168">
        <f t="shared" si="4"/>
        <v>0</v>
      </c>
      <c r="AM4" s="168">
        <f t="shared" si="5"/>
        <v>1286.2200000000003</v>
      </c>
      <c r="AN4" s="168">
        <f t="shared" si="6"/>
        <v>1.3694117647058826</v>
      </c>
      <c r="AO4" s="168">
        <f t="shared" si="7"/>
        <v>346.97000000000025</v>
      </c>
      <c r="AP4" s="169">
        <f t="shared" si="8"/>
        <v>0.26975945017182146</v>
      </c>
    </row>
    <row r="5" spans="1:42" ht="14.4" customHeight="1" x14ac:dyDescent="0.35">
      <c r="A5" s="14" t="s">
        <v>100</v>
      </c>
      <c r="B5" s="15"/>
      <c r="C5" s="16" t="s">
        <v>185</v>
      </c>
      <c r="D5" s="30" t="s">
        <v>101</v>
      </c>
      <c r="E5" s="31" t="s">
        <v>102</v>
      </c>
      <c r="F5" s="15" t="s">
        <v>57</v>
      </c>
      <c r="G5" s="15">
        <v>11</v>
      </c>
      <c r="H5" s="28">
        <v>69.97</v>
      </c>
      <c r="I5" s="37">
        <v>0.16</v>
      </c>
      <c r="J5" s="29">
        <v>139</v>
      </c>
      <c r="K5" s="38">
        <v>0.02</v>
      </c>
      <c r="L5" s="22"/>
      <c r="M5" s="173">
        <f t="shared" si="0"/>
        <v>769.67</v>
      </c>
      <c r="N5" s="32" t="s">
        <v>184</v>
      </c>
      <c r="O5" s="33">
        <v>43709</v>
      </c>
      <c r="P5" s="33"/>
      <c r="Q5" s="33"/>
      <c r="R5" s="33"/>
      <c r="S5" s="34"/>
      <c r="T5" s="34"/>
      <c r="U5" s="34"/>
      <c r="V5" s="34"/>
      <c r="W5" s="34"/>
      <c r="X5" s="34"/>
      <c r="Y5" s="34"/>
      <c r="Z5" s="34"/>
      <c r="AA5" s="34"/>
      <c r="AB5" s="35"/>
      <c r="AC5" s="168">
        <f t="shared" si="1"/>
        <v>633.59234399999991</v>
      </c>
      <c r="AD5" s="168">
        <f t="shared" si="2"/>
        <v>1529</v>
      </c>
      <c r="AE5" s="168">
        <f t="shared" si="3"/>
        <v>2.4132236042296626</v>
      </c>
      <c r="AF5" s="168">
        <f>AD5*'Hypothése des ventes'!$G$37</f>
        <v>764.5</v>
      </c>
      <c r="AG5" s="168">
        <f>(AD5-(AD5*'Hypothése des ventes'!$H$36))*'Hypothése des ventes'!$H$37</f>
        <v>0</v>
      </c>
      <c r="AH5" s="168">
        <f>(AD5-(AD5*'Hypothése des ventes'!$I$36))*'Hypothése des ventes'!$I$37</f>
        <v>122.32000000000001</v>
      </c>
      <c r="AI5" s="168">
        <f>(AD5-(AD5*'Hypothése des ventes'!$J$36))*'Hypothése des ventes'!$J$37</f>
        <v>214.06</v>
      </c>
      <c r="AJ5" s="168">
        <f>(AD5-(AD5*'Hypothése des ventes'!$K$36))*'Hypothése des ventes'!$K$37</f>
        <v>76.45</v>
      </c>
      <c r="AK5" s="168">
        <f>-(AC5*'Hypothése des ventes'!$L$37)</f>
        <v>-63.359234399999991</v>
      </c>
      <c r="AL5" s="168">
        <f t="shared" si="4"/>
        <v>0</v>
      </c>
      <c r="AM5" s="168">
        <f t="shared" si="5"/>
        <v>891.17661248000013</v>
      </c>
      <c r="AN5" s="168">
        <f t="shared" si="6"/>
        <v>1.4065457402054724</v>
      </c>
      <c r="AO5" s="168">
        <f t="shared" si="7"/>
        <v>257.58426848000022</v>
      </c>
      <c r="AP5" s="169">
        <f t="shared" si="8"/>
        <v>0.28903840705961181</v>
      </c>
    </row>
    <row r="6" spans="1:42" ht="14.4" customHeight="1" x14ac:dyDescent="0.35">
      <c r="A6" s="14" t="s">
        <v>100</v>
      </c>
      <c r="B6" s="15"/>
      <c r="C6" s="16" t="s">
        <v>185</v>
      </c>
      <c r="D6" s="30" t="s">
        <v>103</v>
      </c>
      <c r="E6" s="31" t="s">
        <v>104</v>
      </c>
      <c r="F6" s="15" t="s">
        <v>57</v>
      </c>
      <c r="G6" s="15">
        <v>6</v>
      </c>
      <c r="H6" s="28">
        <v>124.97</v>
      </c>
      <c r="I6" s="37">
        <v>0.12</v>
      </c>
      <c r="J6" s="29">
        <v>249</v>
      </c>
      <c r="K6" s="38">
        <v>0.02</v>
      </c>
      <c r="L6" s="22"/>
      <c r="M6" s="173">
        <f t="shared" si="0"/>
        <v>749.81999999999994</v>
      </c>
      <c r="N6" s="32" t="s">
        <v>184</v>
      </c>
      <c r="O6" s="33">
        <v>43709</v>
      </c>
      <c r="P6" s="33"/>
      <c r="Q6" s="33"/>
      <c r="R6" s="33"/>
      <c r="S6" s="36"/>
      <c r="T6" s="34"/>
      <c r="U6" s="34"/>
      <c r="V6" s="34"/>
      <c r="W6" s="34"/>
      <c r="X6" s="34"/>
      <c r="Y6" s="34"/>
      <c r="Z6" s="34"/>
      <c r="AA6" s="34"/>
      <c r="AB6" s="35"/>
      <c r="AC6" s="168">
        <f t="shared" si="1"/>
        <v>646.644768</v>
      </c>
      <c r="AD6" s="168">
        <f t="shared" si="2"/>
        <v>1494</v>
      </c>
      <c r="AE6" s="168">
        <f t="shared" si="3"/>
        <v>2.3103875171228481</v>
      </c>
      <c r="AF6" s="168">
        <f>AD6*'Hypothése des ventes'!$G$37</f>
        <v>747</v>
      </c>
      <c r="AG6" s="168">
        <f>(AD6-(AD6*'Hypothése des ventes'!$H$36))*'Hypothése des ventes'!$H$37</f>
        <v>0</v>
      </c>
      <c r="AH6" s="168">
        <f>(AD6-(AD6*'Hypothése des ventes'!$I$36))*'Hypothése des ventes'!$I$37</f>
        <v>119.52000000000001</v>
      </c>
      <c r="AI6" s="168">
        <f>(AD6-(AD6*'Hypothése des ventes'!$J$36))*'Hypothése des ventes'!$J$37</f>
        <v>209.16</v>
      </c>
      <c r="AJ6" s="168">
        <f>(AD6-(AD6*'Hypothése des ventes'!$K$36))*'Hypothése des ventes'!$K$37</f>
        <v>74.7</v>
      </c>
      <c r="AK6" s="168">
        <f>-(AC6*'Hypothése des ventes'!$L$37)</f>
        <v>-64.664476800000003</v>
      </c>
      <c r="AL6" s="168">
        <f t="shared" si="4"/>
        <v>0</v>
      </c>
      <c r="AM6" s="168">
        <f>((AF6+AG6+AH6+AI6+AJ6+AK6)*0.8)+AL6</f>
        <v>868.57241856000007</v>
      </c>
      <c r="AN6" s="168">
        <f t="shared" si="6"/>
        <v>1.3431987105476744</v>
      </c>
      <c r="AO6" s="168">
        <f t="shared" si="7"/>
        <v>221.92765056000007</v>
      </c>
      <c r="AP6" s="169">
        <f t="shared" si="8"/>
        <v>0.2555085169846083</v>
      </c>
    </row>
    <row r="7" spans="1:42" ht="14.4" customHeight="1" x14ac:dyDescent="0.35">
      <c r="A7" s="150" t="s">
        <v>190</v>
      </c>
      <c r="B7" s="151"/>
      <c r="C7" s="152" t="s">
        <v>186</v>
      </c>
      <c r="D7" s="153"/>
      <c r="E7" s="154"/>
      <c r="F7" s="151" t="s">
        <v>57</v>
      </c>
      <c r="G7" s="151"/>
      <c r="H7" s="155"/>
      <c r="I7" s="156"/>
      <c r="J7" s="157"/>
      <c r="K7" s="158"/>
      <c r="L7" s="159"/>
      <c r="M7" s="173">
        <f t="shared" si="0"/>
        <v>0</v>
      </c>
      <c r="N7" s="44" t="s">
        <v>184</v>
      </c>
      <c r="O7" s="45"/>
      <c r="P7" s="45"/>
      <c r="Q7" s="45"/>
      <c r="R7" s="45"/>
      <c r="S7" s="46"/>
      <c r="T7" s="46"/>
      <c r="U7" s="46"/>
      <c r="V7" s="46"/>
      <c r="W7" s="46"/>
      <c r="X7" s="46"/>
      <c r="Y7" s="46"/>
      <c r="Z7" s="46"/>
      <c r="AA7" s="46"/>
      <c r="AB7" s="47"/>
      <c r="AC7" s="9">
        <f t="shared" si="1"/>
        <v>0</v>
      </c>
      <c r="AD7" s="9">
        <f t="shared" si="2"/>
        <v>0</v>
      </c>
      <c r="AE7" s="9" t="e">
        <f t="shared" si="3"/>
        <v>#DIV/0!</v>
      </c>
      <c r="AF7" s="9">
        <f>AD7*'Hypothése des ventes'!$G$37</f>
        <v>0</v>
      </c>
      <c r="AG7" s="9">
        <f>(AD7-(AD7*'Hypothése des ventes'!$H$36))*'Hypothése des ventes'!$H$37</f>
        <v>0</v>
      </c>
      <c r="AH7" s="9">
        <f>(AD7-(AD7*'Hypothése des ventes'!$I$36))*'Hypothése des ventes'!$I$37</f>
        <v>0</v>
      </c>
      <c r="AI7" s="9">
        <f>(AD7-(AD7*'Hypothése des ventes'!$J$36))*'Hypothése des ventes'!$J$37</f>
        <v>0</v>
      </c>
      <c r="AJ7" s="9">
        <f>(AD7-(AD7*'Hypothése des ventes'!$K$36))*'Hypothése des ventes'!$K$37</f>
        <v>0</v>
      </c>
      <c r="AK7" s="9">
        <f>-(AC7*'Hypothése des ventes'!$L$37)</f>
        <v>0</v>
      </c>
      <c r="AL7" s="9">
        <f t="shared" si="4"/>
        <v>0</v>
      </c>
      <c r="AM7" s="9">
        <f t="shared" ref="AM7:AM24" si="9">((AF7+AG7+AH7+AI7+AJ7+AK7)*0.8)+AL7</f>
        <v>0</v>
      </c>
      <c r="AN7" s="9" t="e">
        <f t="shared" si="6"/>
        <v>#DIV/0!</v>
      </c>
      <c r="AO7" s="9">
        <f t="shared" si="7"/>
        <v>0</v>
      </c>
      <c r="AP7" s="10" t="e">
        <f t="shared" si="8"/>
        <v>#DIV/0!</v>
      </c>
    </row>
    <row r="8" spans="1:42" ht="14.4" customHeight="1" x14ac:dyDescent="0.35">
      <c r="A8" s="150" t="s">
        <v>190</v>
      </c>
      <c r="B8" s="151"/>
      <c r="C8" s="152" t="s">
        <v>186</v>
      </c>
      <c r="D8" s="153"/>
      <c r="E8" s="154"/>
      <c r="F8" s="151" t="s">
        <v>57</v>
      </c>
      <c r="G8" s="151"/>
      <c r="H8" s="155"/>
      <c r="I8" s="156"/>
      <c r="J8" s="157"/>
      <c r="K8" s="158"/>
      <c r="L8" s="159"/>
      <c r="M8" s="173">
        <f t="shared" si="0"/>
        <v>0</v>
      </c>
      <c r="N8" s="44" t="s">
        <v>187</v>
      </c>
      <c r="O8" s="48"/>
      <c r="P8" s="48"/>
      <c r="Q8" s="48"/>
      <c r="R8" s="48"/>
      <c r="S8" s="46"/>
      <c r="T8" s="46"/>
      <c r="U8" s="46"/>
      <c r="V8" s="46"/>
      <c r="W8" s="46"/>
      <c r="X8" s="46"/>
      <c r="Y8" s="46"/>
      <c r="Z8" s="46"/>
      <c r="AA8" s="46"/>
      <c r="AB8" s="47"/>
      <c r="AC8" s="9">
        <f t="shared" si="1"/>
        <v>0</v>
      </c>
      <c r="AD8" s="9">
        <f t="shared" si="2"/>
        <v>0</v>
      </c>
      <c r="AE8" s="9" t="e">
        <f t="shared" si="3"/>
        <v>#DIV/0!</v>
      </c>
      <c r="AF8" s="9">
        <f>AD8*'Hypothése des ventes'!$G$37</f>
        <v>0</v>
      </c>
      <c r="AG8" s="9">
        <f>(AD8-(AD8*'Hypothése des ventes'!$H$36))*'Hypothése des ventes'!$H$37</f>
        <v>0</v>
      </c>
      <c r="AH8" s="9">
        <f>(AD8-(AD8*'Hypothése des ventes'!$I$36))*'Hypothése des ventes'!$I$37</f>
        <v>0</v>
      </c>
      <c r="AI8" s="9">
        <f>(AD8-(AD8*'Hypothése des ventes'!$J$36))*'Hypothése des ventes'!$J$37</f>
        <v>0</v>
      </c>
      <c r="AJ8" s="9">
        <f>(AD8-(AD8*'Hypothése des ventes'!$K$36))*'Hypothése des ventes'!$K$37</f>
        <v>0</v>
      </c>
      <c r="AK8" s="9">
        <f>-(AC8*'Hypothése des ventes'!$L$37)</f>
        <v>0</v>
      </c>
      <c r="AL8" s="9">
        <f t="shared" si="4"/>
        <v>0</v>
      </c>
      <c r="AM8" s="9">
        <f t="shared" si="9"/>
        <v>0</v>
      </c>
      <c r="AN8" s="9" t="e">
        <f t="shared" si="6"/>
        <v>#DIV/0!</v>
      </c>
      <c r="AO8" s="9">
        <f t="shared" si="7"/>
        <v>0</v>
      </c>
      <c r="AP8" s="10" t="e">
        <f t="shared" si="8"/>
        <v>#DIV/0!</v>
      </c>
    </row>
    <row r="9" spans="1:42" ht="14.4" customHeight="1" x14ac:dyDescent="0.35">
      <c r="A9" s="150" t="s">
        <v>54</v>
      </c>
      <c r="B9" s="151"/>
      <c r="C9" s="152" t="s">
        <v>186</v>
      </c>
      <c r="D9" s="153"/>
      <c r="E9" s="154"/>
      <c r="F9" s="151" t="s">
        <v>57</v>
      </c>
      <c r="G9" s="151"/>
      <c r="H9" s="155"/>
      <c r="I9" s="156"/>
      <c r="J9" s="157"/>
      <c r="K9" s="158"/>
      <c r="L9" s="159"/>
      <c r="M9" s="173">
        <f t="shared" si="0"/>
        <v>0</v>
      </c>
      <c r="N9" s="44" t="s">
        <v>184</v>
      </c>
      <c r="O9" s="48"/>
      <c r="P9" s="48"/>
      <c r="Q9" s="48"/>
      <c r="R9" s="48"/>
      <c r="S9" s="46"/>
      <c r="T9" s="46"/>
      <c r="U9" s="46"/>
      <c r="V9" s="46"/>
      <c r="W9" s="46"/>
      <c r="X9" s="46"/>
      <c r="Y9" s="46"/>
      <c r="Z9" s="46"/>
      <c r="AA9" s="46"/>
      <c r="AB9" s="47"/>
      <c r="AC9" s="9">
        <f t="shared" si="1"/>
        <v>0</v>
      </c>
      <c r="AD9" s="9">
        <f t="shared" si="2"/>
        <v>0</v>
      </c>
      <c r="AE9" s="9" t="e">
        <f t="shared" si="3"/>
        <v>#DIV/0!</v>
      </c>
      <c r="AF9" s="9">
        <f>AD9*'Hypothése des ventes'!$G$37</f>
        <v>0</v>
      </c>
      <c r="AG9" s="9">
        <f>(AD9-(AD9*'Hypothése des ventes'!$H$36))*'Hypothése des ventes'!$H$37</f>
        <v>0</v>
      </c>
      <c r="AH9" s="9">
        <f>(AD9-(AD9*'Hypothése des ventes'!$I$36))*'Hypothése des ventes'!$I$37</f>
        <v>0</v>
      </c>
      <c r="AI9" s="9">
        <f>(AD9-(AD9*'Hypothése des ventes'!$J$36))*'Hypothése des ventes'!$J$37</f>
        <v>0</v>
      </c>
      <c r="AJ9" s="9">
        <f>(AD9-(AD9*'Hypothése des ventes'!$K$36))*'Hypothése des ventes'!$K$37</f>
        <v>0</v>
      </c>
      <c r="AK9" s="9">
        <f>-(AC9*'Hypothése des ventes'!$L$37)</f>
        <v>0</v>
      </c>
      <c r="AL9" s="9">
        <f t="shared" si="4"/>
        <v>0</v>
      </c>
      <c r="AM9" s="9">
        <f t="shared" si="9"/>
        <v>0</v>
      </c>
      <c r="AN9" s="9" t="e">
        <f t="shared" si="6"/>
        <v>#DIV/0!</v>
      </c>
      <c r="AO9" s="9">
        <f t="shared" si="7"/>
        <v>0</v>
      </c>
      <c r="AP9" s="10" t="e">
        <f t="shared" si="8"/>
        <v>#DIV/0!</v>
      </c>
    </row>
    <row r="10" spans="1:42" ht="14.4" customHeight="1" x14ac:dyDescent="0.35">
      <c r="A10" s="150" t="s">
        <v>54</v>
      </c>
      <c r="B10" s="151"/>
      <c r="C10" s="152" t="s">
        <v>186</v>
      </c>
      <c r="D10" s="153"/>
      <c r="E10" s="154"/>
      <c r="F10" s="151" t="s">
        <v>57</v>
      </c>
      <c r="G10" s="151"/>
      <c r="H10" s="155"/>
      <c r="I10" s="156"/>
      <c r="J10" s="157"/>
      <c r="K10" s="158"/>
      <c r="L10" s="159"/>
      <c r="M10" s="173">
        <f t="shared" si="0"/>
        <v>0</v>
      </c>
      <c r="N10" s="44" t="s">
        <v>187</v>
      </c>
      <c r="O10" s="48"/>
      <c r="P10" s="48"/>
      <c r="Q10" s="48"/>
      <c r="R10" s="48"/>
      <c r="S10" s="46"/>
      <c r="T10" s="46"/>
      <c r="U10" s="46"/>
      <c r="V10" s="46"/>
      <c r="W10" s="46"/>
      <c r="X10" s="46"/>
      <c r="Y10" s="46"/>
      <c r="Z10" s="46"/>
      <c r="AA10" s="46"/>
      <c r="AB10" s="47"/>
      <c r="AC10" s="9">
        <f t="shared" si="1"/>
        <v>0</v>
      </c>
      <c r="AD10" s="9">
        <f t="shared" si="2"/>
        <v>0</v>
      </c>
      <c r="AE10" s="9" t="e">
        <f t="shared" si="3"/>
        <v>#DIV/0!</v>
      </c>
      <c r="AF10" s="9">
        <f>AD10*'Hypothése des ventes'!$G$37</f>
        <v>0</v>
      </c>
      <c r="AG10" s="9">
        <f>(AD10-(AD10*'Hypothése des ventes'!$H$36))*'Hypothése des ventes'!$H$37</f>
        <v>0</v>
      </c>
      <c r="AH10" s="9">
        <f>(AD10-(AD10*'Hypothése des ventes'!$I$36))*'Hypothése des ventes'!$I$37</f>
        <v>0</v>
      </c>
      <c r="AI10" s="9">
        <f>(AD10-(AD10*'Hypothése des ventes'!$J$36))*'Hypothése des ventes'!$J$37</f>
        <v>0</v>
      </c>
      <c r="AJ10" s="9">
        <f>(AD10-(AD10*'Hypothése des ventes'!$K$36))*'Hypothése des ventes'!$K$37</f>
        <v>0</v>
      </c>
      <c r="AK10" s="9">
        <f>-(AC10*'Hypothése des ventes'!$L$37)</f>
        <v>0</v>
      </c>
      <c r="AL10" s="9">
        <f t="shared" si="4"/>
        <v>0</v>
      </c>
      <c r="AM10" s="9">
        <f t="shared" si="9"/>
        <v>0</v>
      </c>
      <c r="AN10" s="9" t="e">
        <f t="shared" si="6"/>
        <v>#DIV/0!</v>
      </c>
      <c r="AO10" s="9">
        <f t="shared" si="7"/>
        <v>0</v>
      </c>
      <c r="AP10" s="10" t="e">
        <f t="shared" si="8"/>
        <v>#DIV/0!</v>
      </c>
    </row>
    <row r="11" spans="1:42" ht="14.4" customHeight="1" x14ac:dyDescent="0.35">
      <c r="A11" s="150" t="s">
        <v>54</v>
      </c>
      <c r="B11" s="151"/>
      <c r="C11" s="152" t="s">
        <v>185</v>
      </c>
      <c r="D11" s="153"/>
      <c r="E11" s="154"/>
      <c r="F11" s="151" t="s">
        <v>57</v>
      </c>
      <c r="G11" s="151"/>
      <c r="H11" s="155"/>
      <c r="I11" s="156"/>
      <c r="J11" s="157"/>
      <c r="K11" s="158"/>
      <c r="L11" s="159"/>
      <c r="M11" s="173">
        <f t="shared" si="0"/>
        <v>0</v>
      </c>
      <c r="N11" s="44" t="s">
        <v>187</v>
      </c>
      <c r="O11" s="48"/>
      <c r="P11" s="48"/>
      <c r="Q11" s="48"/>
      <c r="R11" s="48"/>
      <c r="S11" s="46"/>
      <c r="T11" s="46"/>
      <c r="U11" s="46"/>
      <c r="V11" s="46"/>
      <c r="W11" s="46"/>
      <c r="X11" s="46"/>
      <c r="Y11" s="46"/>
      <c r="Z11" s="46"/>
      <c r="AA11" s="46"/>
      <c r="AB11" s="47"/>
      <c r="AC11" s="9">
        <f t="shared" si="1"/>
        <v>0</v>
      </c>
      <c r="AD11" s="9">
        <f t="shared" si="2"/>
        <v>0</v>
      </c>
      <c r="AE11" s="9" t="e">
        <f t="shared" si="3"/>
        <v>#DIV/0!</v>
      </c>
      <c r="AF11" s="9">
        <f>AD11*'Hypothése des ventes'!$G$37</f>
        <v>0</v>
      </c>
      <c r="AG11" s="9">
        <f>(AD11-(AD11*'Hypothése des ventes'!$H$36))*'Hypothése des ventes'!$H$37</f>
        <v>0</v>
      </c>
      <c r="AH11" s="9">
        <f>(AD11-(AD11*'Hypothése des ventes'!$I$36))*'Hypothése des ventes'!$I$37</f>
        <v>0</v>
      </c>
      <c r="AI11" s="9">
        <f>(AD11-(AD11*'Hypothése des ventes'!$J$36))*'Hypothése des ventes'!$J$37</f>
        <v>0</v>
      </c>
      <c r="AJ11" s="9">
        <f>(AD11-(AD11*'Hypothése des ventes'!$K$36))*'Hypothése des ventes'!$K$37</f>
        <v>0</v>
      </c>
      <c r="AK11" s="9">
        <f>-(AC11*'Hypothése des ventes'!$L$37)</f>
        <v>0</v>
      </c>
      <c r="AL11" s="9">
        <f t="shared" si="4"/>
        <v>0</v>
      </c>
      <c r="AM11" s="9">
        <f t="shared" si="9"/>
        <v>0</v>
      </c>
      <c r="AN11" s="9" t="e">
        <f t="shared" si="6"/>
        <v>#DIV/0!</v>
      </c>
      <c r="AO11" s="9">
        <f t="shared" si="7"/>
        <v>0</v>
      </c>
      <c r="AP11" s="10" t="e">
        <f t="shared" si="8"/>
        <v>#DIV/0!</v>
      </c>
    </row>
    <row r="12" spans="1:42" ht="14.4" customHeight="1" x14ac:dyDescent="0.35">
      <c r="A12" s="150" t="s">
        <v>100</v>
      </c>
      <c r="B12" s="151"/>
      <c r="C12" s="152" t="s">
        <v>186</v>
      </c>
      <c r="D12" s="153"/>
      <c r="E12" s="154"/>
      <c r="F12" s="151" t="s">
        <v>57</v>
      </c>
      <c r="G12" s="151"/>
      <c r="H12" s="155"/>
      <c r="I12" s="156"/>
      <c r="J12" s="157"/>
      <c r="K12" s="158"/>
      <c r="L12" s="159"/>
      <c r="M12" s="173">
        <f t="shared" si="0"/>
        <v>0</v>
      </c>
      <c r="N12" s="44" t="s">
        <v>184</v>
      </c>
      <c r="O12" s="48"/>
      <c r="P12" s="48"/>
      <c r="Q12" s="48"/>
      <c r="R12" s="48"/>
      <c r="S12" s="46"/>
      <c r="T12" s="46"/>
      <c r="U12" s="46"/>
      <c r="V12" s="46"/>
      <c r="W12" s="46"/>
      <c r="X12" s="46"/>
      <c r="Y12" s="46"/>
      <c r="Z12" s="46"/>
      <c r="AA12" s="46"/>
      <c r="AB12" s="47"/>
      <c r="AC12" s="9">
        <f t="shared" si="1"/>
        <v>0</v>
      </c>
      <c r="AD12" s="9">
        <f t="shared" si="2"/>
        <v>0</v>
      </c>
      <c r="AE12" s="9" t="e">
        <f t="shared" si="3"/>
        <v>#DIV/0!</v>
      </c>
      <c r="AF12" s="9">
        <f>AD12*'Hypothése des ventes'!$G$37</f>
        <v>0</v>
      </c>
      <c r="AG12" s="9">
        <f>(AD12-(AD12*'Hypothése des ventes'!$H$36))*'Hypothése des ventes'!$H$37</f>
        <v>0</v>
      </c>
      <c r="AH12" s="9">
        <f>(AD12-(AD12*'Hypothése des ventes'!$I$36))*'Hypothése des ventes'!$I$37</f>
        <v>0</v>
      </c>
      <c r="AI12" s="9">
        <f>(AD12-(AD12*'Hypothése des ventes'!$J$36))*'Hypothése des ventes'!$J$37</f>
        <v>0</v>
      </c>
      <c r="AJ12" s="9">
        <f>(AD12-(AD12*'Hypothése des ventes'!$K$36))*'Hypothése des ventes'!$K$37</f>
        <v>0</v>
      </c>
      <c r="AK12" s="9">
        <f>-(AC12*'Hypothése des ventes'!$L$37)</f>
        <v>0</v>
      </c>
      <c r="AL12" s="9">
        <f t="shared" si="4"/>
        <v>0</v>
      </c>
      <c r="AM12" s="9">
        <f t="shared" si="9"/>
        <v>0</v>
      </c>
      <c r="AN12" s="9" t="e">
        <f t="shared" si="6"/>
        <v>#DIV/0!</v>
      </c>
      <c r="AO12" s="9">
        <f t="shared" si="7"/>
        <v>0</v>
      </c>
      <c r="AP12" s="10" t="e">
        <f t="shared" si="8"/>
        <v>#DIV/0!</v>
      </c>
    </row>
    <row r="13" spans="1:42" ht="14.4" customHeight="1" x14ac:dyDescent="0.35">
      <c r="A13" s="150" t="s">
        <v>100</v>
      </c>
      <c r="B13" s="151"/>
      <c r="C13" s="152" t="s">
        <v>186</v>
      </c>
      <c r="D13" s="153"/>
      <c r="E13" s="154"/>
      <c r="F13" s="151" t="s">
        <v>57</v>
      </c>
      <c r="G13" s="151"/>
      <c r="H13" s="155"/>
      <c r="I13" s="156"/>
      <c r="J13" s="157"/>
      <c r="K13" s="158"/>
      <c r="L13" s="159"/>
      <c r="M13" s="173">
        <f t="shared" si="0"/>
        <v>0</v>
      </c>
      <c r="N13" s="44" t="s">
        <v>187</v>
      </c>
      <c r="O13" s="48"/>
      <c r="P13" s="48"/>
      <c r="Q13" s="48"/>
      <c r="R13" s="48"/>
      <c r="S13" s="46"/>
      <c r="T13" s="46"/>
      <c r="U13" s="46"/>
      <c r="V13" s="46"/>
      <c r="W13" s="46"/>
      <c r="X13" s="46"/>
      <c r="Y13" s="46"/>
      <c r="Z13" s="46"/>
      <c r="AA13" s="46"/>
      <c r="AB13" s="47"/>
      <c r="AC13" s="9">
        <f t="shared" si="1"/>
        <v>0</v>
      </c>
      <c r="AD13" s="9">
        <f t="shared" si="2"/>
        <v>0</v>
      </c>
      <c r="AE13" s="9" t="e">
        <f t="shared" si="3"/>
        <v>#DIV/0!</v>
      </c>
      <c r="AF13" s="9">
        <f>AD13*'Hypothése des ventes'!$G$37</f>
        <v>0</v>
      </c>
      <c r="AG13" s="9">
        <f>(AD13-(AD13*'Hypothése des ventes'!$H$36))*'Hypothése des ventes'!$H$37</f>
        <v>0</v>
      </c>
      <c r="AH13" s="9">
        <f>(AD13-(AD13*'Hypothése des ventes'!$I$36))*'Hypothése des ventes'!$I$37</f>
        <v>0</v>
      </c>
      <c r="AI13" s="9">
        <f>(AD13-(AD13*'Hypothése des ventes'!$J$36))*'Hypothése des ventes'!$J$37</f>
        <v>0</v>
      </c>
      <c r="AJ13" s="9">
        <f>(AD13-(AD13*'Hypothése des ventes'!$K$36))*'Hypothése des ventes'!$K$37</f>
        <v>0</v>
      </c>
      <c r="AK13" s="9">
        <f>-(AC13*'Hypothése des ventes'!$L$37)</f>
        <v>0</v>
      </c>
      <c r="AL13" s="9">
        <f t="shared" si="4"/>
        <v>0</v>
      </c>
      <c r="AM13" s="9">
        <f t="shared" si="9"/>
        <v>0</v>
      </c>
      <c r="AN13" s="9" t="e">
        <f t="shared" si="6"/>
        <v>#DIV/0!</v>
      </c>
      <c r="AO13" s="9">
        <f t="shared" si="7"/>
        <v>0</v>
      </c>
      <c r="AP13" s="10" t="e">
        <f t="shared" si="8"/>
        <v>#DIV/0!</v>
      </c>
    </row>
    <row r="14" spans="1:42" ht="14.4" customHeight="1" x14ac:dyDescent="0.35">
      <c r="A14" s="150" t="s">
        <v>100</v>
      </c>
      <c r="B14" s="151"/>
      <c r="C14" s="152" t="s">
        <v>185</v>
      </c>
      <c r="D14" s="153"/>
      <c r="E14" s="154"/>
      <c r="F14" s="151" t="s">
        <v>57</v>
      </c>
      <c r="G14" s="151"/>
      <c r="H14" s="155"/>
      <c r="I14" s="156"/>
      <c r="J14" s="157"/>
      <c r="K14" s="158"/>
      <c r="L14" s="159"/>
      <c r="M14" s="173">
        <f t="shared" si="0"/>
        <v>0</v>
      </c>
      <c r="N14" s="44" t="s">
        <v>187</v>
      </c>
      <c r="O14" s="48"/>
      <c r="P14" s="48"/>
      <c r="Q14" s="48"/>
      <c r="R14" s="48"/>
      <c r="S14" s="46"/>
      <c r="T14" s="46"/>
      <c r="U14" s="46"/>
      <c r="V14" s="46"/>
      <c r="W14" s="46"/>
      <c r="X14" s="46"/>
      <c r="Y14" s="46"/>
      <c r="Z14" s="46"/>
      <c r="AA14" s="46"/>
      <c r="AB14" s="47"/>
      <c r="AC14" s="9">
        <f t="shared" si="1"/>
        <v>0</v>
      </c>
      <c r="AD14" s="9">
        <f t="shared" si="2"/>
        <v>0</v>
      </c>
      <c r="AE14" s="9" t="e">
        <f t="shared" si="3"/>
        <v>#DIV/0!</v>
      </c>
      <c r="AF14" s="9">
        <f>AD14*'Hypothése des ventes'!$G$37</f>
        <v>0</v>
      </c>
      <c r="AG14" s="9">
        <f>(AD14-(AD14*'Hypothése des ventes'!$H$36))*'Hypothése des ventes'!$H$37</f>
        <v>0</v>
      </c>
      <c r="AH14" s="9">
        <f>(AD14-(AD14*'Hypothése des ventes'!$I$36))*'Hypothése des ventes'!$I$37</f>
        <v>0</v>
      </c>
      <c r="AI14" s="9">
        <f>(AD14-(AD14*'Hypothése des ventes'!$J$36))*'Hypothése des ventes'!$J$37</f>
        <v>0</v>
      </c>
      <c r="AJ14" s="9">
        <f>(AD14-(AD14*'Hypothése des ventes'!$K$36))*'Hypothése des ventes'!$K$37</f>
        <v>0</v>
      </c>
      <c r="AK14" s="9">
        <f>-(AC14*'Hypothése des ventes'!$L$37)</f>
        <v>0</v>
      </c>
      <c r="AL14" s="9">
        <f t="shared" si="4"/>
        <v>0</v>
      </c>
      <c r="AM14" s="9">
        <f t="shared" si="9"/>
        <v>0</v>
      </c>
      <c r="AN14" s="9" t="e">
        <f t="shared" si="6"/>
        <v>#DIV/0!</v>
      </c>
      <c r="AO14" s="9">
        <f t="shared" si="7"/>
        <v>0</v>
      </c>
      <c r="AP14" s="10" t="e">
        <f t="shared" si="8"/>
        <v>#DIV/0!</v>
      </c>
    </row>
    <row r="15" spans="1:42" ht="14.4" customHeight="1" x14ac:dyDescent="0.35">
      <c r="A15" s="150" t="s">
        <v>190</v>
      </c>
      <c r="B15" s="151"/>
      <c r="C15" s="152" t="s">
        <v>185</v>
      </c>
      <c r="D15" s="153"/>
      <c r="E15" s="154"/>
      <c r="F15" s="151" t="s">
        <v>57</v>
      </c>
      <c r="G15" s="151"/>
      <c r="H15" s="155"/>
      <c r="I15" s="156"/>
      <c r="J15" s="157"/>
      <c r="K15" s="158"/>
      <c r="L15" s="159"/>
      <c r="M15" s="173">
        <f t="shared" si="0"/>
        <v>0</v>
      </c>
      <c r="N15" s="44" t="s">
        <v>184</v>
      </c>
      <c r="O15" s="48"/>
      <c r="P15" s="48"/>
      <c r="Q15" s="48"/>
      <c r="R15" s="48"/>
      <c r="S15" s="46"/>
      <c r="T15" s="46"/>
      <c r="U15" s="46"/>
      <c r="V15" s="46"/>
      <c r="W15" s="46"/>
      <c r="X15" s="46"/>
      <c r="Y15" s="46"/>
      <c r="Z15" s="46"/>
      <c r="AA15" s="46"/>
      <c r="AB15" s="47"/>
      <c r="AC15" s="9">
        <f t="shared" si="1"/>
        <v>0</v>
      </c>
      <c r="AD15" s="9">
        <f t="shared" si="2"/>
        <v>0</v>
      </c>
      <c r="AE15" s="9" t="e">
        <f t="shared" si="3"/>
        <v>#DIV/0!</v>
      </c>
      <c r="AF15" s="9">
        <f>AD15*'Hypothése des ventes'!$G$37</f>
        <v>0</v>
      </c>
      <c r="AG15" s="9">
        <f>(AD15-(AD15*'Hypothése des ventes'!$H$36))*'Hypothése des ventes'!$H$37</f>
        <v>0</v>
      </c>
      <c r="AH15" s="9">
        <f>(AD15-(AD15*'Hypothése des ventes'!$I$36))*'Hypothése des ventes'!$I$37</f>
        <v>0</v>
      </c>
      <c r="AI15" s="9">
        <f>(AD15-(AD15*'Hypothése des ventes'!$J$36))*'Hypothése des ventes'!$J$37</f>
        <v>0</v>
      </c>
      <c r="AJ15" s="9">
        <f>(AD15-(AD15*'Hypothése des ventes'!$K$36))*'Hypothése des ventes'!$K$37</f>
        <v>0</v>
      </c>
      <c r="AK15" s="9">
        <f>-(AC15*'Hypothése des ventes'!$L$37)</f>
        <v>0</v>
      </c>
      <c r="AL15" s="9">
        <f t="shared" si="4"/>
        <v>0</v>
      </c>
      <c r="AM15" s="9">
        <f t="shared" si="9"/>
        <v>0</v>
      </c>
      <c r="AN15" s="9" t="e">
        <f t="shared" si="6"/>
        <v>#DIV/0!</v>
      </c>
      <c r="AO15" s="9">
        <f t="shared" si="7"/>
        <v>0</v>
      </c>
      <c r="AP15" s="10" t="e">
        <f t="shared" si="8"/>
        <v>#DIV/0!</v>
      </c>
    </row>
    <row r="16" spans="1:42" ht="14.4" customHeight="1" x14ac:dyDescent="0.35">
      <c r="A16" s="150" t="s">
        <v>190</v>
      </c>
      <c r="B16" s="151"/>
      <c r="C16" s="152" t="s">
        <v>185</v>
      </c>
      <c r="D16" s="153"/>
      <c r="E16" s="154"/>
      <c r="F16" s="151" t="s">
        <v>57</v>
      </c>
      <c r="G16" s="151"/>
      <c r="H16" s="155"/>
      <c r="I16" s="156"/>
      <c r="J16" s="157"/>
      <c r="K16" s="158"/>
      <c r="L16" s="159"/>
      <c r="M16" s="173">
        <f t="shared" si="0"/>
        <v>0</v>
      </c>
      <c r="N16" s="44" t="s">
        <v>187</v>
      </c>
      <c r="O16" s="48"/>
      <c r="P16" s="48"/>
      <c r="Q16" s="48"/>
      <c r="R16" s="48"/>
      <c r="S16" s="46"/>
      <c r="T16" s="46"/>
      <c r="U16" s="46"/>
      <c r="V16" s="46"/>
      <c r="W16" s="46"/>
      <c r="X16" s="46"/>
      <c r="Y16" s="46"/>
      <c r="Z16" s="46"/>
      <c r="AA16" s="46"/>
      <c r="AB16" s="47"/>
      <c r="AC16" s="9">
        <f t="shared" si="1"/>
        <v>0</v>
      </c>
      <c r="AD16" s="9">
        <f t="shared" si="2"/>
        <v>0</v>
      </c>
      <c r="AE16" s="9" t="e">
        <f t="shared" si="3"/>
        <v>#DIV/0!</v>
      </c>
      <c r="AF16" s="9">
        <f>AD16*'Hypothése des ventes'!$G$37</f>
        <v>0</v>
      </c>
      <c r="AG16" s="9">
        <f>(AD16-(AD16*'Hypothése des ventes'!$H$36))*'Hypothése des ventes'!$H$37</f>
        <v>0</v>
      </c>
      <c r="AH16" s="9">
        <f>(AD16-(AD16*'Hypothése des ventes'!$I$36))*'Hypothése des ventes'!$I$37</f>
        <v>0</v>
      </c>
      <c r="AI16" s="9">
        <f>(AD16-(AD16*'Hypothése des ventes'!$J$36))*'Hypothése des ventes'!$J$37</f>
        <v>0</v>
      </c>
      <c r="AJ16" s="9">
        <f>(AD16-(AD16*'Hypothése des ventes'!$K$36))*'Hypothése des ventes'!$K$37</f>
        <v>0</v>
      </c>
      <c r="AK16" s="9">
        <f>-(AC16*'Hypothése des ventes'!$L$37)</f>
        <v>0</v>
      </c>
      <c r="AL16" s="9">
        <f t="shared" si="4"/>
        <v>0</v>
      </c>
      <c r="AM16" s="9">
        <f t="shared" si="9"/>
        <v>0</v>
      </c>
      <c r="AN16" s="9" t="e">
        <f t="shared" si="6"/>
        <v>#DIV/0!</v>
      </c>
      <c r="AO16" s="9">
        <f t="shared" si="7"/>
        <v>0</v>
      </c>
      <c r="AP16" s="10" t="e">
        <f t="shared" si="8"/>
        <v>#DIV/0!</v>
      </c>
    </row>
    <row r="17" spans="1:42" ht="14.4" customHeight="1" x14ac:dyDescent="0.35">
      <c r="A17" s="150" t="s">
        <v>199</v>
      </c>
      <c r="B17" s="151"/>
      <c r="C17" s="152" t="s">
        <v>185</v>
      </c>
      <c r="D17" s="153"/>
      <c r="E17" s="154"/>
      <c r="F17" s="151" t="s">
        <v>57</v>
      </c>
      <c r="G17" s="151"/>
      <c r="H17" s="155"/>
      <c r="I17" s="156"/>
      <c r="J17" s="157"/>
      <c r="K17" s="158"/>
      <c r="L17" s="159"/>
      <c r="M17" s="173">
        <f t="shared" si="0"/>
        <v>0</v>
      </c>
      <c r="N17" s="44" t="s">
        <v>184</v>
      </c>
      <c r="O17" s="48"/>
      <c r="P17" s="48"/>
      <c r="Q17" s="48"/>
      <c r="R17" s="48"/>
      <c r="S17" s="46"/>
      <c r="T17" s="46"/>
      <c r="U17" s="46"/>
      <c r="V17" s="46"/>
      <c r="W17" s="46"/>
      <c r="X17" s="46"/>
      <c r="Y17" s="46"/>
      <c r="Z17" s="46"/>
      <c r="AA17" s="46"/>
      <c r="AB17" s="47"/>
      <c r="AC17" s="9">
        <f t="shared" si="1"/>
        <v>0</v>
      </c>
      <c r="AD17" s="9">
        <f t="shared" si="2"/>
        <v>0</v>
      </c>
      <c r="AE17" s="9" t="e">
        <f t="shared" si="3"/>
        <v>#DIV/0!</v>
      </c>
      <c r="AF17" s="9">
        <f>AD17*'Hypothése des ventes'!$G$37</f>
        <v>0</v>
      </c>
      <c r="AG17" s="9">
        <f>(AD17-(AD17*'Hypothése des ventes'!$H$36))*'Hypothése des ventes'!$H$37</f>
        <v>0</v>
      </c>
      <c r="AH17" s="9">
        <f>(AD17-(AD17*'Hypothése des ventes'!$I$36))*'Hypothése des ventes'!$I$37</f>
        <v>0</v>
      </c>
      <c r="AI17" s="9">
        <f>(AD17-(AD17*'Hypothése des ventes'!$J$36))*'Hypothése des ventes'!$J$37</f>
        <v>0</v>
      </c>
      <c r="AJ17" s="9">
        <f>(AD17-(AD17*'Hypothése des ventes'!$K$36))*'Hypothése des ventes'!$K$37</f>
        <v>0</v>
      </c>
      <c r="AK17" s="9">
        <f>-(AC17*'Hypothése des ventes'!$L$37)</f>
        <v>0</v>
      </c>
      <c r="AL17" s="9">
        <f t="shared" si="4"/>
        <v>0</v>
      </c>
      <c r="AM17" s="9">
        <f t="shared" si="9"/>
        <v>0</v>
      </c>
      <c r="AN17" s="9" t="e">
        <f t="shared" si="6"/>
        <v>#DIV/0!</v>
      </c>
      <c r="AO17" s="9">
        <f t="shared" si="7"/>
        <v>0</v>
      </c>
      <c r="AP17" s="10" t="e">
        <f t="shared" si="8"/>
        <v>#DIV/0!</v>
      </c>
    </row>
    <row r="18" spans="1:42" ht="14.4" customHeight="1" x14ac:dyDescent="0.35">
      <c r="A18" s="150" t="s">
        <v>199</v>
      </c>
      <c r="B18" s="151"/>
      <c r="C18" s="152" t="s">
        <v>185</v>
      </c>
      <c r="D18" s="153"/>
      <c r="E18" s="154"/>
      <c r="F18" s="151" t="s">
        <v>57</v>
      </c>
      <c r="G18" s="151"/>
      <c r="H18" s="155"/>
      <c r="I18" s="156"/>
      <c r="J18" s="157"/>
      <c r="K18" s="158"/>
      <c r="L18" s="159"/>
      <c r="M18" s="173">
        <f t="shared" si="0"/>
        <v>0</v>
      </c>
      <c r="N18" s="44" t="s">
        <v>187</v>
      </c>
      <c r="O18" s="48"/>
      <c r="P18" s="48"/>
      <c r="Q18" s="48"/>
      <c r="R18" s="48"/>
      <c r="S18" s="46"/>
      <c r="T18" s="46"/>
      <c r="U18" s="46"/>
      <c r="V18" s="46"/>
      <c r="W18" s="46"/>
      <c r="X18" s="46"/>
      <c r="Y18" s="46"/>
      <c r="Z18" s="46"/>
      <c r="AA18" s="46"/>
      <c r="AB18" s="47"/>
      <c r="AC18" s="9">
        <f t="shared" si="1"/>
        <v>0</v>
      </c>
      <c r="AD18" s="9">
        <f t="shared" si="2"/>
        <v>0</v>
      </c>
      <c r="AE18" s="9" t="e">
        <f t="shared" si="3"/>
        <v>#DIV/0!</v>
      </c>
      <c r="AF18" s="9">
        <f>AD18*'Hypothése des ventes'!$G$37</f>
        <v>0</v>
      </c>
      <c r="AG18" s="9">
        <f>(AD18-(AD18*'Hypothése des ventes'!$H$36))*'Hypothése des ventes'!$H$37</f>
        <v>0</v>
      </c>
      <c r="AH18" s="9">
        <f>(AD18-(AD18*'Hypothése des ventes'!$I$36))*'Hypothése des ventes'!$I$37</f>
        <v>0</v>
      </c>
      <c r="AI18" s="9">
        <f>(AD18-(AD18*'Hypothése des ventes'!$J$36))*'Hypothése des ventes'!$J$37</f>
        <v>0</v>
      </c>
      <c r="AJ18" s="9">
        <f>(AD18-(AD18*'Hypothése des ventes'!$K$36))*'Hypothése des ventes'!$K$37</f>
        <v>0</v>
      </c>
      <c r="AK18" s="9">
        <f>-(AC18*'Hypothése des ventes'!$L$37)</f>
        <v>0</v>
      </c>
      <c r="AL18" s="9">
        <f t="shared" si="4"/>
        <v>0</v>
      </c>
      <c r="AM18" s="9">
        <f t="shared" si="9"/>
        <v>0</v>
      </c>
      <c r="AN18" s="9" t="e">
        <f t="shared" si="6"/>
        <v>#DIV/0!</v>
      </c>
      <c r="AO18" s="9">
        <f t="shared" si="7"/>
        <v>0</v>
      </c>
      <c r="AP18" s="10" t="e">
        <f t="shared" si="8"/>
        <v>#DIV/0!</v>
      </c>
    </row>
    <row r="19" spans="1:42" ht="14.4" customHeight="1" x14ac:dyDescent="0.35">
      <c r="A19" s="150" t="s">
        <v>199</v>
      </c>
      <c r="B19" s="151"/>
      <c r="C19" s="152" t="s">
        <v>186</v>
      </c>
      <c r="D19" s="153"/>
      <c r="E19" s="154"/>
      <c r="F19" s="151" t="s">
        <v>57</v>
      </c>
      <c r="G19" s="151"/>
      <c r="H19" s="155"/>
      <c r="I19" s="156"/>
      <c r="J19" s="157"/>
      <c r="K19" s="158"/>
      <c r="L19" s="159"/>
      <c r="M19" s="173">
        <f t="shared" si="0"/>
        <v>0</v>
      </c>
      <c r="N19" s="44" t="s">
        <v>184</v>
      </c>
      <c r="O19" s="48"/>
      <c r="P19" s="48"/>
      <c r="Q19" s="48"/>
      <c r="R19" s="48"/>
      <c r="S19" s="46"/>
      <c r="T19" s="46"/>
      <c r="U19" s="46"/>
      <c r="V19" s="46"/>
      <c r="W19" s="46"/>
      <c r="X19" s="46"/>
      <c r="Y19" s="46"/>
      <c r="Z19" s="46"/>
      <c r="AA19" s="46"/>
      <c r="AB19" s="47"/>
      <c r="AC19" s="9">
        <f t="shared" si="1"/>
        <v>0</v>
      </c>
      <c r="AD19" s="9">
        <f t="shared" si="2"/>
        <v>0</v>
      </c>
      <c r="AE19" s="9" t="e">
        <f t="shared" si="3"/>
        <v>#DIV/0!</v>
      </c>
      <c r="AF19" s="9">
        <f>AD19*'Hypothése des ventes'!$G$37</f>
        <v>0</v>
      </c>
      <c r="AG19" s="9">
        <f>(AD19-(AD19*'Hypothése des ventes'!$H$36))*'Hypothése des ventes'!$H$37</f>
        <v>0</v>
      </c>
      <c r="AH19" s="9">
        <f>(AD19-(AD19*'Hypothése des ventes'!$I$36))*'Hypothése des ventes'!$I$37</f>
        <v>0</v>
      </c>
      <c r="AI19" s="9">
        <f>(AD19-(AD19*'Hypothése des ventes'!$J$36))*'Hypothése des ventes'!$J$37</f>
        <v>0</v>
      </c>
      <c r="AJ19" s="9">
        <f>(AD19-(AD19*'Hypothése des ventes'!$K$36))*'Hypothése des ventes'!$K$37</f>
        <v>0</v>
      </c>
      <c r="AK19" s="9">
        <f>-(AC19*'Hypothése des ventes'!$L$37)</f>
        <v>0</v>
      </c>
      <c r="AL19" s="9">
        <f t="shared" si="4"/>
        <v>0</v>
      </c>
      <c r="AM19" s="9">
        <f t="shared" si="9"/>
        <v>0</v>
      </c>
      <c r="AN19" s="9" t="e">
        <f t="shared" si="6"/>
        <v>#DIV/0!</v>
      </c>
      <c r="AO19" s="9">
        <f t="shared" si="7"/>
        <v>0</v>
      </c>
      <c r="AP19" s="10" t="e">
        <f t="shared" si="8"/>
        <v>#DIV/0!</v>
      </c>
    </row>
    <row r="20" spans="1:42" ht="14.4" customHeight="1" x14ac:dyDescent="0.35">
      <c r="A20" s="150" t="s">
        <v>199</v>
      </c>
      <c r="B20" s="151"/>
      <c r="C20" s="152" t="s">
        <v>186</v>
      </c>
      <c r="D20" s="153"/>
      <c r="E20" s="154"/>
      <c r="F20" s="151" t="s">
        <v>57</v>
      </c>
      <c r="G20" s="151"/>
      <c r="H20" s="155"/>
      <c r="I20" s="156"/>
      <c r="J20" s="157"/>
      <c r="K20" s="158"/>
      <c r="L20" s="159"/>
      <c r="M20" s="173">
        <f t="shared" si="0"/>
        <v>0</v>
      </c>
      <c r="N20" s="44" t="s">
        <v>187</v>
      </c>
      <c r="O20" s="48"/>
      <c r="P20" s="48"/>
      <c r="Q20" s="48"/>
      <c r="R20" s="48"/>
      <c r="S20" s="46"/>
      <c r="T20" s="46"/>
      <c r="U20" s="46"/>
      <c r="V20" s="46"/>
      <c r="W20" s="46"/>
      <c r="X20" s="46"/>
      <c r="Y20" s="46"/>
      <c r="Z20" s="46"/>
      <c r="AA20" s="46"/>
      <c r="AB20" s="47"/>
      <c r="AC20" s="9">
        <f t="shared" si="1"/>
        <v>0</v>
      </c>
      <c r="AD20" s="9">
        <f t="shared" si="2"/>
        <v>0</v>
      </c>
      <c r="AE20" s="9" t="e">
        <f t="shared" si="3"/>
        <v>#DIV/0!</v>
      </c>
      <c r="AF20" s="9">
        <f>AD20*'Hypothése des ventes'!$G$37</f>
        <v>0</v>
      </c>
      <c r="AG20" s="9">
        <f>(AD20-(AD20*'Hypothése des ventes'!$H$36))*'Hypothése des ventes'!$H$37</f>
        <v>0</v>
      </c>
      <c r="AH20" s="9">
        <f>(AD20-(AD20*'Hypothése des ventes'!$I$36))*'Hypothése des ventes'!$I$37</f>
        <v>0</v>
      </c>
      <c r="AI20" s="9">
        <f>(AD20-(AD20*'Hypothése des ventes'!$J$36))*'Hypothése des ventes'!$J$37</f>
        <v>0</v>
      </c>
      <c r="AJ20" s="9">
        <f>(AD20-(AD20*'Hypothése des ventes'!$K$36))*'Hypothése des ventes'!$K$37</f>
        <v>0</v>
      </c>
      <c r="AK20" s="9">
        <f>-(AC20*'Hypothése des ventes'!$L$37)</f>
        <v>0</v>
      </c>
      <c r="AL20" s="9">
        <f t="shared" si="4"/>
        <v>0</v>
      </c>
      <c r="AM20" s="9">
        <f t="shared" si="9"/>
        <v>0</v>
      </c>
      <c r="AN20" s="9" t="e">
        <f t="shared" si="6"/>
        <v>#DIV/0!</v>
      </c>
      <c r="AO20" s="9">
        <f t="shared" si="7"/>
        <v>0</v>
      </c>
      <c r="AP20" s="10" t="e">
        <f t="shared" si="8"/>
        <v>#DIV/0!</v>
      </c>
    </row>
    <row r="21" spans="1:42" ht="14.4" customHeight="1" x14ac:dyDescent="0.35">
      <c r="A21" s="150" t="s">
        <v>200</v>
      </c>
      <c r="B21" s="151"/>
      <c r="C21" s="152" t="s">
        <v>185</v>
      </c>
      <c r="D21" s="153"/>
      <c r="E21" s="154"/>
      <c r="F21" s="160" t="s">
        <v>57</v>
      </c>
      <c r="G21" s="151"/>
      <c r="H21" s="155"/>
      <c r="I21" s="156"/>
      <c r="J21" s="157"/>
      <c r="K21" s="158"/>
      <c r="L21" s="159"/>
      <c r="M21" s="173">
        <f t="shared" si="0"/>
        <v>0</v>
      </c>
      <c r="N21" s="44" t="s">
        <v>184</v>
      </c>
      <c r="O21" s="48"/>
      <c r="P21" s="48"/>
      <c r="Q21" s="48"/>
      <c r="R21" s="48"/>
      <c r="S21" s="46"/>
      <c r="T21" s="46"/>
      <c r="U21" s="46"/>
      <c r="V21" s="46"/>
      <c r="W21" s="46"/>
      <c r="X21" s="46"/>
      <c r="Y21" s="46"/>
      <c r="Z21" s="46"/>
      <c r="AA21" s="46"/>
      <c r="AB21" s="47"/>
      <c r="AC21" s="9">
        <f t="shared" si="1"/>
        <v>0</v>
      </c>
      <c r="AD21" s="9">
        <f t="shared" si="2"/>
        <v>0</v>
      </c>
      <c r="AE21" s="9" t="e">
        <f t="shared" si="3"/>
        <v>#DIV/0!</v>
      </c>
      <c r="AF21" s="9">
        <f>AD21*'Hypothése des ventes'!$G$37</f>
        <v>0</v>
      </c>
      <c r="AG21" s="9">
        <f>(AD21-(AD21*'Hypothése des ventes'!$H$36))*'Hypothése des ventes'!$H$37</f>
        <v>0</v>
      </c>
      <c r="AH21" s="9">
        <f>(AD21-(AD21*'Hypothése des ventes'!$I$36))*'Hypothése des ventes'!$I$37</f>
        <v>0</v>
      </c>
      <c r="AI21" s="9">
        <f>(AD21-(AD21*'Hypothése des ventes'!$J$36))*'Hypothése des ventes'!$J$37</f>
        <v>0</v>
      </c>
      <c r="AJ21" s="9">
        <f>(AD21-(AD21*'Hypothése des ventes'!$K$36))*'Hypothése des ventes'!$K$37</f>
        <v>0</v>
      </c>
      <c r="AK21" s="9">
        <f>-(AC21*'Hypothése des ventes'!$L$37)</f>
        <v>0</v>
      </c>
      <c r="AL21" s="9">
        <f t="shared" si="4"/>
        <v>0</v>
      </c>
      <c r="AM21" s="9">
        <f t="shared" si="9"/>
        <v>0</v>
      </c>
      <c r="AN21" s="9" t="e">
        <f t="shared" si="6"/>
        <v>#DIV/0!</v>
      </c>
      <c r="AO21" s="9">
        <f t="shared" si="7"/>
        <v>0</v>
      </c>
      <c r="AP21" s="10" t="e">
        <f t="shared" si="8"/>
        <v>#DIV/0!</v>
      </c>
    </row>
    <row r="22" spans="1:42" ht="14.4" customHeight="1" x14ac:dyDescent="0.35">
      <c r="A22" s="150" t="s">
        <v>200</v>
      </c>
      <c r="B22" s="151"/>
      <c r="C22" s="152" t="s">
        <v>185</v>
      </c>
      <c r="D22" s="153"/>
      <c r="E22" s="154"/>
      <c r="F22" s="160" t="s">
        <v>57</v>
      </c>
      <c r="G22" s="151"/>
      <c r="H22" s="155"/>
      <c r="I22" s="156"/>
      <c r="J22" s="157"/>
      <c r="K22" s="158"/>
      <c r="L22" s="159"/>
      <c r="M22" s="173">
        <f t="shared" si="0"/>
        <v>0</v>
      </c>
      <c r="N22" s="44" t="s">
        <v>187</v>
      </c>
      <c r="O22" s="48"/>
      <c r="P22" s="48"/>
      <c r="Q22" s="48"/>
      <c r="R22" s="48"/>
      <c r="S22" s="46"/>
      <c r="T22" s="46"/>
      <c r="U22" s="46"/>
      <c r="V22" s="46"/>
      <c r="W22" s="46"/>
      <c r="X22" s="46"/>
      <c r="Y22" s="46"/>
      <c r="Z22" s="46"/>
      <c r="AA22" s="46"/>
      <c r="AB22" s="47"/>
      <c r="AC22" s="9">
        <f t="shared" si="1"/>
        <v>0</v>
      </c>
      <c r="AD22" s="9">
        <f t="shared" si="2"/>
        <v>0</v>
      </c>
      <c r="AE22" s="9" t="e">
        <f t="shared" si="3"/>
        <v>#DIV/0!</v>
      </c>
      <c r="AF22" s="9">
        <f>AD22*'Hypothése des ventes'!$G$37</f>
        <v>0</v>
      </c>
      <c r="AG22" s="9">
        <f>(AD22-(AD22*'Hypothése des ventes'!$H$36))*'Hypothése des ventes'!$H$37</f>
        <v>0</v>
      </c>
      <c r="AH22" s="9">
        <f>(AD22-(AD22*'Hypothése des ventes'!$I$36))*'Hypothése des ventes'!$I$37</f>
        <v>0</v>
      </c>
      <c r="AI22" s="9">
        <f>(AD22-(AD22*'Hypothése des ventes'!$J$36))*'Hypothése des ventes'!$J$37</f>
        <v>0</v>
      </c>
      <c r="AJ22" s="9">
        <f>(AD22-(AD22*'Hypothése des ventes'!$K$36))*'Hypothése des ventes'!$K$37</f>
        <v>0</v>
      </c>
      <c r="AK22" s="9">
        <f>-(AC22*'Hypothése des ventes'!$L$37)</f>
        <v>0</v>
      </c>
      <c r="AL22" s="9">
        <f t="shared" si="4"/>
        <v>0</v>
      </c>
      <c r="AM22" s="9">
        <f t="shared" si="9"/>
        <v>0</v>
      </c>
      <c r="AN22" s="9" t="e">
        <f t="shared" si="6"/>
        <v>#DIV/0!</v>
      </c>
      <c r="AO22" s="9">
        <f t="shared" si="7"/>
        <v>0</v>
      </c>
      <c r="AP22" s="10" t="e">
        <f t="shared" si="8"/>
        <v>#DIV/0!</v>
      </c>
    </row>
    <row r="23" spans="1:42" ht="14.4" customHeight="1" x14ac:dyDescent="0.35">
      <c r="A23" s="150" t="s">
        <v>200</v>
      </c>
      <c r="B23" s="151"/>
      <c r="C23" s="152" t="s">
        <v>186</v>
      </c>
      <c r="D23" s="153"/>
      <c r="E23" s="154"/>
      <c r="F23" s="160" t="s">
        <v>57</v>
      </c>
      <c r="G23" s="151"/>
      <c r="H23" s="155"/>
      <c r="I23" s="156"/>
      <c r="J23" s="157"/>
      <c r="K23" s="158"/>
      <c r="L23" s="159"/>
      <c r="M23" s="173">
        <f t="shared" si="0"/>
        <v>0</v>
      </c>
      <c r="N23" s="44" t="s">
        <v>184</v>
      </c>
      <c r="O23" s="48"/>
      <c r="P23" s="48"/>
      <c r="Q23" s="48"/>
      <c r="R23" s="48"/>
      <c r="S23" s="46"/>
      <c r="T23" s="46"/>
      <c r="U23" s="46"/>
      <c r="V23" s="46"/>
      <c r="W23" s="46"/>
      <c r="X23" s="46"/>
      <c r="Y23" s="46"/>
      <c r="Z23" s="46"/>
      <c r="AA23" s="46"/>
      <c r="AB23" s="47"/>
      <c r="AC23" s="9">
        <f t="shared" si="1"/>
        <v>0</v>
      </c>
      <c r="AD23" s="9">
        <f t="shared" si="2"/>
        <v>0</v>
      </c>
      <c r="AE23" s="9" t="e">
        <f t="shared" si="3"/>
        <v>#DIV/0!</v>
      </c>
      <c r="AF23" s="9">
        <f>AD23*'Hypothése des ventes'!$G$37</f>
        <v>0</v>
      </c>
      <c r="AG23" s="9">
        <f>(AD23-(AD23*'Hypothése des ventes'!$H$36))*'Hypothése des ventes'!$H$37</f>
        <v>0</v>
      </c>
      <c r="AH23" s="9">
        <f>(AD23-(AD23*'Hypothése des ventes'!$I$36))*'Hypothése des ventes'!$I$37</f>
        <v>0</v>
      </c>
      <c r="AI23" s="9">
        <f>(AD23-(AD23*'Hypothése des ventes'!$J$36))*'Hypothése des ventes'!$J$37</f>
        <v>0</v>
      </c>
      <c r="AJ23" s="9">
        <f>(AD23-(AD23*'Hypothése des ventes'!$K$36))*'Hypothése des ventes'!$K$37</f>
        <v>0</v>
      </c>
      <c r="AK23" s="9">
        <f>-(AC23*'Hypothése des ventes'!$L$37)</f>
        <v>0</v>
      </c>
      <c r="AL23" s="9">
        <f t="shared" si="4"/>
        <v>0</v>
      </c>
      <c r="AM23" s="9">
        <f t="shared" si="9"/>
        <v>0</v>
      </c>
      <c r="AN23" s="9" t="e">
        <f t="shared" si="6"/>
        <v>#DIV/0!</v>
      </c>
      <c r="AO23" s="9">
        <f t="shared" si="7"/>
        <v>0</v>
      </c>
      <c r="AP23" s="10" t="e">
        <f t="shared" si="8"/>
        <v>#DIV/0!</v>
      </c>
    </row>
    <row r="24" spans="1:42" ht="14.4" customHeight="1" x14ac:dyDescent="0.35">
      <c r="A24" s="150" t="s">
        <v>200</v>
      </c>
      <c r="B24" s="151"/>
      <c r="C24" s="152" t="s">
        <v>186</v>
      </c>
      <c r="D24" s="153"/>
      <c r="E24" s="154"/>
      <c r="F24" s="160" t="s">
        <v>57</v>
      </c>
      <c r="G24" s="151"/>
      <c r="H24" s="155"/>
      <c r="I24" s="156"/>
      <c r="J24" s="157"/>
      <c r="K24" s="158"/>
      <c r="L24" s="159"/>
      <c r="M24" s="173">
        <f t="shared" si="0"/>
        <v>0</v>
      </c>
      <c r="N24" s="44" t="s">
        <v>187</v>
      </c>
      <c r="O24" s="48"/>
      <c r="P24" s="48"/>
      <c r="Q24" s="48"/>
      <c r="R24" s="48"/>
      <c r="S24" s="46"/>
      <c r="T24" s="46"/>
      <c r="U24" s="46"/>
      <c r="V24" s="46"/>
      <c r="W24" s="46"/>
      <c r="X24" s="46"/>
      <c r="Y24" s="46"/>
      <c r="Z24" s="46"/>
      <c r="AA24" s="46"/>
      <c r="AB24" s="47"/>
      <c r="AC24" s="9">
        <f t="shared" si="1"/>
        <v>0</v>
      </c>
      <c r="AD24" s="9">
        <f t="shared" si="2"/>
        <v>0</v>
      </c>
      <c r="AE24" s="9" t="e">
        <f t="shared" si="3"/>
        <v>#DIV/0!</v>
      </c>
      <c r="AF24" s="9">
        <f>AD24*'Hypothése des ventes'!$G$37</f>
        <v>0</v>
      </c>
      <c r="AG24" s="9">
        <f>(AD24-(AD24*'Hypothése des ventes'!$H$36))*'Hypothése des ventes'!$H$37</f>
        <v>0</v>
      </c>
      <c r="AH24" s="9">
        <f>(AD24-(AD24*'Hypothése des ventes'!$I$36))*'Hypothése des ventes'!$I$37</f>
        <v>0</v>
      </c>
      <c r="AI24" s="9">
        <f>(AD24-(AD24*'Hypothése des ventes'!$J$36))*'Hypothése des ventes'!$J$37</f>
        <v>0</v>
      </c>
      <c r="AJ24" s="9">
        <f>(AD24-(AD24*'Hypothése des ventes'!$K$36))*'Hypothése des ventes'!$K$37</f>
        <v>0</v>
      </c>
      <c r="AK24" s="9">
        <f>-(AC24*'Hypothése des ventes'!$L$37)</f>
        <v>0</v>
      </c>
      <c r="AL24" s="9">
        <f t="shared" si="4"/>
        <v>0</v>
      </c>
      <c r="AM24" s="9">
        <f t="shared" si="9"/>
        <v>0</v>
      </c>
      <c r="AN24" s="9" t="e">
        <f t="shared" si="6"/>
        <v>#DIV/0!</v>
      </c>
      <c r="AO24" s="9">
        <f t="shared" si="7"/>
        <v>0</v>
      </c>
      <c r="AP24" s="10" t="e">
        <f t="shared" si="8"/>
        <v>#DIV/0!</v>
      </c>
    </row>
    <row r="25" spans="1:42" ht="14.4" customHeight="1" x14ac:dyDescent="0.35">
      <c r="A25" s="150" t="s">
        <v>190</v>
      </c>
      <c r="B25" s="151"/>
      <c r="C25" s="152" t="s">
        <v>186</v>
      </c>
      <c r="D25" s="153"/>
      <c r="E25" s="154"/>
      <c r="F25" s="151" t="s">
        <v>57</v>
      </c>
      <c r="G25" s="151"/>
      <c r="H25" s="155"/>
      <c r="I25" s="156"/>
      <c r="J25" s="157"/>
      <c r="K25" s="158"/>
      <c r="L25" s="159"/>
      <c r="M25" s="173">
        <f t="shared" si="0"/>
        <v>0</v>
      </c>
      <c r="N25" s="44" t="s">
        <v>210</v>
      </c>
      <c r="O25" s="45"/>
      <c r="P25" s="45"/>
      <c r="Q25" s="45"/>
      <c r="R25" s="45"/>
      <c r="S25" s="46"/>
      <c r="T25" s="46"/>
      <c r="U25" s="46"/>
      <c r="V25" s="46"/>
      <c r="W25" s="46"/>
      <c r="X25" s="46"/>
      <c r="Y25" s="46"/>
      <c r="Z25" s="46"/>
      <c r="AA25" s="46"/>
      <c r="AB25" s="47"/>
      <c r="AC25" s="9">
        <f t="shared" ref="AC25:AC28" si="10">((H25-(H25*I25))*G25)-(((H25-(H25*I25))*G25)*K25)</f>
        <v>0</v>
      </c>
      <c r="AD25" s="9">
        <f t="shared" ref="AD25:AD28" si="11">G25*J25</f>
        <v>0</v>
      </c>
      <c r="AE25" s="9" t="e">
        <f t="shared" ref="AE25:AE28" si="12">AD25/AC25</f>
        <v>#DIV/0!</v>
      </c>
      <c r="AF25" s="9">
        <f>AD25*'Hypothése des ventes'!$G$37</f>
        <v>0</v>
      </c>
      <c r="AG25" s="9">
        <f>(AD25-(AD25*'Hypothése des ventes'!$H$36))*'Hypothése des ventes'!$H$37</f>
        <v>0</v>
      </c>
      <c r="AH25" s="9">
        <f>(AD25-(AD25*'Hypothése des ventes'!$I$36))*'Hypothése des ventes'!$I$37</f>
        <v>0</v>
      </c>
      <c r="AI25" s="9">
        <f>(AD25-(AD25*'Hypothése des ventes'!$J$36))*'Hypothése des ventes'!$J$37</f>
        <v>0</v>
      </c>
      <c r="AJ25" s="9">
        <f>(AD25-(AD25*'Hypothése des ventes'!$K$36))*'Hypothése des ventes'!$K$37</f>
        <v>0</v>
      </c>
      <c r="AK25" s="9">
        <f>-(AC25*'Hypothése des ventes'!$L$37)</f>
        <v>0</v>
      </c>
      <c r="AL25" s="9">
        <f t="shared" ref="AL25:AL28" si="13">AC25*L25</f>
        <v>0</v>
      </c>
      <c r="AM25" s="9">
        <f t="shared" ref="AM25:AM28" si="14">((AF25+AG25+AH25+AI25+AJ25+AK25)*0.8)+AL25</f>
        <v>0</v>
      </c>
      <c r="AN25" s="9" t="e">
        <f t="shared" ref="AN25:AN28" si="15">AM25/AC25</f>
        <v>#DIV/0!</v>
      </c>
      <c r="AO25" s="9">
        <f t="shared" ref="AO25:AO28" si="16">AM25-AC25</f>
        <v>0</v>
      </c>
      <c r="AP25" s="10" t="e">
        <f t="shared" ref="AP25:AP28" si="17">AO25/AM25</f>
        <v>#DIV/0!</v>
      </c>
    </row>
    <row r="26" spans="1:42" ht="14.4" customHeight="1" x14ac:dyDescent="0.35">
      <c r="A26" s="150" t="s">
        <v>190</v>
      </c>
      <c r="B26" s="151"/>
      <c r="C26" s="152" t="s">
        <v>186</v>
      </c>
      <c r="D26" s="153"/>
      <c r="E26" s="154"/>
      <c r="F26" s="151" t="s">
        <v>57</v>
      </c>
      <c r="G26" s="151"/>
      <c r="H26" s="155"/>
      <c r="I26" s="156"/>
      <c r="J26" s="157"/>
      <c r="K26" s="158"/>
      <c r="L26" s="159"/>
      <c r="M26" s="173">
        <f t="shared" si="0"/>
        <v>0</v>
      </c>
      <c r="N26" s="44" t="s">
        <v>211</v>
      </c>
      <c r="O26" s="48"/>
      <c r="P26" s="48"/>
      <c r="Q26" s="48"/>
      <c r="R26" s="48"/>
      <c r="S26" s="46"/>
      <c r="T26" s="46"/>
      <c r="U26" s="46"/>
      <c r="V26" s="46"/>
      <c r="W26" s="46"/>
      <c r="X26" s="46"/>
      <c r="Y26" s="46"/>
      <c r="Z26" s="46"/>
      <c r="AA26" s="46"/>
      <c r="AB26" s="47"/>
      <c r="AC26" s="9">
        <f t="shared" si="10"/>
        <v>0</v>
      </c>
      <c r="AD26" s="9">
        <f t="shared" si="11"/>
        <v>0</v>
      </c>
      <c r="AE26" s="9" t="e">
        <f t="shared" si="12"/>
        <v>#DIV/0!</v>
      </c>
      <c r="AF26" s="9">
        <f>AD26*'Hypothése des ventes'!$G$37</f>
        <v>0</v>
      </c>
      <c r="AG26" s="9">
        <f>(AD26-(AD26*'Hypothése des ventes'!$H$36))*'Hypothése des ventes'!$H$37</f>
        <v>0</v>
      </c>
      <c r="AH26" s="9">
        <f>(AD26-(AD26*'Hypothése des ventes'!$I$36))*'Hypothése des ventes'!$I$37</f>
        <v>0</v>
      </c>
      <c r="AI26" s="9">
        <f>(AD26-(AD26*'Hypothése des ventes'!$J$36))*'Hypothése des ventes'!$J$37</f>
        <v>0</v>
      </c>
      <c r="AJ26" s="9">
        <f>(AD26-(AD26*'Hypothése des ventes'!$K$36))*'Hypothése des ventes'!$K$37</f>
        <v>0</v>
      </c>
      <c r="AK26" s="9">
        <f>-(AC26*'Hypothése des ventes'!$L$37)</f>
        <v>0</v>
      </c>
      <c r="AL26" s="9">
        <f t="shared" si="13"/>
        <v>0</v>
      </c>
      <c r="AM26" s="9">
        <f t="shared" si="14"/>
        <v>0</v>
      </c>
      <c r="AN26" s="9" t="e">
        <f t="shared" si="15"/>
        <v>#DIV/0!</v>
      </c>
      <c r="AO26" s="9">
        <f t="shared" si="16"/>
        <v>0</v>
      </c>
      <c r="AP26" s="10" t="e">
        <f t="shared" si="17"/>
        <v>#DIV/0!</v>
      </c>
    </row>
    <row r="27" spans="1:42" ht="14.4" customHeight="1" x14ac:dyDescent="0.35">
      <c r="A27" s="150" t="s">
        <v>54</v>
      </c>
      <c r="B27" s="151"/>
      <c r="C27" s="152" t="s">
        <v>186</v>
      </c>
      <c r="D27" s="153"/>
      <c r="E27" s="154"/>
      <c r="F27" s="151" t="s">
        <v>57</v>
      </c>
      <c r="G27" s="151"/>
      <c r="H27" s="155"/>
      <c r="I27" s="156"/>
      <c r="J27" s="157"/>
      <c r="K27" s="158"/>
      <c r="L27" s="159"/>
      <c r="M27" s="173">
        <f t="shared" si="0"/>
        <v>0</v>
      </c>
      <c r="N27" s="44" t="s">
        <v>210</v>
      </c>
      <c r="O27" s="48"/>
      <c r="P27" s="48"/>
      <c r="Q27" s="48"/>
      <c r="R27" s="48"/>
      <c r="S27" s="46"/>
      <c r="T27" s="46"/>
      <c r="U27" s="46"/>
      <c r="V27" s="46"/>
      <c r="W27" s="46"/>
      <c r="X27" s="46"/>
      <c r="Y27" s="46"/>
      <c r="Z27" s="46"/>
      <c r="AA27" s="46"/>
      <c r="AB27" s="47"/>
      <c r="AC27" s="9">
        <f t="shared" si="10"/>
        <v>0</v>
      </c>
      <c r="AD27" s="9">
        <f t="shared" si="11"/>
        <v>0</v>
      </c>
      <c r="AE27" s="9" t="e">
        <f t="shared" si="12"/>
        <v>#DIV/0!</v>
      </c>
      <c r="AF27" s="9">
        <f>AD27*'Hypothése des ventes'!$G$37</f>
        <v>0</v>
      </c>
      <c r="AG27" s="9">
        <f>(AD27-(AD27*'Hypothése des ventes'!$H$36))*'Hypothése des ventes'!$H$37</f>
        <v>0</v>
      </c>
      <c r="AH27" s="9">
        <f>(AD27-(AD27*'Hypothése des ventes'!$I$36))*'Hypothése des ventes'!$I$37</f>
        <v>0</v>
      </c>
      <c r="AI27" s="9">
        <f>(AD27-(AD27*'Hypothése des ventes'!$J$36))*'Hypothése des ventes'!$J$37</f>
        <v>0</v>
      </c>
      <c r="AJ27" s="9">
        <f>(AD27-(AD27*'Hypothése des ventes'!$K$36))*'Hypothése des ventes'!$K$37</f>
        <v>0</v>
      </c>
      <c r="AK27" s="9">
        <f>-(AC27*'Hypothése des ventes'!$L$37)</f>
        <v>0</v>
      </c>
      <c r="AL27" s="9">
        <f t="shared" si="13"/>
        <v>0</v>
      </c>
      <c r="AM27" s="9">
        <f t="shared" si="14"/>
        <v>0</v>
      </c>
      <c r="AN27" s="9" t="e">
        <f t="shared" si="15"/>
        <v>#DIV/0!</v>
      </c>
      <c r="AO27" s="9">
        <f t="shared" si="16"/>
        <v>0</v>
      </c>
      <c r="AP27" s="10" t="e">
        <f t="shared" si="17"/>
        <v>#DIV/0!</v>
      </c>
    </row>
    <row r="28" spans="1:42" ht="14.4" customHeight="1" x14ac:dyDescent="0.35">
      <c r="A28" s="150" t="s">
        <v>54</v>
      </c>
      <c r="B28" s="151"/>
      <c r="C28" s="152" t="s">
        <v>186</v>
      </c>
      <c r="D28" s="153"/>
      <c r="E28" s="154"/>
      <c r="F28" s="151" t="s">
        <v>57</v>
      </c>
      <c r="G28" s="151"/>
      <c r="H28" s="155"/>
      <c r="I28" s="156"/>
      <c r="J28" s="157"/>
      <c r="K28" s="158"/>
      <c r="L28" s="159"/>
      <c r="M28" s="173">
        <f t="shared" si="0"/>
        <v>0</v>
      </c>
      <c r="N28" s="44" t="s">
        <v>187</v>
      </c>
      <c r="O28" s="48"/>
      <c r="P28" s="48"/>
      <c r="Q28" s="48"/>
      <c r="R28" s="48"/>
      <c r="S28" s="46"/>
      <c r="T28" s="46"/>
      <c r="U28" s="46"/>
      <c r="V28" s="46"/>
      <c r="W28" s="46"/>
      <c r="X28" s="46"/>
      <c r="Y28" s="46"/>
      <c r="Z28" s="46"/>
      <c r="AA28" s="46"/>
      <c r="AB28" s="47"/>
      <c r="AC28" s="9">
        <f t="shared" si="10"/>
        <v>0</v>
      </c>
      <c r="AD28" s="9">
        <f t="shared" si="11"/>
        <v>0</v>
      </c>
      <c r="AE28" s="9" t="e">
        <f t="shared" si="12"/>
        <v>#DIV/0!</v>
      </c>
      <c r="AF28" s="9">
        <f>AD28*'Hypothése des ventes'!$G$37</f>
        <v>0</v>
      </c>
      <c r="AG28" s="9">
        <f>(AD28-(AD28*'Hypothése des ventes'!$H$36))*'Hypothése des ventes'!$H$37</f>
        <v>0</v>
      </c>
      <c r="AH28" s="9">
        <f>(AD28-(AD28*'Hypothése des ventes'!$I$36))*'Hypothése des ventes'!$I$37</f>
        <v>0</v>
      </c>
      <c r="AI28" s="9">
        <f>(AD28-(AD28*'Hypothése des ventes'!$J$36))*'Hypothése des ventes'!$J$37</f>
        <v>0</v>
      </c>
      <c r="AJ28" s="9">
        <f>(AD28-(AD28*'Hypothése des ventes'!$K$36))*'Hypothése des ventes'!$K$37</f>
        <v>0</v>
      </c>
      <c r="AK28" s="9">
        <f>-(AC28*'Hypothése des ventes'!$L$37)</f>
        <v>0</v>
      </c>
      <c r="AL28" s="9">
        <f t="shared" si="13"/>
        <v>0</v>
      </c>
      <c r="AM28" s="9">
        <f t="shared" si="14"/>
        <v>0</v>
      </c>
      <c r="AN28" s="9" t="e">
        <f t="shared" si="15"/>
        <v>#DIV/0!</v>
      </c>
      <c r="AO28" s="9">
        <f t="shared" si="16"/>
        <v>0</v>
      </c>
      <c r="AP28" s="10" t="e">
        <f t="shared" si="17"/>
        <v>#DIV/0!</v>
      </c>
    </row>
  </sheetData>
  <sheetProtection sort="0" autoFilter="0"/>
  <phoneticPr fontId="14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P2"/>
  <sheetViews>
    <sheetView workbookViewId="0">
      <selection activeCell="A2" sqref="A2"/>
    </sheetView>
  </sheetViews>
  <sheetFormatPr baseColWidth="10" defaultColWidth="11.54296875" defaultRowHeight="14.5" x14ac:dyDescent="0.35"/>
  <cols>
    <col min="1" max="7" width="11.54296875" style="12"/>
    <col min="8" max="8" width="11.54296875" style="11"/>
    <col min="9" max="9" width="11.54296875" style="13"/>
    <col min="10" max="10" width="11.54296875" style="11"/>
    <col min="11" max="11" width="11.54296875" style="13"/>
    <col min="12" max="28" width="11.54296875" style="12"/>
    <col min="29" max="31" width="11.54296875" style="11"/>
    <col min="32" max="36" width="11.54296875" style="12"/>
    <col min="37" max="37" width="11.54296875" style="11"/>
    <col min="38" max="38" width="11.54296875" style="12"/>
    <col min="39" max="41" width="11.54296875" style="11"/>
    <col min="42" max="42" width="11.54296875" style="13"/>
    <col min="43" max="16384" width="11.54296875" style="12"/>
  </cols>
  <sheetData>
    <row r="1" spans="1:42" x14ac:dyDescent="0.35">
      <c r="A1" s="60" t="s">
        <v>0</v>
      </c>
      <c r="B1" s="61" t="s">
        <v>1</v>
      </c>
      <c r="C1" s="62" t="s">
        <v>2</v>
      </c>
      <c r="D1" s="63" t="s">
        <v>3</v>
      </c>
      <c r="E1" s="64" t="s">
        <v>4</v>
      </c>
      <c r="F1" s="61" t="s">
        <v>5</v>
      </c>
      <c r="G1" s="61" t="s">
        <v>17</v>
      </c>
      <c r="H1" s="65" t="s">
        <v>18</v>
      </c>
      <c r="I1" s="66" t="s">
        <v>19</v>
      </c>
      <c r="J1" s="67" t="s">
        <v>20</v>
      </c>
      <c r="K1" s="68" t="s">
        <v>21</v>
      </c>
      <c r="L1" s="69" t="s">
        <v>22</v>
      </c>
      <c r="M1" s="172" t="s">
        <v>212</v>
      </c>
      <c r="N1" s="64" t="s">
        <v>183</v>
      </c>
      <c r="O1" s="70" t="s">
        <v>6</v>
      </c>
      <c r="P1" s="70" t="s">
        <v>7</v>
      </c>
      <c r="Q1" s="70" t="s">
        <v>167</v>
      </c>
      <c r="R1" s="70" t="s">
        <v>168</v>
      </c>
      <c r="S1" s="71" t="s">
        <v>169</v>
      </c>
      <c r="T1" s="71" t="s">
        <v>8</v>
      </c>
      <c r="U1" s="71" t="s">
        <v>9</v>
      </c>
      <c r="V1" s="72" t="s">
        <v>10</v>
      </c>
      <c r="W1" s="72" t="s">
        <v>11</v>
      </c>
      <c r="X1" s="72" t="s">
        <v>12</v>
      </c>
      <c r="Y1" s="72" t="s">
        <v>13</v>
      </c>
      <c r="Z1" s="72" t="s">
        <v>14</v>
      </c>
      <c r="AA1" s="72" t="s">
        <v>15</v>
      </c>
      <c r="AB1" s="73" t="s">
        <v>16</v>
      </c>
      <c r="AC1" s="51" t="s">
        <v>156</v>
      </c>
      <c r="AD1" s="52" t="s">
        <v>157</v>
      </c>
      <c r="AE1" s="51" t="s">
        <v>158</v>
      </c>
      <c r="AF1" s="53" t="s">
        <v>160</v>
      </c>
      <c r="AG1" s="53" t="s">
        <v>170</v>
      </c>
      <c r="AH1" s="53" t="s">
        <v>171</v>
      </c>
      <c r="AI1" s="53" t="s">
        <v>172</v>
      </c>
      <c r="AJ1" s="53" t="s">
        <v>173</v>
      </c>
      <c r="AK1" s="52" t="s">
        <v>159</v>
      </c>
      <c r="AL1" s="52" t="s">
        <v>165</v>
      </c>
      <c r="AM1" s="52" t="s">
        <v>164</v>
      </c>
      <c r="AN1" s="51" t="s">
        <v>161</v>
      </c>
      <c r="AO1" s="52" t="s">
        <v>162</v>
      </c>
      <c r="AP1" s="54" t="s">
        <v>163</v>
      </c>
    </row>
    <row r="2" spans="1:42" x14ac:dyDescent="0.35">
      <c r="A2" s="14"/>
      <c r="B2" s="15"/>
      <c r="C2" s="16"/>
      <c r="D2" s="17"/>
      <c r="E2" s="18"/>
      <c r="F2" s="19"/>
      <c r="G2" s="20"/>
      <c r="H2" s="5"/>
      <c r="I2" s="6"/>
      <c r="J2" s="7"/>
      <c r="K2" s="21"/>
      <c r="L2" s="22"/>
      <c r="M2" s="171"/>
      <c r="N2" s="23"/>
      <c r="O2" s="24"/>
      <c r="P2" s="24"/>
      <c r="Q2" s="24"/>
      <c r="R2" s="24"/>
      <c r="S2" s="25"/>
      <c r="T2" s="3"/>
      <c r="U2" s="3"/>
      <c r="V2" s="3"/>
      <c r="W2" s="3"/>
      <c r="X2" s="3"/>
      <c r="Y2" s="3"/>
      <c r="Z2" s="3"/>
      <c r="AA2" s="3"/>
      <c r="AB2" s="4"/>
      <c r="AC2" s="99"/>
      <c r="AD2" s="39"/>
      <c r="AE2" s="99"/>
      <c r="AF2" s="99"/>
      <c r="AG2" s="99"/>
      <c r="AH2" s="99"/>
      <c r="AI2" s="99"/>
      <c r="AJ2" s="99"/>
      <c r="AK2" s="99"/>
      <c r="AL2" s="39"/>
      <c r="AM2" s="39"/>
      <c r="AN2" s="99"/>
      <c r="AO2" s="99"/>
      <c r="AP2" s="100"/>
    </row>
  </sheetData>
  <sortState ref="A2:AP703">
    <sortCondition ref="A1"/>
  </sortState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Props1.xml><?xml version="1.0" encoding="utf-8"?>
<ds:datastoreItem xmlns:ds="http://schemas.openxmlformats.org/officeDocument/2006/customXml" ds:itemID="{15C79051-BF87-40CD-8156-29E1C5C78F0F}">
  <ds:schemaRefs/>
</ds:datastoreItem>
</file>

<file path=customXml/itemProps2.xml><?xml version="1.0" encoding="utf-8"?>
<ds:datastoreItem xmlns:ds="http://schemas.openxmlformats.org/officeDocument/2006/customXml" ds:itemID="{FC406077-D2F1-4BE2-8F36-FC61B4B65366}">
  <ds:schemaRefs/>
</ds:datastoreItem>
</file>

<file path=customXml/itemProps3.xml><?xml version="1.0" encoding="utf-8"?>
<ds:datastoreItem xmlns:ds="http://schemas.openxmlformats.org/officeDocument/2006/customXml" ds:itemID="{E5B974D1-CAF5-4AAA-886E-CA3CFD95A4B7}">
  <ds:schemaRefs/>
</ds:datastoreItem>
</file>

<file path=customXml/itemProps4.xml><?xml version="1.0" encoding="utf-8"?>
<ds:datastoreItem xmlns:ds="http://schemas.openxmlformats.org/officeDocument/2006/customXml" ds:itemID="{3F99B30F-BF32-4D35-B089-BE67DD1B8771}">
  <ds:schemaRefs/>
</ds:datastoreItem>
</file>

<file path=customXml/itemProps5.xml><?xml version="1.0" encoding="utf-8"?>
<ds:datastoreItem xmlns:ds="http://schemas.openxmlformats.org/officeDocument/2006/customXml" ds:itemID="{030F785E-6007-4C77-8244-9356CDE34A75}">
  <ds:schemaRefs/>
</ds:datastoreItem>
</file>

<file path=customXml/itemProps6.xml><?xml version="1.0" encoding="utf-8"?>
<ds:datastoreItem xmlns:ds="http://schemas.openxmlformats.org/officeDocument/2006/customXml" ds:itemID="{0D09CE76-E76B-48E2-A6D2-D79B66266086}">
  <ds:schemaRefs/>
</ds:datastoreItem>
</file>

<file path=customXml/itemProps7.xml><?xml version="1.0" encoding="utf-8"?>
<ds:datastoreItem xmlns:ds="http://schemas.openxmlformats.org/officeDocument/2006/customXml" ds:itemID="{624C8CAA-C6CA-4D11-97FE-13336F46BA63}">
  <ds:schemaRefs/>
</ds:datastoreItem>
</file>

<file path=customXml/itemProps8.xml><?xml version="1.0" encoding="utf-8"?>
<ds:datastoreItem xmlns:ds="http://schemas.openxmlformats.org/officeDocument/2006/customXml" ds:itemID="{58058AD1-3761-497D-817E-1FDE3B1AF238}">
  <ds:schemaRefs/>
</ds:datastoreItem>
</file>

<file path=customXml/itemProps9.xml><?xml version="1.0" encoding="utf-8"?>
<ds:datastoreItem xmlns:ds="http://schemas.openxmlformats.org/officeDocument/2006/customXml" ds:itemID="{1A4B1D7C-239F-4D3F-A597-5A1E87F57CD8}">
  <ds:schemaRefs/>
</ds:datastoreItem>
</file>

<file path=customXml/itemProps10.xml><?xml version="1.0" encoding="utf-8"?>
<ds:datastoreItem xmlns:ds="http://schemas.openxmlformats.org/officeDocument/2006/customXml" ds:itemID="{C0B69FAE-F926-47D3-B094-FEC5F0927CAF}">
  <ds:schemaRefs/>
</ds:datastoreItem>
</file>

<file path=customXml/itemProps11.xml><?xml version="1.0" encoding="utf-8"?>
<ds:datastoreItem xmlns:ds="http://schemas.openxmlformats.org/officeDocument/2006/customXml" ds:itemID="{A6807F79-A9E7-4A4C-968E-2D28C2527943}">
  <ds:schemaRefs/>
</ds:datastoreItem>
</file>

<file path=customXml/itemProps12.xml><?xml version="1.0" encoding="utf-8"?>
<ds:datastoreItem xmlns:ds="http://schemas.openxmlformats.org/officeDocument/2006/customXml" ds:itemID="{982AF4AC-6358-407E-B9F9-2302B26B6C7C}">
  <ds:schemaRefs/>
</ds:datastoreItem>
</file>

<file path=customXml/itemProps13.xml><?xml version="1.0" encoding="utf-8"?>
<ds:datastoreItem xmlns:ds="http://schemas.openxmlformats.org/officeDocument/2006/customXml" ds:itemID="{070C8F2A-44F9-46B6-B94B-4610B48EF894}">
  <ds:schemaRefs/>
</ds:datastoreItem>
</file>

<file path=customXml/itemProps14.xml><?xml version="1.0" encoding="utf-8"?>
<ds:datastoreItem xmlns:ds="http://schemas.openxmlformats.org/officeDocument/2006/customXml" ds:itemID="{E1A297D9-2C7F-4F9A-886A-A9175BA31CED}">
  <ds:schemaRefs/>
</ds:datastoreItem>
</file>

<file path=customXml/itemProps15.xml><?xml version="1.0" encoding="utf-8"?>
<ds:datastoreItem xmlns:ds="http://schemas.openxmlformats.org/officeDocument/2006/customXml" ds:itemID="{20E24734-8012-48CB-A89D-9EDDF84BF370}">
  <ds:schemaRefs/>
</ds:datastoreItem>
</file>

<file path=customXml/itemProps16.xml><?xml version="1.0" encoding="utf-8"?>
<ds:datastoreItem xmlns:ds="http://schemas.openxmlformats.org/officeDocument/2006/customXml" ds:itemID="{D59F0C23-F1CC-412E-B676-524BBE738689}">
  <ds:schemaRefs/>
</ds:datastoreItem>
</file>

<file path=customXml/itemProps17.xml><?xml version="1.0" encoding="utf-8"?>
<ds:datastoreItem xmlns:ds="http://schemas.openxmlformats.org/officeDocument/2006/customXml" ds:itemID="{72AA528D-4873-4618-987D-4FB2C5DFB8FA}">
  <ds:schemaRefs/>
</ds:datastoreItem>
</file>

<file path=customXml/itemProps18.xml><?xml version="1.0" encoding="utf-8"?>
<ds:datastoreItem xmlns:ds="http://schemas.openxmlformats.org/officeDocument/2006/customXml" ds:itemID="{A693423A-A7E6-4F1B-ACEB-9705C8246338}">
  <ds:schemaRefs/>
</ds:datastoreItem>
</file>

<file path=customXml/itemProps19.xml><?xml version="1.0" encoding="utf-8"?>
<ds:datastoreItem xmlns:ds="http://schemas.openxmlformats.org/officeDocument/2006/customXml" ds:itemID="{23B9417F-F7D5-4CE4-8469-1C7FDF68C205}">
  <ds:schemaRefs/>
</ds:datastoreItem>
</file>

<file path=customXml/itemProps20.xml><?xml version="1.0" encoding="utf-8"?>
<ds:datastoreItem xmlns:ds="http://schemas.openxmlformats.org/officeDocument/2006/customXml" ds:itemID="{905E3AB6-62BF-4373-94FA-4F94F34078D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Hypothése des ventes</vt:lpstr>
      <vt:lpstr>Textile</vt:lpstr>
      <vt:lpstr>Chaussures</vt:lpstr>
      <vt:lpstr>Compilation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Michel</cp:lastModifiedBy>
  <dcterms:created xsi:type="dcterms:W3CDTF">2019-06-28T21:18:10Z</dcterms:created>
  <dcterms:modified xsi:type="dcterms:W3CDTF">2019-07-03T00:30:52Z</dcterms:modified>
</cp:coreProperties>
</file>