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 tabRatio="786"/>
  </bookViews>
  <sheets>
    <sheet name="Budget" sheetId="1" r:id="rId1"/>
    <sheet name="Encaissements 2 semaines" sheetId="17" r:id="rId2"/>
    <sheet name="Phases projets" sheetId="18" r:id="rId3"/>
  </sheets>
  <calcPr calcId="15251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N5" i="1" l="1"/>
  <c r="M5" i="1"/>
  <c r="L5" i="1"/>
  <c r="K5" i="1"/>
  <c r="J5" i="1"/>
  <c r="I5" i="1"/>
  <c r="H5" i="1"/>
  <c r="G5" i="1"/>
  <c r="F5" i="1"/>
  <c r="E5" i="1"/>
  <c r="D5" i="1"/>
  <c r="C5" i="1"/>
  <c r="B5" i="1"/>
  <c r="C4" i="1" a="1"/>
  <c r="C4" i="1" s="1"/>
  <c r="E4" i="1" a="1"/>
  <c r="E4" i="1" s="1"/>
  <c r="G4" i="1" a="1"/>
  <c r="G4" i="1" s="1"/>
  <c r="H4" i="1" a="1"/>
  <c r="H4" i="1" s="1"/>
  <c r="I4" i="1" a="1"/>
  <c r="I4" i="1" s="1"/>
  <c r="J4" i="1" a="1"/>
  <c r="J4" i="1" s="1"/>
  <c r="K4" i="1" a="1"/>
  <c r="K4" i="1" s="1"/>
  <c r="L4" i="1" a="1"/>
  <c r="L4" i="1" s="1"/>
  <c r="N4" i="1" a="1"/>
  <c r="N4" i="1" s="1"/>
  <c r="M4" i="1" a="1"/>
  <c r="M4" i="1" s="1"/>
  <c r="F4" i="1" a="1"/>
  <c r="F4" i="1" s="1"/>
  <c r="D4" i="1" a="1"/>
  <c r="D4" i="1" s="1"/>
  <c r="B4" i="1" a="1"/>
  <c r="B4" i="1" s="1"/>
  <c r="D32" i="17" l="1" a="1"/>
  <c r="D32" i="17" s="1"/>
  <c r="E32" i="17"/>
  <c r="N72" i="1"/>
  <c r="N71" i="1"/>
  <c r="N73" i="1" s="1"/>
  <c r="N68" i="1"/>
  <c r="N67" i="1"/>
  <c r="N66" i="1"/>
  <c r="N62" i="1"/>
  <c r="N61" i="1"/>
  <c r="N60" i="1"/>
  <c r="N59" i="1"/>
  <c r="N58" i="1"/>
  <c r="N57" i="1"/>
  <c r="N56" i="1"/>
  <c r="N55" i="1"/>
  <c r="N54" i="1"/>
  <c r="N53" i="1"/>
  <c r="N52" i="1"/>
  <c r="N51" i="1"/>
  <c r="N50" i="1"/>
  <c r="N49" i="1"/>
  <c r="N48" i="1"/>
  <c r="N47" i="1"/>
  <c r="N46" i="1"/>
  <c r="N45" i="1"/>
  <c r="N44" i="1"/>
  <c r="N43" i="1"/>
  <c r="N42" i="1"/>
  <c r="N41" i="1"/>
  <c r="N40" i="1"/>
  <c r="N39" i="1"/>
  <c r="N38" i="1"/>
  <c r="N37" i="1"/>
  <c r="N36" i="1"/>
  <c r="N35" i="1"/>
  <c r="N34" i="1"/>
  <c r="N33" i="1"/>
  <c r="N32" i="1"/>
  <c r="N28" i="1"/>
  <c r="N27" i="1"/>
  <c r="N26" i="1"/>
  <c r="N25" i="1"/>
  <c r="N24" i="1"/>
  <c r="N23" i="1"/>
  <c r="N22" i="1"/>
  <c r="N19" i="1"/>
  <c r="N18" i="1"/>
  <c r="N17" i="1"/>
  <c r="N16" i="1"/>
  <c r="N15" i="1"/>
  <c r="N14" i="1"/>
  <c r="N13" i="1"/>
  <c r="N12" i="1"/>
  <c r="N11" i="1"/>
  <c r="N20" i="1" s="1"/>
  <c r="C10" i="1"/>
  <c r="D10" i="1"/>
  <c r="E10" i="1"/>
  <c r="F10" i="1"/>
  <c r="G10" i="1"/>
  <c r="H10" i="1"/>
  <c r="I10" i="1"/>
  <c r="J10" i="1"/>
  <c r="K10" i="1"/>
  <c r="L10" i="1"/>
  <c r="M10" i="1"/>
  <c r="B10" i="1"/>
  <c r="M7" i="18"/>
  <c r="P7" i="18"/>
  <c r="S7" i="18"/>
  <c r="V7" i="18"/>
  <c r="Y7" i="18"/>
  <c r="M6" i="18"/>
  <c r="P6" i="18"/>
  <c r="S6" i="18"/>
  <c r="V6" i="18"/>
  <c r="Y6" i="18"/>
  <c r="M5" i="18"/>
  <c r="P5" i="18"/>
  <c r="S5" i="18"/>
  <c r="V5" i="18"/>
  <c r="Y5" i="18"/>
  <c r="O10" i="1" l="1"/>
  <c r="N63" i="1"/>
  <c r="N69" i="1"/>
  <c r="N74" i="1" s="1"/>
  <c r="N29" i="1"/>
  <c r="N30" i="1" s="1"/>
  <c r="N64" i="1" s="1"/>
  <c r="N75" i="1" s="1"/>
  <c r="D8" i="18"/>
  <c r="Y4" i="18"/>
  <c r="V4" i="18"/>
  <c r="S4" i="18"/>
  <c r="P4" i="18"/>
  <c r="M4" i="18"/>
  <c r="X8" i="18"/>
  <c r="U8" i="18"/>
  <c r="R8" i="18"/>
  <c r="O8" i="18"/>
  <c r="L8" i="18"/>
  <c r="I8" i="18"/>
  <c r="F8" i="18"/>
  <c r="E7" i="17"/>
  <c r="E7" i="18" l="1"/>
  <c r="E6" i="18"/>
  <c r="E5" i="18"/>
  <c r="E8" i="17"/>
  <c r="D11" i="17" a="1"/>
  <c r="D11" i="17" s="1"/>
  <c r="E6" i="17"/>
  <c r="E5" i="17"/>
  <c r="E11" i="17"/>
  <c r="E10" i="17"/>
  <c r="E9" i="17"/>
  <c r="D5" i="17" a="1"/>
  <c r="D5" i="17" s="1"/>
  <c r="D9" i="17" a="1"/>
  <c r="D9" i="17" s="1"/>
  <c r="D10" i="17" a="1"/>
  <c r="D10" i="17" s="1"/>
  <c r="D7" i="17" a="1"/>
  <c r="D7" i="17" s="1"/>
  <c r="D6" i="17" a="1"/>
  <c r="D6" i="17" s="1"/>
  <c r="D8" i="17" a="1"/>
  <c r="D8" i="17" s="1"/>
  <c r="E31" i="17" l="1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33" i="17" l="1"/>
  <c r="D12" i="17" a="1"/>
  <c r="D12" i="17" s="1"/>
  <c r="D13" i="17" a="1"/>
  <c r="D13" i="17" s="1"/>
  <c r="D14" i="17" a="1"/>
  <c r="D14" i="17" s="1"/>
  <c r="D15" i="17" a="1"/>
  <c r="D15" i="17" s="1"/>
  <c r="D16" i="17" a="1"/>
  <c r="D16" i="17" s="1"/>
  <c r="D17" i="17" a="1"/>
  <c r="D17" i="17" s="1"/>
  <c r="D18" i="17" a="1"/>
  <c r="D18" i="17" s="1"/>
  <c r="D19" i="17" a="1"/>
  <c r="D19" i="17" s="1"/>
  <c r="D20" i="17" a="1"/>
  <c r="D20" i="17" s="1"/>
  <c r="D21" i="17" a="1"/>
  <c r="D21" i="17" s="1"/>
  <c r="D22" i="17" a="1"/>
  <c r="D22" i="17" s="1"/>
  <c r="D23" i="17" a="1"/>
  <c r="D23" i="17" s="1"/>
  <c r="D24" i="17" a="1"/>
  <c r="D24" i="17" s="1"/>
  <c r="D25" i="17" a="1"/>
  <c r="D25" i="17" s="1"/>
  <c r="D26" i="17" a="1"/>
  <c r="D26" i="17" s="1"/>
  <c r="D27" i="17" a="1"/>
  <c r="D27" i="17" s="1"/>
  <c r="D28" i="17" a="1"/>
  <c r="D28" i="17" s="1"/>
  <c r="D29" i="17" a="1"/>
  <c r="D29" i="17" s="1"/>
  <c r="D30" i="17" a="1"/>
  <c r="D30" i="17" s="1"/>
  <c r="D31" i="17" a="1"/>
  <c r="D31" i="17" s="1"/>
  <c r="D33" i="17" l="1"/>
  <c r="E4" i="18"/>
  <c r="E8" i="18" s="1"/>
  <c r="B73" i="1" l="1"/>
  <c r="B69" i="1"/>
  <c r="B29" i="1"/>
  <c r="B20" i="1" l="1"/>
  <c r="C61" i="1" l="1"/>
  <c r="D61" i="1"/>
  <c r="E61" i="1"/>
  <c r="F61" i="1"/>
  <c r="G61" i="1"/>
  <c r="H61" i="1"/>
  <c r="I61" i="1"/>
  <c r="J61" i="1"/>
  <c r="K61" i="1"/>
  <c r="L61" i="1"/>
  <c r="M61" i="1"/>
  <c r="O61" i="1" l="1"/>
  <c r="M72" i="1"/>
  <c r="L72" i="1"/>
  <c r="K72" i="1"/>
  <c r="J72" i="1"/>
  <c r="I72" i="1"/>
  <c r="H72" i="1"/>
  <c r="G72" i="1"/>
  <c r="F72" i="1"/>
  <c r="E72" i="1"/>
  <c r="D72" i="1"/>
  <c r="C72" i="1"/>
  <c r="M71" i="1"/>
  <c r="M73" i="1" s="1"/>
  <c r="L71" i="1"/>
  <c r="L73" i="1" s="1"/>
  <c r="K71" i="1"/>
  <c r="J71" i="1"/>
  <c r="J73" i="1" s="1"/>
  <c r="I71" i="1"/>
  <c r="I73" i="1" s="1"/>
  <c r="H71" i="1"/>
  <c r="G71" i="1"/>
  <c r="F71" i="1"/>
  <c r="E71" i="1"/>
  <c r="E73" i="1" s="1"/>
  <c r="D71" i="1"/>
  <c r="D73" i="1" s="1"/>
  <c r="C71" i="1"/>
  <c r="M68" i="1"/>
  <c r="L68" i="1"/>
  <c r="K68" i="1"/>
  <c r="J68" i="1"/>
  <c r="I68" i="1"/>
  <c r="H68" i="1"/>
  <c r="G68" i="1"/>
  <c r="F68" i="1"/>
  <c r="E68" i="1"/>
  <c r="D68" i="1"/>
  <c r="C68" i="1"/>
  <c r="M67" i="1"/>
  <c r="L67" i="1"/>
  <c r="K67" i="1"/>
  <c r="J67" i="1"/>
  <c r="I67" i="1"/>
  <c r="H67" i="1"/>
  <c r="G67" i="1"/>
  <c r="F67" i="1"/>
  <c r="E67" i="1"/>
  <c r="D67" i="1"/>
  <c r="C67" i="1"/>
  <c r="M66" i="1"/>
  <c r="L66" i="1"/>
  <c r="K66" i="1"/>
  <c r="K69" i="1" s="1"/>
  <c r="J66" i="1"/>
  <c r="I66" i="1"/>
  <c r="H66" i="1"/>
  <c r="G66" i="1"/>
  <c r="F66" i="1"/>
  <c r="E66" i="1"/>
  <c r="D66" i="1"/>
  <c r="C66" i="1"/>
  <c r="M62" i="1"/>
  <c r="L62" i="1"/>
  <c r="K62" i="1"/>
  <c r="J62" i="1"/>
  <c r="I62" i="1"/>
  <c r="H62" i="1"/>
  <c r="G62" i="1"/>
  <c r="F62" i="1"/>
  <c r="E62" i="1"/>
  <c r="D62" i="1"/>
  <c r="C62" i="1"/>
  <c r="M60" i="1"/>
  <c r="L60" i="1"/>
  <c r="K60" i="1"/>
  <c r="J60" i="1"/>
  <c r="I60" i="1"/>
  <c r="H60" i="1"/>
  <c r="G60" i="1"/>
  <c r="F60" i="1"/>
  <c r="E60" i="1"/>
  <c r="D60" i="1"/>
  <c r="C60" i="1"/>
  <c r="M59" i="1"/>
  <c r="L59" i="1"/>
  <c r="K59" i="1"/>
  <c r="J59" i="1"/>
  <c r="I59" i="1"/>
  <c r="H59" i="1"/>
  <c r="G59" i="1"/>
  <c r="F59" i="1"/>
  <c r="E59" i="1"/>
  <c r="D59" i="1"/>
  <c r="C59" i="1"/>
  <c r="M58" i="1"/>
  <c r="L58" i="1"/>
  <c r="K58" i="1"/>
  <c r="J58" i="1"/>
  <c r="I58" i="1"/>
  <c r="H58" i="1"/>
  <c r="G58" i="1"/>
  <c r="F58" i="1"/>
  <c r="E58" i="1"/>
  <c r="D58" i="1"/>
  <c r="C58" i="1"/>
  <c r="M57" i="1"/>
  <c r="L57" i="1"/>
  <c r="K57" i="1"/>
  <c r="J57" i="1"/>
  <c r="I57" i="1"/>
  <c r="H57" i="1"/>
  <c r="G57" i="1"/>
  <c r="F57" i="1"/>
  <c r="E57" i="1"/>
  <c r="D57" i="1"/>
  <c r="C57" i="1"/>
  <c r="M56" i="1"/>
  <c r="L56" i="1"/>
  <c r="K56" i="1"/>
  <c r="J56" i="1"/>
  <c r="I56" i="1"/>
  <c r="H56" i="1"/>
  <c r="G56" i="1"/>
  <c r="F56" i="1"/>
  <c r="E56" i="1"/>
  <c r="D56" i="1"/>
  <c r="C56" i="1"/>
  <c r="M55" i="1"/>
  <c r="L55" i="1"/>
  <c r="K55" i="1"/>
  <c r="J55" i="1"/>
  <c r="I55" i="1"/>
  <c r="H55" i="1"/>
  <c r="G55" i="1"/>
  <c r="F55" i="1"/>
  <c r="E55" i="1"/>
  <c r="D55" i="1"/>
  <c r="C55" i="1"/>
  <c r="M54" i="1"/>
  <c r="L54" i="1"/>
  <c r="K54" i="1"/>
  <c r="J54" i="1"/>
  <c r="I54" i="1"/>
  <c r="H54" i="1"/>
  <c r="G54" i="1"/>
  <c r="F54" i="1"/>
  <c r="E54" i="1"/>
  <c r="D54" i="1"/>
  <c r="C54" i="1"/>
  <c r="M53" i="1"/>
  <c r="L53" i="1"/>
  <c r="K53" i="1"/>
  <c r="J53" i="1"/>
  <c r="I53" i="1"/>
  <c r="H53" i="1"/>
  <c r="G53" i="1"/>
  <c r="F53" i="1"/>
  <c r="E53" i="1"/>
  <c r="D53" i="1"/>
  <c r="C53" i="1"/>
  <c r="M52" i="1"/>
  <c r="L52" i="1"/>
  <c r="K52" i="1"/>
  <c r="J52" i="1"/>
  <c r="I52" i="1"/>
  <c r="H52" i="1"/>
  <c r="G52" i="1"/>
  <c r="F52" i="1"/>
  <c r="E52" i="1"/>
  <c r="D52" i="1"/>
  <c r="C52" i="1"/>
  <c r="B52" i="1"/>
  <c r="M51" i="1"/>
  <c r="L51" i="1"/>
  <c r="K51" i="1"/>
  <c r="J51" i="1"/>
  <c r="I51" i="1"/>
  <c r="H51" i="1"/>
  <c r="G51" i="1"/>
  <c r="F51" i="1"/>
  <c r="E51" i="1"/>
  <c r="D51" i="1"/>
  <c r="C51" i="1"/>
  <c r="M50" i="1"/>
  <c r="L50" i="1"/>
  <c r="K50" i="1"/>
  <c r="J50" i="1"/>
  <c r="I50" i="1"/>
  <c r="H50" i="1"/>
  <c r="G50" i="1"/>
  <c r="F50" i="1"/>
  <c r="E50" i="1"/>
  <c r="D50" i="1"/>
  <c r="C50" i="1"/>
  <c r="M49" i="1"/>
  <c r="L49" i="1"/>
  <c r="K49" i="1"/>
  <c r="J49" i="1"/>
  <c r="I49" i="1"/>
  <c r="H49" i="1"/>
  <c r="G49" i="1"/>
  <c r="F49" i="1"/>
  <c r="E49" i="1"/>
  <c r="D49" i="1"/>
  <c r="C49" i="1"/>
  <c r="M48" i="1"/>
  <c r="L48" i="1"/>
  <c r="K48" i="1"/>
  <c r="J48" i="1"/>
  <c r="I48" i="1"/>
  <c r="H48" i="1"/>
  <c r="G48" i="1"/>
  <c r="F48" i="1"/>
  <c r="E48" i="1"/>
  <c r="D48" i="1"/>
  <c r="C48" i="1"/>
  <c r="M47" i="1"/>
  <c r="L47" i="1"/>
  <c r="K47" i="1"/>
  <c r="J47" i="1"/>
  <c r="I47" i="1"/>
  <c r="H47" i="1"/>
  <c r="G47" i="1"/>
  <c r="F47" i="1"/>
  <c r="E47" i="1"/>
  <c r="D47" i="1"/>
  <c r="C47" i="1"/>
  <c r="M46" i="1"/>
  <c r="L46" i="1"/>
  <c r="K46" i="1"/>
  <c r="J46" i="1"/>
  <c r="I46" i="1"/>
  <c r="H46" i="1"/>
  <c r="G46" i="1"/>
  <c r="F46" i="1"/>
  <c r="E46" i="1"/>
  <c r="D46" i="1"/>
  <c r="C46" i="1"/>
  <c r="M45" i="1"/>
  <c r="L45" i="1"/>
  <c r="K45" i="1"/>
  <c r="J45" i="1"/>
  <c r="I45" i="1"/>
  <c r="H45" i="1"/>
  <c r="G45" i="1"/>
  <c r="F45" i="1"/>
  <c r="E45" i="1"/>
  <c r="D45" i="1"/>
  <c r="C45" i="1"/>
  <c r="M44" i="1"/>
  <c r="L44" i="1"/>
  <c r="K44" i="1"/>
  <c r="J44" i="1"/>
  <c r="I44" i="1"/>
  <c r="H44" i="1"/>
  <c r="G44" i="1"/>
  <c r="F44" i="1"/>
  <c r="E44" i="1"/>
  <c r="D44" i="1"/>
  <c r="C44" i="1"/>
  <c r="M43" i="1"/>
  <c r="L43" i="1"/>
  <c r="K43" i="1"/>
  <c r="J43" i="1"/>
  <c r="I43" i="1"/>
  <c r="H43" i="1"/>
  <c r="G43" i="1"/>
  <c r="F43" i="1"/>
  <c r="E43" i="1"/>
  <c r="D43" i="1"/>
  <c r="C43" i="1"/>
  <c r="M42" i="1"/>
  <c r="L42" i="1"/>
  <c r="K42" i="1"/>
  <c r="J42" i="1"/>
  <c r="I42" i="1"/>
  <c r="H42" i="1"/>
  <c r="G42" i="1"/>
  <c r="F42" i="1"/>
  <c r="E42" i="1"/>
  <c r="D42" i="1"/>
  <c r="C42" i="1"/>
  <c r="M41" i="1"/>
  <c r="L41" i="1"/>
  <c r="K41" i="1"/>
  <c r="J41" i="1"/>
  <c r="I41" i="1"/>
  <c r="H41" i="1"/>
  <c r="G41" i="1"/>
  <c r="F41" i="1"/>
  <c r="E41" i="1"/>
  <c r="D41" i="1"/>
  <c r="C41" i="1"/>
  <c r="B41" i="1"/>
  <c r="M40" i="1"/>
  <c r="L40" i="1"/>
  <c r="K40" i="1"/>
  <c r="J40" i="1"/>
  <c r="I40" i="1"/>
  <c r="H40" i="1"/>
  <c r="G40" i="1"/>
  <c r="F40" i="1"/>
  <c r="E40" i="1"/>
  <c r="D40" i="1"/>
  <c r="C40" i="1"/>
  <c r="M39" i="1"/>
  <c r="L39" i="1"/>
  <c r="K39" i="1"/>
  <c r="J39" i="1"/>
  <c r="I39" i="1"/>
  <c r="H39" i="1"/>
  <c r="G39" i="1"/>
  <c r="F39" i="1"/>
  <c r="E39" i="1"/>
  <c r="D39" i="1"/>
  <c r="C39" i="1"/>
  <c r="M38" i="1"/>
  <c r="L38" i="1"/>
  <c r="K38" i="1"/>
  <c r="J38" i="1"/>
  <c r="I38" i="1"/>
  <c r="H38" i="1"/>
  <c r="G38" i="1"/>
  <c r="F38" i="1"/>
  <c r="E38" i="1"/>
  <c r="D38" i="1"/>
  <c r="C38" i="1"/>
  <c r="M37" i="1"/>
  <c r="L37" i="1"/>
  <c r="K37" i="1"/>
  <c r="J37" i="1"/>
  <c r="I37" i="1"/>
  <c r="H37" i="1"/>
  <c r="G37" i="1"/>
  <c r="F37" i="1"/>
  <c r="E37" i="1"/>
  <c r="D37" i="1"/>
  <c r="C37" i="1"/>
  <c r="M36" i="1"/>
  <c r="L36" i="1"/>
  <c r="K36" i="1"/>
  <c r="J36" i="1"/>
  <c r="I36" i="1"/>
  <c r="H36" i="1"/>
  <c r="G36" i="1"/>
  <c r="F36" i="1"/>
  <c r="E36" i="1"/>
  <c r="D36" i="1"/>
  <c r="C36" i="1"/>
  <c r="M35" i="1"/>
  <c r="L35" i="1"/>
  <c r="K35" i="1"/>
  <c r="J35" i="1"/>
  <c r="I35" i="1"/>
  <c r="H35" i="1"/>
  <c r="G35" i="1"/>
  <c r="F35" i="1"/>
  <c r="E35" i="1"/>
  <c r="D35" i="1"/>
  <c r="C35" i="1"/>
  <c r="M34" i="1"/>
  <c r="L34" i="1"/>
  <c r="K34" i="1"/>
  <c r="J34" i="1"/>
  <c r="I34" i="1"/>
  <c r="H34" i="1"/>
  <c r="G34" i="1"/>
  <c r="F34" i="1"/>
  <c r="E34" i="1"/>
  <c r="D34" i="1"/>
  <c r="C34" i="1"/>
  <c r="M33" i="1"/>
  <c r="L33" i="1"/>
  <c r="K33" i="1"/>
  <c r="J33" i="1"/>
  <c r="I33" i="1"/>
  <c r="H33" i="1"/>
  <c r="G33" i="1"/>
  <c r="F33" i="1"/>
  <c r="E33" i="1"/>
  <c r="D33" i="1"/>
  <c r="C33" i="1"/>
  <c r="B33" i="1"/>
  <c r="M32" i="1"/>
  <c r="L32" i="1"/>
  <c r="K32" i="1"/>
  <c r="J32" i="1"/>
  <c r="I32" i="1"/>
  <c r="H32" i="1"/>
  <c r="G32" i="1"/>
  <c r="F32" i="1"/>
  <c r="E32" i="1"/>
  <c r="D32" i="1"/>
  <c r="C32" i="1"/>
  <c r="M28" i="1"/>
  <c r="L28" i="1"/>
  <c r="K28" i="1"/>
  <c r="J28" i="1"/>
  <c r="I28" i="1"/>
  <c r="H28" i="1"/>
  <c r="G28" i="1"/>
  <c r="F28" i="1"/>
  <c r="E28" i="1"/>
  <c r="D28" i="1"/>
  <c r="C28" i="1"/>
  <c r="M27" i="1"/>
  <c r="L27" i="1"/>
  <c r="K27" i="1"/>
  <c r="J27" i="1"/>
  <c r="I27" i="1"/>
  <c r="H27" i="1"/>
  <c r="G27" i="1"/>
  <c r="F27" i="1"/>
  <c r="E27" i="1"/>
  <c r="D27" i="1"/>
  <c r="C27" i="1"/>
  <c r="M26" i="1"/>
  <c r="L26" i="1"/>
  <c r="K26" i="1"/>
  <c r="J26" i="1"/>
  <c r="I26" i="1"/>
  <c r="H26" i="1"/>
  <c r="G26" i="1"/>
  <c r="F26" i="1"/>
  <c r="E26" i="1"/>
  <c r="D26" i="1"/>
  <c r="C26" i="1"/>
  <c r="M25" i="1"/>
  <c r="L25" i="1"/>
  <c r="K25" i="1"/>
  <c r="J25" i="1"/>
  <c r="I25" i="1"/>
  <c r="H25" i="1"/>
  <c r="G25" i="1"/>
  <c r="F25" i="1"/>
  <c r="E25" i="1"/>
  <c r="D25" i="1"/>
  <c r="C25" i="1"/>
  <c r="M24" i="1"/>
  <c r="L24" i="1"/>
  <c r="K24" i="1"/>
  <c r="J24" i="1"/>
  <c r="I24" i="1"/>
  <c r="H24" i="1"/>
  <c r="G24" i="1"/>
  <c r="F24" i="1"/>
  <c r="E24" i="1"/>
  <c r="D24" i="1"/>
  <c r="C24" i="1"/>
  <c r="M23" i="1"/>
  <c r="L23" i="1"/>
  <c r="K23" i="1"/>
  <c r="J23" i="1"/>
  <c r="I23" i="1"/>
  <c r="H23" i="1"/>
  <c r="G23" i="1"/>
  <c r="F23" i="1"/>
  <c r="E23" i="1"/>
  <c r="D23" i="1"/>
  <c r="C23" i="1"/>
  <c r="M22" i="1"/>
  <c r="L22" i="1"/>
  <c r="K22" i="1"/>
  <c r="J22" i="1"/>
  <c r="I22" i="1"/>
  <c r="H22" i="1"/>
  <c r="G22" i="1"/>
  <c r="F22" i="1"/>
  <c r="M19" i="1"/>
  <c r="L19" i="1"/>
  <c r="K19" i="1"/>
  <c r="J19" i="1"/>
  <c r="I19" i="1"/>
  <c r="H19" i="1"/>
  <c r="G19" i="1"/>
  <c r="F19" i="1"/>
  <c r="E19" i="1"/>
  <c r="D19" i="1"/>
  <c r="C19" i="1"/>
  <c r="M18" i="1"/>
  <c r="L18" i="1"/>
  <c r="K18" i="1"/>
  <c r="J18" i="1"/>
  <c r="I18" i="1"/>
  <c r="H18" i="1"/>
  <c r="G18" i="1"/>
  <c r="F18" i="1"/>
  <c r="E18" i="1"/>
  <c r="D18" i="1"/>
  <c r="C18" i="1"/>
  <c r="M17" i="1"/>
  <c r="L17" i="1"/>
  <c r="K17" i="1"/>
  <c r="J17" i="1"/>
  <c r="I17" i="1"/>
  <c r="H17" i="1"/>
  <c r="G17" i="1"/>
  <c r="F17" i="1"/>
  <c r="E17" i="1"/>
  <c r="D17" i="1"/>
  <c r="C17" i="1"/>
  <c r="M16" i="1"/>
  <c r="L16" i="1"/>
  <c r="K16" i="1"/>
  <c r="J16" i="1"/>
  <c r="I16" i="1"/>
  <c r="H16" i="1"/>
  <c r="G16" i="1"/>
  <c r="F16" i="1"/>
  <c r="E16" i="1"/>
  <c r="D16" i="1"/>
  <c r="C16" i="1"/>
  <c r="M15" i="1"/>
  <c r="L15" i="1"/>
  <c r="K15" i="1"/>
  <c r="J15" i="1"/>
  <c r="I15" i="1"/>
  <c r="H15" i="1"/>
  <c r="G15" i="1"/>
  <c r="F15" i="1"/>
  <c r="E15" i="1"/>
  <c r="D15" i="1"/>
  <c r="C15" i="1"/>
  <c r="M14" i="1"/>
  <c r="L14" i="1"/>
  <c r="K14" i="1"/>
  <c r="J14" i="1"/>
  <c r="I14" i="1"/>
  <c r="H14" i="1"/>
  <c r="G14" i="1"/>
  <c r="F14" i="1"/>
  <c r="E14" i="1"/>
  <c r="D14" i="1"/>
  <c r="C14" i="1"/>
  <c r="M13" i="1"/>
  <c r="L13" i="1"/>
  <c r="K13" i="1"/>
  <c r="J13" i="1"/>
  <c r="I13" i="1"/>
  <c r="H13" i="1"/>
  <c r="G13" i="1"/>
  <c r="F13" i="1"/>
  <c r="E13" i="1"/>
  <c r="D13" i="1"/>
  <c r="M12" i="1"/>
  <c r="L12" i="1"/>
  <c r="K12" i="1"/>
  <c r="J12" i="1"/>
  <c r="I12" i="1"/>
  <c r="H12" i="1"/>
  <c r="G12" i="1"/>
  <c r="F12" i="1"/>
  <c r="E12" i="1"/>
  <c r="D12" i="1"/>
  <c r="C12" i="1"/>
  <c r="M11" i="1"/>
  <c r="L11" i="1"/>
  <c r="K11" i="1"/>
  <c r="J11" i="1"/>
  <c r="I11" i="1"/>
  <c r="H11" i="1"/>
  <c r="G11" i="1"/>
  <c r="F11" i="1"/>
  <c r="E11" i="1"/>
  <c r="D11" i="1"/>
  <c r="C11" i="1"/>
  <c r="K73" i="1" l="1"/>
  <c r="O11" i="1"/>
  <c r="O14" i="1"/>
  <c r="O25" i="1"/>
  <c r="O41" i="1"/>
  <c r="O46" i="1"/>
  <c r="O59" i="1"/>
  <c r="J69" i="1"/>
  <c r="J74" i="1" s="1"/>
  <c r="O49" i="1"/>
  <c r="O22" i="1"/>
  <c r="O23" i="1"/>
  <c r="O39" i="1"/>
  <c r="O44" i="1"/>
  <c r="O52" i="1"/>
  <c r="O57" i="1"/>
  <c r="C73" i="1"/>
  <c r="O71" i="1"/>
  <c r="O26" i="1"/>
  <c r="O34" i="1"/>
  <c r="O47" i="1"/>
  <c r="O60" i="1"/>
  <c r="O17" i="1"/>
  <c r="O36" i="1"/>
  <c r="O18" i="1"/>
  <c r="O32" i="1"/>
  <c r="O37" i="1"/>
  <c r="O42" i="1"/>
  <c r="O50" i="1"/>
  <c r="O55" i="1"/>
  <c r="O67" i="1"/>
  <c r="O12" i="1"/>
  <c r="O24" i="1"/>
  <c r="O40" i="1"/>
  <c r="O45" i="1"/>
  <c r="O58" i="1"/>
  <c r="O72" i="1"/>
  <c r="O15" i="1"/>
  <c r="O16" i="1"/>
  <c r="O27" i="1"/>
  <c r="O35" i="1"/>
  <c r="O48" i="1"/>
  <c r="O53" i="1"/>
  <c r="O62" i="1"/>
  <c r="O28" i="1"/>
  <c r="O54" i="1"/>
  <c r="C69" i="1"/>
  <c r="O66" i="1"/>
  <c r="O13" i="1"/>
  <c r="O19" i="1"/>
  <c r="O33" i="1"/>
  <c r="O38" i="1"/>
  <c r="O43" i="1"/>
  <c r="O51" i="1"/>
  <c r="O56" i="1"/>
  <c r="O68" i="1"/>
  <c r="D20" i="1"/>
  <c r="D30" i="1" s="1"/>
  <c r="L20" i="1"/>
  <c r="L29" i="1"/>
  <c r="G63" i="1"/>
  <c r="D29" i="1"/>
  <c r="M69" i="1"/>
  <c r="G29" i="1"/>
  <c r="E69" i="1"/>
  <c r="E74" i="1" s="1"/>
  <c r="E20" i="1"/>
  <c r="M20" i="1"/>
  <c r="M29" i="1"/>
  <c r="H63" i="1"/>
  <c r="F20" i="1"/>
  <c r="F29" i="1"/>
  <c r="C29" i="1"/>
  <c r="I63" i="1"/>
  <c r="D69" i="1"/>
  <c r="D74" i="1" s="1"/>
  <c r="L69" i="1"/>
  <c r="L74" i="1" s="1"/>
  <c r="H20" i="1"/>
  <c r="H29" i="1"/>
  <c r="E29" i="1"/>
  <c r="C63" i="1"/>
  <c r="K63" i="1"/>
  <c r="F69" i="1"/>
  <c r="J63" i="1"/>
  <c r="I20" i="1"/>
  <c r="I29" i="1"/>
  <c r="D63" i="1"/>
  <c r="L63" i="1"/>
  <c r="G69" i="1"/>
  <c r="F73" i="1"/>
  <c r="J20" i="1"/>
  <c r="J29" i="1"/>
  <c r="E63" i="1"/>
  <c r="M63" i="1"/>
  <c r="H69" i="1"/>
  <c r="G73" i="1"/>
  <c r="G20" i="1"/>
  <c r="C20" i="1"/>
  <c r="K20" i="1"/>
  <c r="K29" i="1"/>
  <c r="F63" i="1"/>
  <c r="B63" i="1"/>
  <c r="I69" i="1"/>
  <c r="I74" i="1" s="1"/>
  <c r="H73" i="1"/>
  <c r="B74" i="1"/>
  <c r="K74" i="1"/>
  <c r="M74" i="1"/>
  <c r="M30" i="1" l="1"/>
  <c r="C74" i="1"/>
  <c r="F30" i="1"/>
  <c r="F64" i="1" s="1"/>
  <c r="G30" i="1"/>
  <c r="G64" i="1" s="1"/>
  <c r="G74" i="1"/>
  <c r="I30" i="1"/>
  <c r="I64" i="1" s="1"/>
  <c r="I75" i="1" s="1"/>
  <c r="H30" i="1"/>
  <c r="H64" i="1" s="1"/>
  <c r="J30" i="1"/>
  <c r="J64" i="1" s="1"/>
  <c r="J75" i="1" s="1"/>
  <c r="F74" i="1"/>
  <c r="O20" i="1"/>
  <c r="O73" i="1"/>
  <c r="O69" i="1"/>
  <c r="H74" i="1"/>
  <c r="E30" i="1"/>
  <c r="E64" i="1" s="1"/>
  <c r="E75" i="1" s="1"/>
  <c r="O29" i="1"/>
  <c r="D64" i="1"/>
  <c r="D75" i="1" s="1"/>
  <c r="O63" i="1"/>
  <c r="M64" i="1"/>
  <c r="M75" i="1" s="1"/>
  <c r="K30" i="1"/>
  <c r="K64" i="1" s="1"/>
  <c r="K75" i="1" s="1"/>
  <c r="L30" i="1"/>
  <c r="L64" i="1" s="1"/>
  <c r="L75" i="1" s="1"/>
  <c r="C30" i="1"/>
  <c r="C64" i="1" s="1"/>
  <c r="C75" i="1" s="1"/>
  <c r="B30" i="1"/>
  <c r="O74" i="1" l="1"/>
  <c r="G75" i="1"/>
  <c r="F75" i="1"/>
  <c r="H75" i="1"/>
  <c r="O30" i="1"/>
  <c r="O64" i="1" s="1"/>
  <c r="B64" i="1"/>
  <c r="B75" i="1" l="1"/>
  <c r="O75" i="1" s="1"/>
</calcChain>
</file>

<file path=xl/sharedStrings.xml><?xml version="1.0" encoding="utf-8"?>
<sst xmlns="http://schemas.openxmlformats.org/spreadsheetml/2006/main" count="136" uniqueCount="117">
  <si>
    <t>Total</t>
  </si>
  <si>
    <t>Revenu</t>
  </si>
  <si>
    <t xml:space="preserve">   Rabais accordés</t>
  </si>
  <si>
    <t xml:space="preserve">   Remboursements - Indemnités</t>
  </si>
  <si>
    <t xml:space="preserve">   Revenu d’expédition et de livraison</t>
  </si>
  <si>
    <t xml:space="preserve">   Revenu non imputé d’un règlement comptant</t>
  </si>
  <si>
    <t xml:space="preserve">   Revenu sans catégorie</t>
  </si>
  <si>
    <t xml:space="preserve">   Revenus de fret</t>
  </si>
  <si>
    <t xml:space="preserve">   Revenus des dépenses facturables</t>
  </si>
  <si>
    <t xml:space="preserve">   Revenus provenant de la vente de produits</t>
  </si>
  <si>
    <t xml:space="preserve">   Ventes</t>
  </si>
  <si>
    <t>Total des revenus</t>
  </si>
  <si>
    <t>Coût des marchandises vendues</t>
  </si>
  <si>
    <t xml:space="preserve">   Achats - CDS</t>
  </si>
  <si>
    <t xml:space="preserve">   Autres coûts - CDS</t>
  </si>
  <si>
    <t xml:space="preserve">   Coût de la main-d'œuvre - CDS</t>
  </si>
  <si>
    <t xml:space="preserve">   Coût des marchandises vendues</t>
  </si>
  <si>
    <t xml:space="preserve">   Expédition et livraison - CDS</t>
  </si>
  <si>
    <t xml:space="preserve">   Fournitures et matériaux - CDS</t>
  </si>
  <si>
    <t xml:space="preserve">   Sous-traitants - CDS</t>
  </si>
  <si>
    <t>Total du coût des marchandises vendues</t>
  </si>
  <si>
    <t>Profit brut</t>
  </si>
  <si>
    <t>Dépenses</t>
  </si>
  <si>
    <t xml:space="preserve">   Achats</t>
  </si>
  <si>
    <t xml:space="preserve">   Assurance</t>
  </si>
  <si>
    <t xml:space="preserve">   Assurance - Invalidité</t>
  </si>
  <si>
    <t xml:space="preserve">   Assurance - Responsabilité</t>
  </si>
  <si>
    <t xml:space="preserve">   Autres dépenses générales et administratives</t>
  </si>
  <si>
    <t xml:space="preserve">   Commissions et frais</t>
  </si>
  <si>
    <t xml:space="preserve">   Créances irrécouvrables</t>
  </si>
  <si>
    <t xml:space="preserve">   Droits d’adhésion et abonnements</t>
  </si>
  <si>
    <t xml:space="preserve">   Dépense sans catégorie</t>
  </si>
  <si>
    <t xml:space="preserve">   Déplacement</t>
  </si>
  <si>
    <t xml:space="preserve">   Expédition et livraison</t>
  </si>
  <si>
    <t xml:space="preserve">   Fournitures</t>
  </si>
  <si>
    <t xml:space="preserve">   Frais bancaires</t>
  </si>
  <si>
    <t xml:space="preserve">   Frais de bureau</t>
  </si>
  <si>
    <t xml:space="preserve">   Frais d’expédition et de livraison</t>
  </si>
  <si>
    <t xml:space="preserve">   Frais d’élimination</t>
  </si>
  <si>
    <t xml:space="preserve">   Frais juridiques et professionnels</t>
  </si>
  <si>
    <t xml:space="preserve">   Impôts et licences</t>
  </si>
  <si>
    <t xml:space="preserve">   Intérêts débiteurs</t>
  </si>
  <si>
    <t xml:space="preserve">   Matériaux pour le projet</t>
  </si>
  <si>
    <t xml:space="preserve">   Outils</t>
  </si>
  <si>
    <t xml:space="preserve">   Paiement de loyer ou de bail</t>
  </si>
  <si>
    <t xml:space="preserve">   Papeterie et impression</t>
  </si>
  <si>
    <t xml:space="preserve">   Promotionnel</t>
  </si>
  <si>
    <t xml:space="preserve">   Publicité</t>
  </si>
  <si>
    <t xml:space="preserve">   Repas de déplacement</t>
  </si>
  <si>
    <t xml:space="preserve">   Repas et divertissement</t>
  </si>
  <si>
    <t xml:space="preserve">   Réparation et entretien</t>
  </si>
  <si>
    <t xml:space="preserve">   Services publics</t>
  </si>
  <si>
    <t xml:space="preserve">   Sous-traitants</t>
  </si>
  <si>
    <t>Total des dépenses</t>
  </si>
  <si>
    <t>Bénéfice d’exploitation net</t>
  </si>
  <si>
    <t>Autres revenus</t>
  </si>
  <si>
    <t xml:space="preserve">   Autres revenus de portefeuille</t>
  </si>
  <si>
    <t xml:space="preserve">   Autres revenus réguliers</t>
  </si>
  <si>
    <t xml:space="preserve">   Intérêts créditeurs</t>
  </si>
  <si>
    <t>Total des autres revenus</t>
  </si>
  <si>
    <t>Autres dépenses</t>
  </si>
  <si>
    <t xml:space="preserve">   Amendes et règlements</t>
  </si>
  <si>
    <t xml:space="preserve">   Divers</t>
  </si>
  <si>
    <t>Total des autres dépenses</t>
  </si>
  <si>
    <t>Autre revenu net</t>
  </si>
  <si>
    <t>Revenu net</t>
  </si>
  <si>
    <t xml:space="preserve">   Salaires</t>
  </si>
  <si>
    <t xml:space="preserve">   Projets</t>
  </si>
  <si>
    <t>O</t>
  </si>
  <si>
    <t>Restant à encaisser</t>
  </si>
  <si>
    <t>Réglé2</t>
  </si>
  <si>
    <t>Date3</t>
  </si>
  <si>
    <t>Réglé5</t>
  </si>
  <si>
    <t>Projet</t>
  </si>
  <si>
    <t>Réglé3</t>
  </si>
  <si>
    <t>Réglé4</t>
  </si>
  <si>
    <t>Date2</t>
  </si>
  <si>
    <t>Date4</t>
  </si>
  <si>
    <t>Date5</t>
  </si>
  <si>
    <t>Encaissé</t>
  </si>
  <si>
    <t>Chiffre d'affaire</t>
  </si>
  <si>
    <t>Colonne1</t>
  </si>
  <si>
    <t>Date de signature</t>
  </si>
  <si>
    <t>Réglé1</t>
  </si>
  <si>
    <t>Réglé 6</t>
  </si>
  <si>
    <t>Date 6</t>
  </si>
  <si>
    <t>Phase1</t>
  </si>
  <si>
    <t>Date1</t>
  </si>
  <si>
    <t>Phase2</t>
  </si>
  <si>
    <t>Phase3</t>
  </si>
  <si>
    <t>Phase4</t>
  </si>
  <si>
    <t>Phase5</t>
  </si>
  <si>
    <t>Réglé7</t>
  </si>
  <si>
    <t>Date7</t>
  </si>
  <si>
    <t>Ajustement fin de contrat</t>
  </si>
  <si>
    <t>janvier - décembre 2019</t>
  </si>
  <si>
    <t>Phase6</t>
  </si>
  <si>
    <t>Début prériode</t>
  </si>
  <si>
    <t>Fin période</t>
  </si>
  <si>
    <t>Encaissements</t>
  </si>
  <si>
    <t>RESTHER</t>
  </si>
  <si>
    <t>Honoraires TTC</t>
  </si>
  <si>
    <t>ROYAL</t>
  </si>
  <si>
    <t>janv-2020</t>
  </si>
  <si>
    <t>déc-2019</t>
  </si>
  <si>
    <t>nov-2019</t>
  </si>
  <si>
    <t>oct-2019</t>
  </si>
  <si>
    <t>sept-2019</t>
  </si>
  <si>
    <t>août-2019</t>
  </si>
  <si>
    <t>juil-2019</t>
  </si>
  <si>
    <t>juin-2019</t>
  </si>
  <si>
    <t>mai-2019</t>
  </si>
  <si>
    <t>avr-2019</t>
  </si>
  <si>
    <t>mars-2019</t>
  </si>
  <si>
    <t>févr-2019</t>
  </si>
  <si>
    <t>janv-2019</t>
  </si>
  <si>
    <t>Aperçu du budget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</si>
</sst>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-* #,##0.00_-;\-* #,##0.00_-;_-* &quot;-&quot;??_-;_-@_-"/>
    <numFmt numFmtId="165" formatCode="#,##0.00\ _€"/>
    <numFmt numFmtId="166" formatCode="&quot;$&quot;* #,##0.00\ _€"/>
    <numFmt numFmtId="167" formatCode="[$$-C09]#,##0.00"/>
    <numFmt numFmtId="168" formatCode="dd/mm/yy;@"/>
    <numFmt numFmtId="169" formatCode="mmm\-yyyy"/>
  </numFmts>
  <fonts count="23">
    <font>
      <sz val="11"/>
      <color indexed="8"/>
      <name val="Calibri"/>
      <family val="2"/>
      <scheme val="minor"/>
    </font>
    <font>
      <b/>
      <sz val="8"/>
      <color indexed="8"/>
      <name val="Arial"/>
      <family val="2"/>
    </font>
    <font>
      <sz val="8"/>
      <color indexed="8"/>
      <name val="Arial"/>
      <family val="2"/>
    </font>
    <font>
      <b/>
      <sz val="14"/>
      <color indexed="8"/>
      <name val="Arial"/>
      <family val="2"/>
    </font>
    <font>
      <b/>
      <sz val="10"/>
      <color indexed="8"/>
      <name val="Arial"/>
      <family val="2"/>
    </font>
    <font>
      <sz val="12"/>
      <color indexed="8"/>
      <name val="Calibri"/>
      <family val="2"/>
      <scheme val="minor"/>
    </font>
    <font>
      <b/>
      <sz val="12"/>
      <color indexed="8"/>
      <name val="Calibri"/>
      <family val="2"/>
      <scheme val="minor"/>
    </font>
    <font>
      <b/>
      <sz val="18"/>
      <color indexed="8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Arial"/>
      <family val="2"/>
    </font>
    <font>
      <sz val="8"/>
      <name val="Calibri"/>
      <family val="2"/>
      <scheme val="minor"/>
    </font>
    <font>
      <b/>
      <sz val="14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name val="Calibri"/>
      <scheme val="minor"/>
    </font>
    <font>
      <b/>
      <sz val="14"/>
      <name val="Calibri"/>
      <scheme val="minor"/>
    </font>
    <font>
      <b/>
      <sz val="11"/>
      <name val="Calibri"/>
      <scheme val="minor"/>
    </font>
    <font>
      <b/>
      <sz val="11"/>
      <color theme="1"/>
      <name val="Arial"/>
    </font>
    <font>
      <b/>
      <sz val="12"/>
      <color theme="1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11"/>
      <color theme="1" tint="0.249977111117893"/>
      <name val="Calibri"/>
      <family val="2"/>
      <scheme val="minor"/>
    </font>
    <font>
      <b/>
      <sz val="12"/>
      <color theme="1" tint="0.249977111117893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0" tint="-0.34998626667073579"/>
        <bgColor theme="0" tint="-0.34998626667073579"/>
      </patternFill>
    </fill>
    <fill>
      <patternFill patternType="solid">
        <fgColor theme="0" tint="-0.14999847407452621"/>
        <bgColor theme="0" tint="-0.34998626667073579"/>
      </patternFill>
    </fill>
    <fill>
      <patternFill patternType="solid">
        <fgColor theme="2" tint="-9.9978637043366805E-2"/>
        <bgColor theme="0" tint="-0.34998626667073579"/>
      </patternFill>
    </fill>
    <fill>
      <patternFill patternType="solid">
        <fgColor theme="2" tint="-9.9978637043366805E-2"/>
        <bgColor theme="4" tint="0.79998168889431442"/>
      </patternFill>
    </fill>
    <fill>
      <patternFill patternType="solid">
        <fgColor theme="0" tint="-0.14999847407452621"/>
        <bgColor theme="4" tint="0.79998168889431442"/>
      </patternFill>
    </fill>
    <fill>
      <patternFill patternType="solid">
        <fgColor theme="4" tint="0.79998168889431442"/>
        <bgColor theme="0" tint="-0.14999847407452621"/>
      </patternFill>
    </fill>
    <fill>
      <patternFill patternType="solid">
        <fgColor theme="4" tint="0.79998168889431442"/>
        <bgColor theme="0" tint="-0.34998626667073579"/>
      </patternFill>
    </fill>
    <fill>
      <patternFill patternType="solid">
        <fgColor theme="4" tint="0.39997558519241921"/>
        <bgColor theme="0" tint="-0.14999847407452621"/>
      </patternFill>
    </fill>
    <fill>
      <patternFill patternType="solid">
        <fgColor theme="4" tint="0.39997558519241921"/>
        <bgColor theme="0" tint="-0.34998626667073579"/>
      </patternFill>
    </fill>
    <fill>
      <patternFill patternType="solid">
        <fgColor theme="4" tint="0.39997558519241921"/>
        <bgColor theme="4" tint="0.79998168889431442"/>
      </patternFill>
    </fill>
    <fill>
      <patternFill patternType="solid">
        <fgColor theme="5"/>
        <bgColor theme="0" tint="-0.14999847407452621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theme="0" tint="-0.34998626667073579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39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 style="thin">
        <color indexed="64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 style="thin">
        <color theme="1"/>
      </left>
      <right/>
      <top/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theme="1"/>
      </top>
      <bottom style="thin">
        <color theme="1"/>
      </bottom>
      <diagonal/>
    </border>
    <border>
      <left style="medium">
        <color indexed="64"/>
      </left>
      <right/>
      <top style="medium">
        <color indexed="64"/>
      </top>
      <bottom style="thin">
        <color theme="1"/>
      </bottom>
      <diagonal/>
    </border>
    <border>
      <left style="thin">
        <color theme="1"/>
      </left>
      <right/>
      <top style="medium">
        <color indexed="64"/>
      </top>
      <bottom style="thin">
        <color theme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theme="1"/>
      </bottom>
      <diagonal/>
    </border>
    <border>
      <left style="thin">
        <color indexed="64"/>
      </left>
      <right/>
      <top style="medium">
        <color indexed="64"/>
      </top>
      <bottom style="thin">
        <color theme="1"/>
      </bottom>
      <diagonal/>
    </border>
    <border>
      <left style="medium">
        <color indexed="64"/>
      </left>
      <right/>
      <top style="thin">
        <color theme="1"/>
      </top>
      <bottom/>
      <diagonal/>
    </border>
    <border>
      <left style="medium">
        <color indexed="64"/>
      </left>
      <right/>
      <top style="thin">
        <color theme="1"/>
      </top>
      <bottom style="thin">
        <color theme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164" fontId="14" fillId="0" borderId="0" applyFont="0" applyFill="0" applyBorder="0" applyAlignment="0" applyProtection="0"/>
  </cellStyleXfs>
  <cellXfs count="133">
    <xf numFmtId="0" fontId="0" fillId="0" borderId="0" xfId="0"/>
    <xf numFmtId="0" fontId="1" fillId="0" borderId="0" xfId="0" applyFont="1" applyAlignment="1">
      <alignment horizontal="left" wrapText="1"/>
    </xf>
    <xf numFmtId="0" fontId="5" fillId="0" borderId="0" xfId="0" applyFont="1" applyAlignment="1">
      <alignment wrapText="1"/>
    </xf>
    <xf numFmtId="0" fontId="6" fillId="0" borderId="0" xfId="0" applyFont="1" applyAlignment="1">
      <alignment horizontal="left" wrapText="1"/>
    </xf>
    <xf numFmtId="0" fontId="6" fillId="2" borderId="0" xfId="0" applyFont="1" applyFill="1" applyAlignment="1">
      <alignment horizontal="left" wrapText="1"/>
    </xf>
    <xf numFmtId="0" fontId="6" fillId="3" borderId="0" xfId="0" applyFont="1" applyFill="1" applyAlignment="1">
      <alignment horizontal="left" wrapText="1"/>
    </xf>
    <xf numFmtId="0" fontId="6" fillId="4" borderId="0" xfId="0" applyFont="1" applyFill="1" applyAlignment="1">
      <alignment horizontal="left" wrapText="1"/>
    </xf>
    <xf numFmtId="0" fontId="6" fillId="5" borderId="0" xfId="0" applyFont="1" applyFill="1" applyAlignment="1">
      <alignment horizontal="left" wrapText="1"/>
    </xf>
    <xf numFmtId="0" fontId="6" fillId="6" borderId="0" xfId="0" applyFont="1" applyFill="1" applyAlignment="1">
      <alignment horizontal="left" wrapText="1"/>
    </xf>
    <xf numFmtId="0" fontId="0" fillId="0" borderId="0" xfId="0" applyAlignment="1">
      <alignment horizontal="right"/>
    </xf>
    <xf numFmtId="0" fontId="0" fillId="0" borderId="0" xfId="0"/>
    <xf numFmtId="0" fontId="0" fillId="0" borderId="0" xfId="0"/>
    <xf numFmtId="0" fontId="9" fillId="8" borderId="7" xfId="0" applyFont="1" applyFill="1" applyBorder="1" applyAlignment="1">
      <alignment horizontal="center" vertical="center" textRotation="90" wrapText="1"/>
    </xf>
    <xf numFmtId="0" fontId="9" fillId="8" borderId="7" xfId="0" applyFont="1" applyFill="1" applyBorder="1" applyAlignment="1">
      <alignment horizontal="center" vertical="center" wrapText="1"/>
    </xf>
    <xf numFmtId="0" fontId="0" fillId="0" borderId="0" xfId="0"/>
    <xf numFmtId="0" fontId="0" fillId="0" borderId="0" xfId="0"/>
    <xf numFmtId="2" fontId="10" fillId="9" borderId="6" xfId="0" applyNumberFormat="1" applyFont="1" applyFill="1" applyBorder="1" applyAlignment="1">
      <alignment horizontal="center" vertical="center"/>
    </xf>
    <xf numFmtId="0" fontId="0" fillId="0" borderId="0" xfId="0"/>
    <xf numFmtId="0" fontId="9" fillId="8" borderId="8" xfId="0" applyFont="1" applyFill="1" applyBorder="1" applyAlignment="1">
      <alignment horizontal="center" vertical="center" wrapText="1"/>
    </xf>
    <xf numFmtId="0" fontId="13" fillId="10" borderId="9" xfId="0" applyFont="1" applyFill="1" applyBorder="1"/>
    <xf numFmtId="14" fontId="9" fillId="10" borderId="9" xfId="0" applyNumberFormat="1" applyFont="1" applyFill="1" applyBorder="1"/>
    <xf numFmtId="0" fontId="0" fillId="0" borderId="0" xfId="0" applyAlignment="1">
      <alignment horizontal="center" vertical="center"/>
    </xf>
    <xf numFmtId="0" fontId="9" fillId="8" borderId="0" xfId="0" applyFont="1" applyFill="1" applyBorder="1" applyAlignment="1">
      <alignment horizontal="center" vertical="center" wrapText="1"/>
    </xf>
    <xf numFmtId="0" fontId="13" fillId="10" borderId="11" xfId="0" applyFont="1" applyFill="1" applyBorder="1"/>
    <xf numFmtId="0" fontId="9" fillId="14" borderId="7" xfId="0" applyFont="1" applyFill="1" applyBorder="1" applyAlignment="1">
      <alignment horizontal="center" vertical="center" textRotation="90" wrapText="1"/>
    </xf>
    <xf numFmtId="0" fontId="9" fillId="14" borderId="7" xfId="0" applyFont="1" applyFill="1" applyBorder="1" applyAlignment="1">
      <alignment horizontal="center" vertical="center" wrapText="1"/>
    </xf>
    <xf numFmtId="0" fontId="9" fillId="16" borderId="7" xfId="0" applyFont="1" applyFill="1" applyBorder="1" applyAlignment="1">
      <alignment horizontal="center" vertical="center" wrapText="1"/>
    </xf>
    <xf numFmtId="0" fontId="9" fillId="16" borderId="7" xfId="0" applyFont="1" applyFill="1" applyBorder="1" applyAlignment="1">
      <alignment horizontal="center" vertical="center" textRotation="90" wrapText="1"/>
    </xf>
    <xf numFmtId="0" fontId="8" fillId="19" borderId="7" xfId="0" applyFont="1" applyFill="1" applyBorder="1" applyAlignment="1">
      <alignment horizontal="center" vertical="center"/>
    </xf>
    <xf numFmtId="168" fontId="10" fillId="11" borderId="5" xfId="0" applyNumberFormat="1" applyFont="1" applyFill="1" applyBorder="1" applyAlignment="1">
      <alignment horizontal="center" vertical="center"/>
    </xf>
    <xf numFmtId="14" fontId="10" fillId="10" borderId="6" xfId="0" applyNumberFormat="1" applyFont="1" applyFill="1" applyBorder="1"/>
    <xf numFmtId="0" fontId="4" fillId="0" borderId="0" xfId="0" applyFont="1" applyAlignment="1">
      <alignment horizontal="center"/>
    </xf>
    <xf numFmtId="0" fontId="0" fillId="0" borderId="0" xfId="0"/>
    <xf numFmtId="0" fontId="9" fillId="20" borderId="7" xfId="0" applyFont="1" applyFill="1" applyBorder="1" applyAlignment="1">
      <alignment horizontal="center" vertical="center" wrapText="1"/>
    </xf>
    <xf numFmtId="2" fontId="0" fillId="21" borderId="6" xfId="0" applyNumberFormat="1" applyFont="1" applyFill="1" applyBorder="1" applyAlignment="1">
      <alignment horizontal="center" vertical="center"/>
    </xf>
    <xf numFmtId="2" fontId="10" fillId="21" borderId="0" xfId="0" applyNumberFormat="1" applyFont="1" applyFill="1" applyBorder="1" applyAlignment="1">
      <alignment horizontal="center" vertical="center"/>
    </xf>
    <xf numFmtId="0" fontId="16" fillId="10" borderId="9" xfId="0" applyFont="1" applyFill="1" applyBorder="1"/>
    <xf numFmtId="2" fontId="15" fillId="9" borderId="6" xfId="0" applyNumberFormat="1" applyFont="1" applyFill="1" applyBorder="1" applyAlignment="1">
      <alignment horizontal="center" vertical="center"/>
    </xf>
    <xf numFmtId="2" fontId="15" fillId="21" borderId="6" xfId="0" applyNumberFormat="1" applyFont="1" applyFill="1" applyBorder="1" applyAlignment="1">
      <alignment horizontal="center" vertical="center"/>
    </xf>
    <xf numFmtId="168" fontId="15" fillId="11" borderId="5" xfId="0" applyNumberFormat="1" applyFont="1" applyFill="1" applyBorder="1" applyAlignment="1">
      <alignment horizontal="center" vertical="center"/>
    </xf>
    <xf numFmtId="0" fontId="18" fillId="7" borderId="4" xfId="0" applyFont="1" applyFill="1" applyBorder="1" applyAlignment="1">
      <alignment horizontal="center" vertical="center"/>
    </xf>
    <xf numFmtId="168" fontId="15" fillId="15" borderId="5" xfId="0" applyNumberFormat="1" applyFont="1" applyFill="1" applyBorder="1" applyAlignment="1">
      <alignment horizontal="center" vertical="center"/>
    </xf>
    <xf numFmtId="168" fontId="15" fillId="10" borderId="5" xfId="0" applyNumberFormat="1" applyFont="1" applyFill="1" applyBorder="1" applyAlignment="1">
      <alignment horizontal="center" vertical="center"/>
    </xf>
    <xf numFmtId="14" fontId="15" fillId="15" borderId="5" xfId="0" applyNumberFormat="1" applyFont="1" applyFill="1" applyBorder="1" applyAlignment="1">
      <alignment horizontal="center" vertical="center"/>
    </xf>
    <xf numFmtId="14" fontId="15" fillId="10" borderId="5" xfId="0" applyNumberFormat="1" applyFont="1" applyFill="1" applyBorder="1" applyAlignment="1">
      <alignment horizontal="center" vertical="center"/>
    </xf>
    <xf numFmtId="0" fontId="11" fillId="22" borderId="7" xfId="0" applyFont="1" applyFill="1" applyBorder="1" applyAlignment="1">
      <alignment horizontal="center" vertical="center"/>
    </xf>
    <xf numFmtId="0" fontId="0" fillId="23" borderId="0" xfId="0" applyFill="1"/>
    <xf numFmtId="0" fontId="0" fillId="0" borderId="0" xfId="0" applyAlignment="1">
      <alignment horizontal="center"/>
    </xf>
    <xf numFmtId="167" fontId="0" fillId="0" borderId="19" xfId="0" applyNumberFormat="1" applyBorder="1" applyAlignment="1">
      <alignment horizontal="center" vertical="center" wrapText="1"/>
    </xf>
    <xf numFmtId="167" fontId="0" fillId="0" borderId="20" xfId="0" applyNumberFormat="1" applyBorder="1" applyAlignment="1">
      <alignment horizontal="center" vertical="center" wrapText="1"/>
    </xf>
    <xf numFmtId="167" fontId="0" fillId="0" borderId="20" xfId="0" applyNumberFormat="1" applyBorder="1" applyAlignment="1">
      <alignment horizontal="center"/>
    </xf>
    <xf numFmtId="167" fontId="0" fillId="0" borderId="21" xfId="0" applyNumberFormat="1" applyBorder="1" applyAlignment="1">
      <alignment horizontal="center"/>
    </xf>
    <xf numFmtId="0" fontId="0" fillId="0" borderId="22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14" fontId="0" fillId="0" borderId="13" xfId="0" applyNumberFormat="1" applyBorder="1" applyAlignment="1">
      <alignment horizontal="center" vertical="center"/>
    </xf>
    <xf numFmtId="14" fontId="0" fillId="0" borderId="14" xfId="0" applyNumberFormat="1" applyBorder="1" applyAlignment="1">
      <alignment horizontal="center" vertical="center"/>
    </xf>
    <xf numFmtId="14" fontId="0" fillId="0" borderId="15" xfId="0" applyNumberFormat="1" applyBorder="1" applyAlignment="1">
      <alignment horizontal="center" vertical="center"/>
    </xf>
    <xf numFmtId="14" fontId="0" fillId="0" borderId="16" xfId="0" applyNumberFormat="1" applyBorder="1" applyAlignment="1">
      <alignment horizontal="center" vertical="center"/>
    </xf>
    <xf numFmtId="0" fontId="10" fillId="21" borderId="0" xfId="0" applyFont="1" applyFill="1" applyBorder="1"/>
    <xf numFmtId="0" fontId="13" fillId="21" borderId="12" xfId="0" applyFont="1" applyFill="1" applyBorder="1"/>
    <xf numFmtId="0" fontId="10" fillId="21" borderId="0" xfId="0" applyFont="1" applyFill="1" applyBorder="1" applyAlignment="1">
      <alignment horizontal="center" vertical="center"/>
    </xf>
    <xf numFmtId="167" fontId="9" fillId="21" borderId="7" xfId="0" applyNumberFormat="1" applyFont="1" applyFill="1" applyBorder="1" applyAlignment="1">
      <alignment horizontal="center" vertical="center"/>
    </xf>
    <xf numFmtId="167" fontId="10" fillId="21" borderId="7" xfId="0" applyNumberFormat="1" applyFont="1" applyFill="1" applyBorder="1" applyAlignment="1">
      <alignment horizontal="center" vertical="center"/>
    </xf>
    <xf numFmtId="2" fontId="9" fillId="15" borderId="26" xfId="0" applyNumberFormat="1" applyFont="1" applyFill="1" applyBorder="1" applyAlignment="1">
      <alignment horizontal="center" vertical="center"/>
    </xf>
    <xf numFmtId="0" fontId="11" fillId="7" borderId="27" xfId="0" applyFont="1" applyFill="1" applyBorder="1" applyAlignment="1">
      <alignment horizontal="center" vertical="center"/>
    </xf>
    <xf numFmtId="168" fontId="10" fillId="15" borderId="28" xfId="0" applyNumberFormat="1" applyFont="1" applyFill="1" applyBorder="1" applyAlignment="1">
      <alignment horizontal="center" vertical="center"/>
    </xf>
    <xf numFmtId="167" fontId="10" fillId="10" borderId="13" xfId="0" applyNumberFormat="1" applyFont="1" applyFill="1" applyBorder="1" applyAlignment="1">
      <alignment horizontal="center" vertical="center"/>
    </xf>
    <xf numFmtId="0" fontId="11" fillId="12" borderId="27" xfId="0" applyFont="1" applyFill="1" applyBorder="1" applyAlignment="1">
      <alignment horizontal="center" vertical="center"/>
    </xf>
    <xf numFmtId="168" fontId="10" fillId="11" borderId="28" xfId="0" applyNumberFormat="1" applyFont="1" applyFill="1" applyBorder="1" applyAlignment="1">
      <alignment horizontal="center" vertical="center"/>
    </xf>
    <xf numFmtId="2" fontId="9" fillId="10" borderId="26" xfId="0" applyNumberFormat="1" applyFont="1" applyFill="1" applyBorder="1" applyAlignment="1">
      <alignment horizontal="center" vertical="center"/>
    </xf>
    <xf numFmtId="0" fontId="11" fillId="13" borderId="27" xfId="0" applyFont="1" applyFill="1" applyBorder="1" applyAlignment="1">
      <alignment horizontal="center" vertical="center"/>
    </xf>
    <xf numFmtId="168" fontId="10" fillId="10" borderId="28" xfId="0" applyNumberFormat="1" applyFont="1" applyFill="1" applyBorder="1" applyAlignment="1">
      <alignment horizontal="center" vertical="center"/>
    </xf>
    <xf numFmtId="168" fontId="10" fillId="15" borderId="29" xfId="0" applyNumberFormat="1" applyFont="1" applyFill="1" applyBorder="1" applyAlignment="1">
      <alignment horizontal="center" vertical="center"/>
    </xf>
    <xf numFmtId="2" fontId="10" fillId="17" borderId="32" xfId="1" applyNumberFormat="1" applyFont="1" applyFill="1" applyBorder="1" applyAlignment="1">
      <alignment horizontal="center" vertical="center"/>
    </xf>
    <xf numFmtId="0" fontId="11" fillId="18" borderId="33" xfId="0" applyFont="1" applyFill="1" applyBorder="1" applyAlignment="1">
      <alignment horizontal="center" vertical="center"/>
    </xf>
    <xf numFmtId="168" fontId="10" fillId="17" borderId="34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right"/>
    </xf>
    <xf numFmtId="0" fontId="20" fillId="0" borderId="0" xfId="0" applyFont="1" applyAlignment="1">
      <alignment horizontal="right"/>
    </xf>
    <xf numFmtId="0" fontId="19" fillId="24" borderId="0" xfId="0" applyFont="1" applyFill="1" applyAlignment="1">
      <alignment horizontal="left" wrapText="1"/>
    </xf>
    <xf numFmtId="165" fontId="5" fillId="0" borderId="0" xfId="0" applyNumberFormat="1" applyFont="1" applyAlignment="1">
      <alignment horizontal="center" wrapText="1"/>
    </xf>
    <xf numFmtId="166" fontId="6" fillId="2" borderId="2" xfId="0" applyNumberFormat="1" applyFont="1" applyFill="1" applyBorder="1" applyAlignment="1">
      <alignment horizontal="center" wrapText="1"/>
    </xf>
    <xf numFmtId="166" fontId="6" fillId="3" borderId="2" xfId="0" applyNumberFormat="1" applyFont="1" applyFill="1" applyBorder="1" applyAlignment="1">
      <alignment horizontal="center" wrapText="1"/>
    </xf>
    <xf numFmtId="166" fontId="6" fillId="4" borderId="2" xfId="0" applyNumberFormat="1" applyFont="1" applyFill="1" applyBorder="1" applyAlignment="1">
      <alignment horizontal="center" wrapText="1"/>
    </xf>
    <xf numFmtId="166" fontId="6" fillId="5" borderId="2" xfId="0" applyNumberFormat="1" applyFont="1" applyFill="1" applyBorder="1" applyAlignment="1">
      <alignment horizontal="center" wrapText="1"/>
    </xf>
    <xf numFmtId="166" fontId="6" fillId="6" borderId="2" xfId="0" applyNumberFormat="1" applyFont="1" applyFill="1" applyBorder="1" applyAlignment="1">
      <alignment horizontal="center" wrapText="1"/>
    </xf>
    <xf numFmtId="166" fontId="6" fillId="0" borderId="2" xfId="0" applyNumberFormat="1" applyFont="1" applyBorder="1" applyAlignment="1">
      <alignment horizontal="center" wrapText="1"/>
    </xf>
    <xf numFmtId="166" fontId="19" fillId="24" borderId="3" xfId="0" applyNumberFormat="1" applyFont="1" applyFill="1" applyBorder="1" applyAlignment="1">
      <alignment horizontal="center" wrapText="1"/>
    </xf>
    <xf numFmtId="165" fontId="2" fillId="0" borderId="0" xfId="0" applyNumberFormat="1" applyFont="1" applyAlignment="1">
      <alignment horizontal="center" wrapText="1"/>
    </xf>
    <xf numFmtId="0" fontId="15" fillId="10" borderId="6" xfId="0" applyFont="1" applyFill="1" applyBorder="1"/>
    <xf numFmtId="167" fontId="17" fillId="10" borderId="30" xfId="0" applyNumberFormat="1" applyFont="1" applyFill="1" applyBorder="1" applyAlignment="1">
      <alignment horizontal="center" vertical="center"/>
    </xf>
    <xf numFmtId="0" fontId="18" fillId="12" borderId="4" xfId="0" applyNumberFormat="1" applyFont="1" applyFill="1" applyBorder="1" applyAlignment="1">
      <alignment horizontal="center" vertical="center"/>
    </xf>
    <xf numFmtId="167" fontId="15" fillId="15" borderId="31" xfId="0" applyNumberFormat="1" applyFont="1" applyFill="1" applyBorder="1" applyAlignment="1">
      <alignment horizontal="center" vertical="center"/>
    </xf>
    <xf numFmtId="0" fontId="18" fillId="7" borderId="10" xfId="0" applyNumberFormat="1" applyFont="1" applyFill="1" applyBorder="1" applyAlignment="1">
      <alignment horizontal="center" vertical="center"/>
    </xf>
    <xf numFmtId="168" fontId="15" fillId="15" borderId="25" xfId="0" applyNumberFormat="1" applyFont="1" applyFill="1" applyBorder="1" applyAlignment="1">
      <alignment horizontal="center" vertical="center"/>
    </xf>
    <xf numFmtId="167" fontId="15" fillId="10" borderId="31" xfId="0" applyNumberFormat="1" applyFont="1" applyFill="1" applyBorder="1" applyAlignment="1">
      <alignment horizontal="center" vertical="center"/>
    </xf>
    <xf numFmtId="0" fontId="18" fillId="13" borderId="10" xfId="0" applyNumberFormat="1" applyFont="1" applyFill="1" applyBorder="1" applyAlignment="1">
      <alignment horizontal="center" vertical="center"/>
    </xf>
    <xf numFmtId="168" fontId="15" fillId="10" borderId="25" xfId="0" applyNumberFormat="1" applyFont="1" applyFill="1" applyBorder="1" applyAlignment="1">
      <alignment horizontal="center" vertical="center"/>
    </xf>
    <xf numFmtId="14" fontId="15" fillId="15" borderId="25" xfId="0" applyNumberFormat="1" applyFont="1" applyFill="1" applyBorder="1" applyAlignment="1">
      <alignment horizontal="center" vertical="center"/>
    </xf>
    <xf numFmtId="14" fontId="15" fillId="10" borderId="25" xfId="0" applyNumberFormat="1" applyFont="1" applyFill="1" applyBorder="1" applyAlignment="1">
      <alignment horizontal="center" vertical="center"/>
    </xf>
    <xf numFmtId="0" fontId="18" fillId="7" borderId="10" xfId="0" applyFont="1" applyFill="1" applyBorder="1" applyAlignment="1">
      <alignment horizontal="center" vertical="center"/>
    </xf>
    <xf numFmtId="2" fontId="15" fillId="17" borderId="35" xfId="0" applyNumberFormat="1" applyFont="1" applyFill="1" applyBorder="1" applyAlignment="1">
      <alignment horizontal="center" vertical="center"/>
    </xf>
    <xf numFmtId="0" fontId="17" fillId="17" borderId="9" xfId="0" applyNumberFormat="1" applyFont="1" applyFill="1" applyBorder="1" applyAlignment="1">
      <alignment horizontal="center" vertical="center"/>
    </xf>
    <xf numFmtId="14" fontId="15" fillId="17" borderId="36" xfId="0" applyNumberFormat="1" applyFont="1" applyFill="1" applyBorder="1" applyAlignment="1">
      <alignment horizontal="center" vertical="center"/>
    </xf>
    <xf numFmtId="0" fontId="16" fillId="10" borderId="11" xfId="0" applyFont="1" applyFill="1" applyBorder="1"/>
    <xf numFmtId="167" fontId="15" fillId="15" borderId="30" xfId="0" applyNumberFormat="1" applyFont="1" applyFill="1" applyBorder="1" applyAlignment="1">
      <alignment horizontal="center" vertical="center"/>
    </xf>
    <xf numFmtId="0" fontId="18" fillId="7" borderId="4" xfId="0" applyNumberFormat="1" applyFont="1" applyFill="1" applyBorder="1" applyAlignment="1">
      <alignment horizontal="center" vertical="center"/>
    </xf>
    <xf numFmtId="167" fontId="15" fillId="10" borderId="30" xfId="0" applyNumberFormat="1" applyFont="1" applyFill="1" applyBorder="1" applyAlignment="1">
      <alignment horizontal="center" vertical="center"/>
    </xf>
    <xf numFmtId="0" fontId="18" fillId="13" borderId="4" xfId="0" applyNumberFormat="1" applyFont="1" applyFill="1" applyBorder="1" applyAlignment="1">
      <alignment horizontal="center" vertical="center"/>
    </xf>
    <xf numFmtId="2" fontId="15" fillId="17" borderId="37" xfId="0" applyNumberFormat="1" applyFont="1" applyFill="1" applyBorder="1" applyAlignment="1">
      <alignment horizontal="center" vertical="center"/>
    </xf>
    <xf numFmtId="0" fontId="17" fillId="17" borderId="11" xfId="0" applyNumberFormat="1" applyFont="1" applyFill="1" applyBorder="1" applyAlignment="1">
      <alignment horizontal="center" vertical="center"/>
    </xf>
    <xf numFmtId="14" fontId="15" fillId="17" borderId="38" xfId="0" applyNumberFormat="1" applyFont="1" applyFill="1" applyBorder="1" applyAlignment="1">
      <alignment horizontal="center" vertical="center"/>
    </xf>
    <xf numFmtId="169" fontId="0" fillId="0" borderId="0" xfId="0" applyNumberFormat="1" applyAlignment="1">
      <alignment horizontal="center"/>
    </xf>
    <xf numFmtId="0" fontId="21" fillId="0" borderId="0" xfId="0" applyFont="1"/>
    <xf numFmtId="169" fontId="21" fillId="0" borderId="0" xfId="0" applyNumberFormat="1" applyFont="1" applyAlignment="1">
      <alignment horizontal="center"/>
    </xf>
    <xf numFmtId="0" fontId="21" fillId="0" borderId="0" xfId="0" applyFont="1" applyAlignment="1">
      <alignment horizontal="center"/>
    </xf>
    <xf numFmtId="0" fontId="22" fillId="0" borderId="1" xfId="0" applyFont="1" applyBorder="1" applyAlignment="1">
      <alignment horizontal="center" wrapText="1"/>
    </xf>
    <xf numFmtId="165" fontId="22" fillId="0" borderId="0" xfId="0" applyNumberFormat="1" applyFont="1" applyAlignment="1">
      <alignment horizontal="center" wrapText="1"/>
    </xf>
    <xf numFmtId="166" fontId="22" fillId="2" borderId="2" xfId="0" applyNumberFormat="1" applyFont="1" applyFill="1" applyBorder="1" applyAlignment="1">
      <alignment horizontal="center" wrapText="1"/>
    </xf>
    <xf numFmtId="166" fontId="22" fillId="3" borderId="2" xfId="0" applyNumberFormat="1" applyFont="1" applyFill="1" applyBorder="1" applyAlignment="1">
      <alignment horizontal="center" wrapText="1"/>
    </xf>
    <xf numFmtId="166" fontId="22" fillId="4" borderId="2" xfId="0" applyNumberFormat="1" applyFont="1" applyFill="1" applyBorder="1" applyAlignment="1">
      <alignment horizontal="center" wrapText="1"/>
    </xf>
    <xf numFmtId="166" fontId="22" fillId="5" borderId="2" xfId="0" applyNumberFormat="1" applyFont="1" applyFill="1" applyBorder="1" applyAlignment="1">
      <alignment horizontal="center" wrapText="1"/>
    </xf>
    <xf numFmtId="166" fontId="22" fillId="6" borderId="2" xfId="0" applyNumberFormat="1" applyFont="1" applyFill="1" applyBorder="1" applyAlignment="1">
      <alignment horizontal="center" wrapText="1"/>
    </xf>
    <xf numFmtId="166" fontId="22" fillId="24" borderId="3" xfId="0" applyNumberFormat="1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0" fontId="0" fillId="0" borderId="17" xfId="0" applyBorder="1"/>
    <xf numFmtId="0" fontId="0" fillId="0" borderId="18" xfId="0" applyBorder="1"/>
    <xf numFmtId="0" fontId="2" fillId="0" borderId="0" xfId="0" applyFont="1" applyAlignment="1">
      <alignment horizontal="center"/>
    </xf>
    <xf numFmtId="0" fontId="0" fillId="0" borderId="0" xfId="0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2" fontId="7" fillId="0" borderId="0" xfId="0" applyNumberFormat="1" applyFont="1" applyAlignment="1">
      <alignment horizontal="center"/>
    </xf>
    <xf numFmtId="0" fontId="0" fillId="0" borderId="0" xfId="0" applyAlignment="1">
      <alignment horizontal="center"/>
    </xf>
  </cellXfs>
  <cellStyles count="2">
    <cellStyle name="Milliers" xfId="1" builtinId="3"/>
    <cellStyle name="Normal" xfId="0" builtinId="0"/>
  </cellStyles>
  <dxfs count="98">
    <dxf>
      <fill>
        <patternFill>
          <bgColor theme="9" tint="0.59996337778862885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numFmt numFmtId="0" formatCode="General"/>
      <alignment horizontal="center" vertical="bottom" textRotation="0" indent="0" justifyLastLine="0" shrinkToFit="0" readingOrder="0"/>
    </dxf>
    <dxf>
      <numFmt numFmtId="0" formatCode="General"/>
      <alignment horizontal="center" vertical="bottom" textRotation="0" indent="0" justifyLastLine="0" shrinkToFit="0" readingOrder="0"/>
    </dxf>
    <dxf>
      <numFmt numFmtId="0" formatCode="General"/>
      <alignment horizontal="center" vertical="bottom" textRotation="0" indent="0" justifyLastLine="0" shrinkToFit="0" readingOrder="0"/>
    </dxf>
    <dxf>
      <numFmt numFmtId="0" formatCode="General"/>
      <alignment horizontal="center" vertical="bottom" textRotation="0" indent="0" justifyLastLine="0" shrinkToFit="0" readingOrder="0"/>
    </dxf>
    <dxf>
      <numFmt numFmtId="0" formatCode="General"/>
      <alignment horizontal="center" vertical="bottom" textRotation="0" indent="0" justifyLastLine="0" shrinkToFit="0" readingOrder="0"/>
    </dxf>
    <dxf>
      <numFmt numFmtId="0" formatCode="General"/>
      <alignment horizontal="center" vertical="bottom" textRotation="0" indent="0" justifyLastLine="0" shrinkToFit="0" readingOrder="0"/>
    </dxf>
    <dxf>
      <numFmt numFmtId="0" formatCode="General"/>
      <alignment horizontal="center" vertical="bottom" textRotation="0" indent="0" justifyLastLine="0" shrinkToFit="0" readingOrder="0"/>
    </dxf>
    <dxf>
      <numFmt numFmtId="0" formatCode="General"/>
      <alignment horizontal="center" vertical="bottom" textRotation="0" indent="0" justifyLastLine="0" shrinkToFit="0" readingOrder="0"/>
    </dxf>
    <dxf>
      <numFmt numFmtId="0" formatCode="General"/>
      <alignment horizontal="center" vertical="bottom" textRotation="0" indent="0" justifyLastLine="0" shrinkToFit="0" readingOrder="0"/>
    </dxf>
    <dxf>
      <numFmt numFmtId="0" formatCode="General"/>
      <alignment horizontal="center" vertical="bottom" textRotation="0" indent="0" justifyLastLine="0" shrinkToFit="0" readingOrder="0"/>
    </dxf>
    <dxf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solid">
          <fgColor theme="0" tint="-0.34998626667073579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0" tint="-0.34998626667073579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solid">
          <fgColor theme="0" tint="-0.34998626667073579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solid">
          <fgColor theme="0" tint="-0.34998626667073579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solid">
          <fgColor theme="0" tint="-0.34998626667073579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/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 style="thin">
          <color theme="1"/>
        </bottom>
        <horizontal style="thin">
          <color theme="1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theme="4" tint="0.79998168889431442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 style="thin">
          <color theme="1"/>
        </bottom>
        <horizontal style="thin">
          <color theme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7" formatCode="[$$-C09]#,##0.00"/>
      <fill>
        <patternFill patternType="solid">
          <fgColor theme="0" tint="-0.34998626667073579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7" formatCode="[$$-C09]#,##0.00"/>
      <fill>
        <patternFill patternType="solid">
          <fgColor theme="0" tint="-0.34998626667073579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/>
        <top style="thin">
          <color theme="1"/>
        </top>
        <bottom style="thin">
          <color theme="1"/>
        </bottom>
        <horizontal style="thin">
          <color theme="1"/>
        </horizontal>
      </border>
    </dxf>
    <dxf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solid">
          <fgColor theme="0" tint="-0.34998626667073579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theme="1"/>
        </top>
        <bottom style="thin">
          <color theme="1"/>
        </bottom>
        <horizontal style="thin">
          <color theme="1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theme="4" tint="0.79998168889431442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fill>
        <patternFill patternType="solid">
          <fgColor theme="4" tint="0.79998168889431442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 style="thin">
          <color theme="1"/>
        </bottom>
        <horizontal style="thin">
          <color theme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7" formatCode="[$$-C09]#,##0.00"/>
      <fill>
        <patternFill patternType="solid">
          <fgColor theme="0" tint="-0.34998626667073579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7" formatCode="[$$-C09]#,##0.00"/>
      <fill>
        <patternFill patternType="solid">
          <fgColor theme="0" tint="-0.34998626667073579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/>
        <top style="thin">
          <color theme="1"/>
        </top>
        <bottom style="thin">
          <color theme="1"/>
        </bottom>
        <horizontal style="thin">
          <color theme="1"/>
        </horizontal>
      </border>
    </dxf>
    <dxf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solid">
          <fgColor theme="0" tint="-0.34998626667073579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theme="1"/>
        </top>
        <bottom style="thin">
          <color theme="1"/>
        </bottom>
        <horizontal style="thin">
          <color theme="1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theme="4" tint="0.79998168889431442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 style="thin">
          <color theme="1"/>
        </bottom>
        <horizontal style="thin">
          <color theme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7" formatCode="[$$-C09]#,##0.00"/>
      <fill>
        <patternFill patternType="solid">
          <fgColor theme="0" tint="-0.34998626667073579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7" formatCode="[$$-C09]#,##0.00"/>
      <fill>
        <patternFill patternType="solid">
          <fgColor theme="0" tint="-0.34998626667073579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/>
        <top style="thin">
          <color theme="1"/>
        </top>
        <bottom style="thin">
          <color theme="1"/>
        </bottom>
        <horizontal style="thin">
          <color theme="1"/>
        </horizontal>
      </border>
    </dxf>
    <dxf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8" formatCode="dd/mm/yy;@"/>
      <fill>
        <patternFill patternType="solid">
          <fgColor theme="0" tint="-0.34998626667073579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theme="1"/>
        </top>
        <bottom style="thin">
          <color theme="1"/>
        </bottom>
        <horizontal style="thin">
          <color theme="1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theme="4" tint="0.79998168889431442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fill>
        <patternFill patternType="solid">
          <fgColor theme="4" tint="0.79998168889431442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 style="thin">
          <color theme="1"/>
        </bottom>
        <horizontal style="thin">
          <color theme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7" formatCode="[$$-C09]#,##0.00"/>
      <fill>
        <patternFill patternType="solid">
          <fgColor theme="0" tint="-0.34998626667073579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7" formatCode="[$$-C09]#,##0.00"/>
      <fill>
        <patternFill patternType="solid">
          <fgColor theme="0" tint="-0.34998626667073579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/>
        <top style="thin">
          <color theme="1"/>
        </top>
        <bottom style="thin">
          <color theme="1"/>
        </bottom>
        <horizontal style="thin">
          <color theme="1"/>
        </horizontal>
      </border>
    </dxf>
    <dxf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8" formatCode="dd/mm/yy;@"/>
      <fill>
        <patternFill patternType="solid">
          <fgColor theme="0" tint="-0.34998626667073579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theme="1"/>
        </top>
        <bottom style="thin">
          <color theme="1"/>
        </bottom>
        <horizontal style="thin">
          <color theme="1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theme="4" tint="0.79998168889431442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 style="thin">
          <color theme="1"/>
        </bottom>
        <horizontal style="thin">
          <color theme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7" formatCode="[$$-C09]#,##0.00"/>
      <fill>
        <patternFill patternType="solid">
          <fgColor theme="0" tint="-0.34998626667073579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7" formatCode="[$$-C09]#,##0.00"/>
      <fill>
        <patternFill patternType="solid">
          <fgColor theme="0" tint="-0.34998626667073579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/>
        <top style="thin">
          <color theme="1"/>
        </top>
        <bottom style="thin">
          <color theme="1"/>
        </bottom>
        <horizontal style="thin">
          <color theme="1"/>
        </horizontal>
      </border>
    </dxf>
    <dxf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8" formatCode="dd/mm/yy;@"/>
      <fill>
        <patternFill patternType="solid">
          <fgColor theme="0" tint="-0.34998626667073579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theme="1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theme="4" tint="0.79998168889431442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fill>
        <patternFill patternType="solid">
          <fgColor theme="4" tint="0.79998168889431442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7" formatCode="[$$-C09]#,##0.00"/>
      <fill>
        <patternFill patternType="solid">
          <fgColor theme="0" tint="-0.34998626667073579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7" formatCode="[$$-C09]#,##0.00"/>
      <fill>
        <patternFill patternType="solid">
          <fgColor theme="0" tint="-0.34998626667073579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solid">
          <fgColor theme="0" tint="-0.34998626667073579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solid">
          <fgColor theme="0" tint="-0.34998626667073579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solid">
          <fgColor theme="0" tint="-0.34998626667073579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solid">
          <fgColor theme="0" tint="-0.34998626667073579"/>
          <bgColor theme="0" tint="-0.34998626667073579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1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solid">
          <fgColor theme="0" tint="-0.34998626667073579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solid">
          <fgColor theme="0" tint="-0.34998626667073579"/>
          <bgColor theme="0" tint="-0.1499984740745262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0" tint="-0.34998626667073579"/>
          <bgColor theme="0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0" tint="-0.34998626667073579"/>
          <bgColor theme="0" tint="-0.14999847407452621"/>
        </patternFill>
      </fill>
      <border diagonalUp="0" diagonalDown="0">
        <left/>
        <right/>
        <top style="thin">
          <color theme="1"/>
        </top>
        <bottom/>
      </border>
    </dxf>
    <dxf>
      <fill>
        <patternFill>
          <bgColor theme="0"/>
        </patternFill>
      </fill>
    </dxf>
    <dxf>
      <border outline="0">
        <left style="thin">
          <color theme="1"/>
        </left>
        <right style="thin">
          <color theme="1"/>
        </right>
        <top style="thin">
          <color theme="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numFmt numFmtId="167" formatCode="[$$-C09]#,##0.00"/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 style="medium">
          <color indexed="64"/>
        </bottom>
      </border>
    </dxf>
    <dxf>
      <numFmt numFmtId="167" formatCode="[$$-C09]#,##0.00"/>
      <alignment horizontal="center" textRotation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numFmt numFmtId="167" formatCode="[$$-C09]#,##0.00"/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 style="medium">
          <color indexed="64"/>
        </bottom>
      </border>
    </dxf>
    <dxf>
      <numFmt numFmtId="167" formatCode="[$$-C09]#,##0.00"/>
      <alignment horizontal="center" textRotation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border diagonalUp="0" diagonalDown="0" outline="0">
        <left/>
        <right style="medium">
          <color indexed="64"/>
        </right>
        <top/>
        <bottom style="medium">
          <color indexed="64"/>
        </bottom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/>
        <right style="medium">
          <color indexed="64"/>
        </right>
        <top/>
        <bottom/>
      </border>
    </dxf>
    <dxf>
      <border diagonalUp="0" diagonalDown="0" outline="0">
        <left style="medium">
          <color indexed="64"/>
        </left>
        <right/>
        <top/>
        <bottom style="medium">
          <color indexed="64"/>
        </bottom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/>
        <top/>
        <bottom/>
      </border>
    </dxf>
    <dxf>
      <border>
        <top style="medium">
          <color indexed="64"/>
        </top>
      </border>
    </dxf>
    <dxf>
      <border>
        <bottom style="medium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>
        <left/>
        <right/>
        <top/>
        <bottom/>
        <vertical/>
        <horizontal/>
      </border>
    </dxf>
    <dxf>
      <font>
        <b/>
        <strike val="0"/>
        <outline val="0"/>
        <shadow val="0"/>
        <u val="none"/>
        <vertAlign val="baseline"/>
        <color theme="1" tint="0.249977111117893"/>
        <name val="Calibri"/>
        <scheme val="minor"/>
      </font>
      <alignment horizontal="center" vertical="bottom" textRotation="0" indent="0" justifyLastLine="0" shrinkToFit="0" readingOrder="0"/>
    </dxf>
    <dxf>
      <alignment horizontal="center" vertical="bottom" textRotation="0" indent="0" justifyLastLine="0" shrinkToFit="0" readingOrder="0"/>
    </dxf>
    <dxf>
      <alignment horizontal="center" vertical="bottom" textRotation="0" indent="0" justifyLastLine="0" shrinkToFit="0" readingOrder="0"/>
    </dxf>
    <dxf>
      <alignment horizontal="center" vertical="bottom" textRotation="0" indent="0" justifyLastLine="0" shrinkToFit="0" readingOrder="0"/>
    </dxf>
    <dxf>
      <font>
        <b/>
        <strike val="0"/>
        <outline val="0"/>
        <shadow val="0"/>
        <u val="none"/>
        <vertAlign val="baseline"/>
        <color theme="1" tint="0.249977111117893"/>
        <name val="Calibri"/>
        <scheme val="minor"/>
      </font>
      <alignment horizontal="center" vertical="bottom" textRotation="0" indent="0" justifyLastLine="0" shrinkToFit="0" readingOrder="0"/>
    </dxf>
    <dxf>
      <alignment horizontal="center" vertical="bottom" textRotation="0" indent="0" justifyLastLine="0" shrinkToFit="0" readingOrder="0"/>
    </dxf>
    <dxf>
      <alignment horizontal="center" vertical="bottom" textRotation="0" indent="0" justifyLastLine="0" shrinkToFit="0" readingOrder="0"/>
    </dxf>
    <dxf>
      <alignment horizontal="center" vertical="bottom" textRotation="0" indent="0" justifyLastLine="0" shrinkToFit="0" readingOrder="0"/>
    </dxf>
    <dxf>
      <alignment horizontal="center" vertical="bottom" textRotation="0" indent="0" justifyLastLine="0" shrinkToFit="0" readingOrder="0"/>
    </dxf>
    <dxf>
      <alignment horizontal="center" vertical="bottom" textRotation="0" indent="0" justifyLastLine="0" shrinkToFit="0" readingOrder="0"/>
    </dxf>
    <dxf>
      <alignment horizontal="center" vertical="bottom" textRotation="0" indent="0" justifyLastLine="0" shrinkToFit="0" readingOrder="0"/>
    </dxf>
    <dxf>
      <alignment horizontal="center" vertical="bottom" textRotation="0" indent="0" justifyLastLine="0" shrinkToFit="0" readingOrder="0"/>
    </dxf>
    <dxf>
      <alignment horizontal="center" vertical="bottom" textRotation="0" indent="0" justifyLastLine="0" shrinkToFit="0" readingOrder="0"/>
    </dxf>
    <dxf>
      <alignment horizontal="center" vertical="bottom" textRotation="0" indent="0" justifyLastLine="0" shrinkToFit="0" readingOrder="0"/>
    </dxf>
    <dxf>
      <alignment horizontal="center" vertical="bottom" textRotation="0" indent="0" justifyLastLine="0" shrinkToFit="0" readingOrder="0"/>
    </dxf>
    <dxf>
      <alignment horizontal="center" vertical="bottom" textRotation="0" indent="0" justifyLastLine="0" shrinkToFit="0" readingOrder="0"/>
    </dxf>
    <dxf>
      <alignment horizontal="center" vertical="bottom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minor"/>
      </font>
      <alignment horizontal="left" vertical="bottom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minor"/>
      </font>
      <numFmt numFmtId="22" formatCode="mmm\-yy"/>
      <alignment horizontal="center" vertical="bottom" textRotation="0" wrapText="1" indent="0" justifyLastLine="0" shrinkToFit="0" readingOrder="0"/>
    </dxf>
  </dxfs>
  <tableStyles count="1" defaultTableStyle="TableStyleMedium2" defaultPivotStyle="PivotStyleLight16">
    <tableStyle name="Style de tableau 1" pivot="0" count="0"/>
  </tableStyles>
  <colors>
    <mruColors>
      <color rgb="FFC8FED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Budget_analyse" displayName="Budget_analyse" ref="A8:O75" totalsRowShown="0" headerRowDxfId="97">
  <autoFilter ref="A8:O75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</autoFilter>
  <tableColumns count="15">
    <tableColumn id="1" name="Colonne1" dataDxfId="96"/>
    <tableColumn id="2" name="janv-2019" dataDxfId="95"/>
    <tableColumn id="3" name="févr-2019" dataDxfId="94"/>
    <tableColumn id="4" name="mars-2019" dataDxfId="93"/>
    <tableColumn id="5" name="avr-2019" dataDxfId="92"/>
    <tableColumn id="6" name="mai-2019" dataDxfId="91"/>
    <tableColumn id="7" name="juin-2019" dataDxfId="90"/>
    <tableColumn id="8" name="juil-2019" dataDxfId="89"/>
    <tableColumn id="9" name="août-2019" dataDxfId="88"/>
    <tableColumn id="10" name="sept-2019" dataDxfId="87"/>
    <tableColumn id="11" name="oct-2019" dataDxfId="86"/>
    <tableColumn id="12" name="nov-2019" dataDxfId="85"/>
    <tableColumn id="13" name="déc-2019" dataDxfId="84"/>
    <tableColumn id="15" name="janv-2020"/>
    <tableColumn id="14" name="Total" dataDxfId="83">
      <calculatedColumnFormula>(((((((((((B9)+(C9))+(D9))+(E9))+(F9))+(G9))+(H9))+(I9))+(J9))+(K9))+(L9))+(M9)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9" name="Budget_annuel_encaissements" displayName="Budget_annuel_encaissements" ref="A3:O5" totalsRowShown="0">
  <autoFilter ref="A3:O5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</autoFilter>
  <tableColumns count="15">
    <tableColumn id="1" name="Colonne1"/>
    <tableColumn id="2" name="janv-2019" dataDxfId="14">
      <calculatedColumnFormula array="1">SUM(IF(ISNUMBER(Suivi_encaissements[[Phase1]:[Ajustement fin de contrat]]),Suivi_encaissements[[Phase1]:[Ajustement fin de contrat]],0)*(MOD(COLUMN(Suivi_encaissements[[#Headers],[Phase1]:[Ajustement fin de contrat]]),3)=0)*(Suivi_encaissements[[Date1]:[Date7]]&gt;=(1&amp;B$3)*1)*(Suivi_encaissements[[Date1]:[Date7]]&lt;=EOMONTH((1&amp;B3)*1,0)))</calculatedColumnFormula>
    </tableColumn>
    <tableColumn id="3" name="févr-2019" dataDxfId="13">
      <calculatedColumnFormula array="1">SUM(IF(ISNUMBER(Suivi_encaissements[[Phase1]:[Ajustement fin de contrat]]),Suivi_encaissements[[Phase1]:[Ajustement fin de contrat]],0)*(MOD(COLUMN(Suivi_encaissements[[#Headers],[Phase1]:[Ajustement fin de contrat]]),3)=0)*(Suivi_encaissements[[Date1]:[Date7]]&gt;=(1&amp;C$3)*1)*(Suivi_encaissements[[Date1]:[Date7]]&lt;=EOMONTH((1&amp;C3)*1,0)))</calculatedColumnFormula>
    </tableColumn>
    <tableColumn id="4" name="mars-2019" dataDxfId="82"/>
    <tableColumn id="5" name="avr-2019" dataDxfId="12">
      <calculatedColumnFormula array="1">SUM(IF(ISNUMBER(Suivi_encaissements[[Phase1]:[Ajustement fin de contrat]]),Suivi_encaissements[[Phase1]:[Ajustement fin de contrat]],0)*(MOD(COLUMN(Suivi_encaissements[[#Headers],[Phase1]:[Ajustement fin de contrat]]),3)=0)*(Suivi_encaissements[[Date1]:[Date7]]&gt;=(1&amp;E$3)*1)*(Suivi_encaissements[[Date1]:[Date7]]&lt;=EOMONTH((1&amp;E3)*1,0)))</calculatedColumnFormula>
    </tableColumn>
    <tableColumn id="6" name="mai-2019" dataDxfId="81"/>
    <tableColumn id="7" name="juin-2019" dataDxfId="11">
      <calculatedColumnFormula array="1">SUM(IF(ISNUMBER(Suivi_encaissements[[Phase1]:[Ajustement fin de contrat]]),Suivi_encaissements[[Phase1]:[Ajustement fin de contrat]],0)*(MOD(COLUMN(Suivi_encaissements[[#Headers],[Phase1]:[Ajustement fin de contrat]]),3)=0)*(Suivi_encaissements[[Date1]:[Date7]]&gt;=(1&amp;G$3)*1)*(Suivi_encaissements[[Date1]:[Date7]]&lt;=EOMONTH((1&amp;G3)*1,0)))</calculatedColumnFormula>
    </tableColumn>
    <tableColumn id="8" name="juil-2019" dataDxfId="10">
      <calculatedColumnFormula array="1">SUM(IF(ISNUMBER(Suivi_encaissements[[Phase1]:[Ajustement fin de contrat]]),Suivi_encaissements[[Phase1]:[Ajustement fin de contrat]],0)*(MOD(COLUMN(Suivi_encaissements[[#Headers],[Phase1]:[Ajustement fin de contrat]]),3)=0)*(Suivi_encaissements[[Date1]:[Date7]]&gt;=(1&amp;H$3)*1)*(Suivi_encaissements[[Date1]:[Date7]]&lt;=EOMONTH((1&amp;H3)*1,0)))</calculatedColumnFormula>
    </tableColumn>
    <tableColumn id="9" name="août-2019" dataDxfId="9">
      <calculatedColumnFormula array="1">SUM(IF(ISNUMBER(Suivi_encaissements[[Phase1]:[Ajustement fin de contrat]]),Suivi_encaissements[[Phase1]:[Ajustement fin de contrat]],0)*(MOD(COLUMN(Suivi_encaissements[[#Headers],[Phase1]:[Ajustement fin de contrat]]),3)=0)*(Suivi_encaissements[[Date1]:[Date7]]&gt;=(1&amp;I$3)*1)*(Suivi_encaissements[[Date1]:[Date7]]&lt;=EOMONTH((1&amp;I3)*1,0)))</calculatedColumnFormula>
    </tableColumn>
    <tableColumn id="10" name="sept-2019" dataDxfId="8">
      <calculatedColumnFormula array="1">SUM(IF(ISNUMBER(Suivi_encaissements[[Phase1]:[Ajustement fin de contrat]]),Suivi_encaissements[[Phase1]:[Ajustement fin de contrat]],0)*(MOD(COLUMN(Suivi_encaissements[[#Headers],[Phase1]:[Ajustement fin de contrat]]),3)=0)*(Suivi_encaissements[[Date1]:[Date7]]&gt;=(1&amp;J$3)*1)*(Suivi_encaissements[[Date1]:[Date7]]&lt;=EOMONTH((1&amp;J3)*1,0)))</calculatedColumnFormula>
    </tableColumn>
    <tableColumn id="11" name="oct-2019" dataDxfId="7">
      <calculatedColumnFormula array="1">SUM(IF(ISNUMBER(Suivi_encaissements[[Phase1]:[Ajustement fin de contrat]]),Suivi_encaissements[[Phase1]:[Ajustement fin de contrat]],0)*(MOD(COLUMN(Suivi_encaissements[[#Headers],[Phase1]:[Ajustement fin de contrat]]),3)=0)*(Suivi_encaissements[[Date1]:[Date7]]&gt;=(1&amp;K$3)*1)*(Suivi_encaissements[[Date1]:[Date7]]&lt;=EOMONTH((1&amp;K3)*1,0)))</calculatedColumnFormula>
    </tableColumn>
    <tableColumn id="12" name="nov-2019" dataDxfId="6">
      <calculatedColumnFormula array="1">SUM(IF(ISNUMBER(Suivi_encaissements[[Phase1]:[Ajustement fin de contrat]]),Suivi_encaissements[[Phase1]:[Ajustement fin de contrat]],0)*(MOD(COLUMN(Suivi_encaissements[[#Headers],[Phase1]:[Ajustement fin de contrat]]),3)=0)*(Suivi_encaissements[[Date1]:[Date7]]&gt;=(1&amp;L$3)*1)*(Suivi_encaissements[[Date1]:[Date7]]&lt;=EOMONTH((1&amp;L3)*1,0)))</calculatedColumnFormula>
    </tableColumn>
    <tableColumn id="13" name="déc-2019" dataDxfId="80"/>
    <tableColumn id="14" name="janv-2020" dataDxfId="5">
      <calculatedColumnFormula array="1">SUM(IF(ISNUMBER(Suivi_encaissements[[Phase1]:[Ajustement fin de contrat]]),Suivi_encaissements[[Phase1]:[Ajustement fin de contrat]],0)*(MOD(COLUMN(Suivi_encaissements[[#Headers],[Phase1]:[Ajustement fin de contrat]]),3)=0)*(Suivi_encaissements[[Date1]:[Date7]]&gt;=(1&amp;N$3)*1)*(Suivi_encaissements[[Date1]:[Date7]]&lt;=EOMONTH((1&amp;N3)*1,0)))</calculatedColumnFormula>
    </tableColumn>
    <tableColumn id="15" name="Total" dataDxfId="79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4" name="Suivi_budget" displayName="Suivi_budget" ref="B4:E33" totalsRowCount="1" headerRowDxfId="78" headerRowBorderDxfId="77" totalsRowBorderDxfId="76">
  <autoFilter ref="B4:E32">
    <filterColumn colId="0" hiddenButton="1"/>
    <filterColumn colId="1" hiddenButton="1"/>
    <filterColumn colId="2" hiddenButton="1"/>
    <filterColumn colId="3" hiddenButton="1"/>
  </autoFilter>
  <tableColumns count="4">
    <tableColumn id="1" name="Début prériode" totalsRowLabel="Total" dataDxfId="75" totalsRowDxfId="74"/>
    <tableColumn id="2" name="Fin période" dataDxfId="73" totalsRowDxfId="72"/>
    <tableColumn id="4" name="Encaissé" totalsRowFunction="sum" dataDxfId="71" totalsRowDxfId="70">
      <calculatedColumnFormula array="1">SUM(IF(ISNUMBER(Suivi_encaissements[[Phase1]:[Ajustement fin de contrat]]),Suivi_encaissements[[Phase1]:[Ajustement fin de contrat]],0)*(MOD(COLUMN(Suivi_encaissements[[#Headers],[Phase1]:[Ajustement fin de contrat]]),3)=0)*(Suivi_encaissements[[Date1]:[Date7]]&gt;=Suivi_budget[[#This Row],[Début prériode]])*(Suivi_encaissements[[Date1]:[Date7]]&lt;=Suivi_budget[[#This Row],[Fin période]]))</calculatedColumnFormula>
    </tableColumn>
    <tableColumn id="5" name="Chiffre d'affaire" totalsRowFunction="sum" dataDxfId="69" totalsRowDxfId="68">
      <calculatedColumnFormula>SUMPRODUCT((Suivi_encaissements[Honoraires TTC])*(Suivi_encaissements[Date de signature]&gt;=Suivi_budget[[#This Row],[Début prériode]])*(Suivi_encaissements[Date de signature]&lt;=Suivi_budget[[#This Row],[Fin période]]))+SUMPRODUCT((Suivi_encaissements[Ajustement fin de contrat])*(Suivi_encaissements[Date7]&gt;=Suivi_budget[[#This Row],[Début prériode]])*(Suivi_encaissements[Date7]&lt;=Suivi_budget[[#This Row],[Fin période]]))</calculatedColumnFormula>
    </tableColumn>
  </tableColumns>
  <tableStyleInfo name="TableStyleMedium6" showFirstColumn="0" showLastColumn="0" showRowStripes="1" showColumnStripes="0"/>
</table>
</file>

<file path=xl/tables/table4.xml><?xml version="1.0" encoding="utf-8"?>
<table xmlns="http://schemas.openxmlformats.org/spreadsheetml/2006/main" id="7" name="Suivi_encaissements" displayName="Suivi_encaissements" ref="B3:Z8" totalsRowCount="1" headerRowDxfId="67" totalsRowDxfId="65" tableBorderDxfId="66">
  <autoFilter ref="B3:Z7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</autoFilter>
  <tableColumns count="25">
    <tableColumn id="22" name="Date de signature" totalsRowLabel="Total" dataDxfId="64" totalsRowDxfId="63"/>
    <tableColumn id="1" name="Projet" dataDxfId="62" totalsRowDxfId="61"/>
    <tableColumn id="2" name="Honoraires TTC" totalsRowFunction="sum" dataDxfId="60" totalsRowDxfId="59"/>
    <tableColumn id="27" name="Restant à encaisser" totalsRowFunction="sum" dataDxfId="58" totalsRowDxfId="57">
      <calculatedColumnFormula>SUMPRODUCT(($G4:$V7="N")*(MOD(COLUMN($F4:$U7),3)=0)*1,$F4:$U7)</calculatedColumnFormula>
    </tableColumn>
    <tableColumn id="3" name="Phase1" totalsRowFunction="sum" dataDxfId="56" totalsRowDxfId="55"/>
    <tableColumn id="4" name="Réglé1" dataDxfId="54" totalsRowDxfId="53"/>
    <tableColumn id="5" name="Date1" dataDxfId="52" totalsRowDxfId="51"/>
    <tableColumn id="6" name="Phase2" totalsRowFunction="sum" dataDxfId="50" totalsRowDxfId="49"/>
    <tableColumn id="7" name="Réglé2" dataDxfId="48" totalsRowDxfId="47"/>
    <tableColumn id="8" name="Date2" dataDxfId="46" totalsRowDxfId="45"/>
    <tableColumn id="9" name="Phase3" totalsRowFunction="sum" dataDxfId="44" totalsRowDxfId="43"/>
    <tableColumn id="10" name="Réglé3" dataDxfId="42" totalsRowDxfId="41">
      <calculatedColumnFormula>"N"</calculatedColumnFormula>
    </tableColumn>
    <tableColumn id="11" name="Date3" dataDxfId="40" totalsRowDxfId="39"/>
    <tableColumn id="12" name="Phase4" totalsRowFunction="sum" dataDxfId="38" totalsRowDxfId="37"/>
    <tableColumn id="13" name="Réglé4" dataDxfId="36" totalsRowDxfId="35">
      <calculatedColumnFormula>"N"</calculatedColumnFormula>
    </tableColumn>
    <tableColumn id="14" name="Date4" dataDxfId="34" totalsRowDxfId="33"/>
    <tableColumn id="15" name="Phase5" totalsRowFunction="sum" dataDxfId="32" totalsRowDxfId="31"/>
    <tableColumn id="16" name="Réglé5" dataDxfId="30" totalsRowDxfId="29">
      <calculatedColumnFormula>"N"</calculatedColumnFormula>
    </tableColumn>
    <tableColumn id="17" name="Date5" dataDxfId="28" totalsRowDxfId="27"/>
    <tableColumn id="21" name="Phase6" totalsRowFunction="sum" dataDxfId="26" totalsRowDxfId="25"/>
    <tableColumn id="20" name="Réglé 6" dataDxfId="24" totalsRowDxfId="23">
      <calculatedColumnFormula>"N"</calculatedColumnFormula>
    </tableColumn>
    <tableColumn id="19" name="Date 6" dataDxfId="22" totalsRowDxfId="21"/>
    <tableColumn id="24" name="Ajustement fin de contrat" totalsRowFunction="sum" dataDxfId="20" totalsRowDxfId="19"/>
    <tableColumn id="23" name="Réglé7" dataDxfId="18" totalsRowDxfId="17">
      <calculatedColumnFormula>"N"</calculatedColumnFormula>
    </tableColumn>
    <tableColumn id="25" name="Date7" dataDxfId="16" totalsRowDxfId="15"/>
  </tableColumns>
  <tableStyleInfo name="TableStyleLight2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9"/>
  <sheetViews>
    <sheetView tabSelected="1" workbookViewId="0">
      <selection sqref="A1:N1"/>
    </sheetView>
  </sheetViews>
  <sheetFormatPr baseColWidth="10" defaultColWidth="9.1796875" defaultRowHeight="14.5"/>
  <cols>
    <col min="1" max="1" width="48.26953125" customWidth="1"/>
    <col min="2" max="8" width="12" style="47" bestFit="1" customWidth="1"/>
    <col min="9" max="9" width="15.1796875" style="47" customWidth="1"/>
    <col min="10" max="13" width="12.54296875" style="47" customWidth="1"/>
    <col min="14" max="14" width="13.1796875" style="47" bestFit="1" customWidth="1"/>
    <col min="15" max="15" width="12.81640625" style="113" customWidth="1"/>
  </cols>
  <sheetData>
    <row r="1" spans="1:19" ht="18">
      <c r="A1" s="129" t="s">
        <v>116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  <c r="L1" s="128"/>
      <c r="M1" s="128"/>
      <c r="N1" s="128"/>
    </row>
    <row r="2" spans="1:19">
      <c r="A2" s="130" t="s">
        <v>95</v>
      </c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</row>
    <row r="3" spans="1:19" s="10" customFormat="1">
      <c r="A3" s="31" t="s">
        <v>81</v>
      </c>
      <c r="B3" s="112" t="s">
        <v>115</v>
      </c>
      <c r="C3" s="112" t="s">
        <v>114</v>
      </c>
      <c r="D3" s="112" t="s">
        <v>113</v>
      </c>
      <c r="E3" s="112" t="s">
        <v>112</v>
      </c>
      <c r="F3" s="112" t="s">
        <v>111</v>
      </c>
      <c r="G3" s="112" t="s">
        <v>110</v>
      </c>
      <c r="H3" s="112" t="s">
        <v>109</v>
      </c>
      <c r="I3" s="112" t="s">
        <v>108</v>
      </c>
      <c r="J3" s="112" t="s">
        <v>107</v>
      </c>
      <c r="K3" s="112" t="s">
        <v>106</v>
      </c>
      <c r="L3" s="112" t="s">
        <v>105</v>
      </c>
      <c r="M3" s="112" t="s">
        <v>104</v>
      </c>
      <c r="N3" s="112" t="s">
        <v>103</v>
      </c>
      <c r="O3" s="114" t="s">
        <v>0</v>
      </c>
      <c r="S3" s="9"/>
    </row>
    <row r="4" spans="1:19" s="10" customFormat="1">
      <c r="A4" s="77" t="s">
        <v>99</v>
      </c>
      <c r="B4" s="47">
        <f t="array" ref="B4">SUM(IF(ISNUMBER(Suivi_encaissements[[Phase1]:[Ajustement fin de contrat]]),Suivi_encaissements[[Phase1]:[Ajustement fin de contrat]],0)*(MOD(COLUMN(Suivi_encaissements[[#Headers],[Phase1]:[Ajustement fin de contrat]]),3)=0)*(Suivi_encaissements[[Date1]:[Date7]]&gt;=(1&amp;B$3)*1)*(Suivi_encaissements[[Date1]:[Date7]]&lt;=EOMONTH((1&amp;B3)*1,0)))</f>
        <v>0</v>
      </c>
      <c r="C4" s="124">
        <f t="array" ref="C4">SUM(IF(ISNUMBER(Suivi_encaissements[[Phase1]:[Ajustement fin de contrat]]),Suivi_encaissements[[Phase1]:[Ajustement fin de contrat]],0)*(MOD(COLUMN(Suivi_encaissements[[#Headers],[Phase1]:[Ajustement fin de contrat]]),3)=0)*(Suivi_encaissements[[Date1]:[Date7]]&gt;=(1&amp;C$3)*1)*(Suivi_encaissements[[Date1]:[Date7]]&lt;=EOMONTH((1&amp;C3)*1,0)))</f>
        <v>0</v>
      </c>
      <c r="D4" s="124">
        <f t="array" ref="D4">SUM(IF(ISNUMBER(Suivi_encaissements[[Phase1]:[Ajustement fin de contrat]]),Suivi_encaissements[[Phase1]:[Ajustement fin de contrat]],0)*(MOD(COLUMN(Suivi_encaissements[[#Headers],[Phase1]:[Ajustement fin de contrat]]),3)=0)*(Suivi_encaissements[[Date1]:[Date7]]&gt;=(1&amp;D$3)*1)*(Suivi_encaissements[[Date1]:[Date7]]&lt;=EOMONTH((1&amp;D3)*1,0)))</f>
        <v>4500</v>
      </c>
      <c r="E4" s="124">
        <f t="array" ref="E4">SUM(IF(ISNUMBER(Suivi_encaissements[[Phase1]:[Ajustement fin de contrat]]),Suivi_encaissements[[Phase1]:[Ajustement fin de contrat]],0)*(MOD(COLUMN(Suivi_encaissements[[#Headers],[Phase1]:[Ajustement fin de contrat]]),3)=0)*(Suivi_encaissements[[Date1]:[Date7]]&gt;=(1&amp;E$3)*1)*(Suivi_encaissements[[Date1]:[Date7]]&lt;=EOMONTH((1&amp;E3)*1,0)))</f>
        <v>4500</v>
      </c>
      <c r="F4" s="124">
        <f t="array" ref="F4">SUM(IF(ISNUMBER(Suivi_encaissements[[Phase1]:[Ajustement fin de contrat]]),Suivi_encaissements[[Phase1]:[Ajustement fin de contrat]],0)*(MOD(COLUMN(Suivi_encaissements[[#Headers],[Phase1]:[Ajustement fin de contrat]]),3)=0)*(Suivi_encaissements[[Date1]:[Date7]]&gt;=(1&amp;F$3)*1)*(Suivi_encaissements[[Date1]:[Date7]]&lt;=EOMONTH((1&amp;F3)*1,0)))</f>
        <v>2500</v>
      </c>
      <c r="G4" s="124">
        <f t="array" ref="G4">SUM(IF(ISNUMBER(Suivi_encaissements[[Phase1]:[Ajustement fin de contrat]]),Suivi_encaissements[[Phase1]:[Ajustement fin de contrat]],0)*(MOD(COLUMN(Suivi_encaissements[[#Headers],[Phase1]:[Ajustement fin de contrat]]),3)=0)*(Suivi_encaissements[[Date1]:[Date7]]&gt;=(1&amp;G$3)*1)*(Suivi_encaissements[[Date1]:[Date7]]&lt;=EOMONTH((1&amp;G3)*1,0)))</f>
        <v>0</v>
      </c>
      <c r="H4" s="124">
        <f t="array" ref="H4">SUM(IF(ISNUMBER(Suivi_encaissements[[Phase1]:[Ajustement fin de contrat]]),Suivi_encaissements[[Phase1]:[Ajustement fin de contrat]],0)*(MOD(COLUMN(Suivi_encaissements[[#Headers],[Phase1]:[Ajustement fin de contrat]]),3)=0)*(Suivi_encaissements[[Date1]:[Date7]]&gt;=(1&amp;H$3)*1)*(Suivi_encaissements[[Date1]:[Date7]]&lt;=EOMONTH((1&amp;H3)*1,0)))</f>
        <v>0</v>
      </c>
      <c r="I4" s="124">
        <f t="array" ref="I4">SUM(IF(ISNUMBER(Suivi_encaissements[[Phase1]:[Ajustement fin de contrat]]),Suivi_encaissements[[Phase1]:[Ajustement fin de contrat]],0)*(MOD(COLUMN(Suivi_encaissements[[#Headers],[Phase1]:[Ajustement fin de contrat]]),3)=0)*(Suivi_encaissements[[Date1]:[Date7]]&gt;=(1&amp;I$3)*1)*(Suivi_encaissements[[Date1]:[Date7]]&lt;=EOMONTH((1&amp;I3)*1,0)))</f>
        <v>0</v>
      </c>
      <c r="J4" s="124">
        <f t="array" ref="J4">SUM(IF(ISNUMBER(Suivi_encaissements[[Phase1]:[Ajustement fin de contrat]]),Suivi_encaissements[[Phase1]:[Ajustement fin de contrat]],0)*(MOD(COLUMN(Suivi_encaissements[[#Headers],[Phase1]:[Ajustement fin de contrat]]),3)=0)*(Suivi_encaissements[[Date1]:[Date7]]&gt;=(1&amp;J$3)*1)*(Suivi_encaissements[[Date1]:[Date7]]&lt;=EOMONTH((1&amp;J3)*1,0)))</f>
        <v>1250</v>
      </c>
      <c r="K4" s="124">
        <f t="array" ref="K4">SUM(IF(ISNUMBER(Suivi_encaissements[[Phase1]:[Ajustement fin de contrat]]),Suivi_encaissements[[Phase1]:[Ajustement fin de contrat]],0)*(MOD(COLUMN(Suivi_encaissements[[#Headers],[Phase1]:[Ajustement fin de contrat]]),3)=0)*(Suivi_encaissements[[Date1]:[Date7]]&gt;=(1&amp;K$3)*1)*(Suivi_encaissements[[Date1]:[Date7]]&lt;=EOMONTH((1&amp;K3)*1,0)))</f>
        <v>0</v>
      </c>
      <c r="L4" s="124">
        <f t="array" ref="L4">SUM(IF(ISNUMBER(Suivi_encaissements[[Phase1]:[Ajustement fin de contrat]]),Suivi_encaissements[[Phase1]:[Ajustement fin de contrat]],0)*(MOD(COLUMN(Suivi_encaissements[[#Headers],[Phase1]:[Ajustement fin de contrat]]),3)=0)*(Suivi_encaissements[[Date1]:[Date7]]&gt;=(1&amp;L$3)*1)*(Suivi_encaissements[[Date1]:[Date7]]&lt;=EOMONTH((1&amp;L3)*1,0)))</f>
        <v>750</v>
      </c>
      <c r="M4" s="124">
        <f t="array" ref="M4">SUM(IF(ISNUMBER(Suivi_encaissements[[Phase1]:[Ajustement fin de contrat]]),Suivi_encaissements[[Phase1]:[Ajustement fin de contrat]],0)*(MOD(COLUMN(Suivi_encaissements[[#Headers],[Phase1]:[Ajustement fin de contrat]]),3)=0)*(Suivi_encaissements[[Date1]:[Date7]]&gt;=(1&amp;M$3)*1)*(Suivi_encaissements[[Date1]:[Date7]]&lt;=EOMONTH((1&amp;M3)*1,0)))</f>
        <v>750</v>
      </c>
      <c r="N4" s="124">
        <f t="array" ref="N4">SUM(IF(ISNUMBER(Suivi_encaissements[[Phase1]:[Ajustement fin de contrat]]),Suivi_encaissements[[Phase1]:[Ajustement fin de contrat]],0)*(MOD(COLUMN(Suivi_encaissements[[#Headers],[Phase1]:[Ajustement fin de contrat]]),3)=0)*(Suivi_encaissements[[Date1]:[Date7]]&gt;=(1&amp;N$3)*1)*(Suivi_encaissements[[Date1]:[Date7]]&lt;=EOMONTH((1&amp;N3)*1,0)))</f>
        <v>0</v>
      </c>
      <c r="O4" s="115"/>
      <c r="S4" s="9"/>
    </row>
    <row r="5" spans="1:19" s="10" customFormat="1">
      <c r="A5" s="78" t="s">
        <v>80</v>
      </c>
      <c r="B5" s="47">
        <f>SUMPRODUCT((Suivi_encaissements[Honoraires TTC])*(Suivi_encaissements[Date de signature]&gt;=(1&amp;B3)*1)*(Suivi_encaissements[Date de signature]&lt;=EOMONTH((1&amp;B3)*1,0)))+SUMPRODUCT((Suivi_encaissements[Ajustement fin de contrat])*(Suivi_encaissements[Date7]&gt;=(1&amp;B3)*1)*(Suivi_encaissements[Date7]&lt;=EOMONTH((1&amp;B3)*1,0)))</f>
        <v>0</v>
      </c>
      <c r="C5" s="124">
        <f>SUMPRODUCT((Suivi_encaissements[Honoraires TTC])*(Suivi_encaissements[Date de signature]&gt;=(1&amp;C3)*1)*(Suivi_encaissements[Date de signature]&lt;=EOMONTH((1&amp;C3)*1,0)))+SUMPRODUCT((Suivi_encaissements[Ajustement fin de contrat])*(Suivi_encaissements[Date7]&gt;=(1&amp;C3)*1)*(Suivi_encaissements[Date7]&lt;=EOMONTH((1&amp;C3)*1,0)))</f>
        <v>0</v>
      </c>
      <c r="D5" s="124">
        <f>SUMPRODUCT((Suivi_encaissements[Honoraires TTC])*(Suivi_encaissements[Date de signature]&gt;=(1&amp;D3)*1)*(Suivi_encaissements[Date de signature]&lt;=EOMONTH((1&amp;D3)*1,0)))+SUMPRODUCT((Suivi_encaissements[Ajustement fin de contrat])*(Suivi_encaissements[Date7]&gt;=(1&amp;D3)*1)*(Suivi_encaissements[Date7]&lt;=EOMONTH((1&amp;D3)*1,0)))</f>
        <v>10000</v>
      </c>
      <c r="E5" s="124">
        <f>SUMPRODUCT((Suivi_encaissements[Honoraires TTC])*(Suivi_encaissements[Date de signature]&gt;=(1&amp;E3)*1)*(Suivi_encaissements[Date de signature]&lt;=EOMONTH((1&amp;E3)*1,0)))+SUMPRODUCT((Suivi_encaissements[Ajustement fin de contrat])*(Suivi_encaissements[Date7]&gt;=(1&amp;E3)*1)*(Suivi_encaissements[Date7]&lt;=EOMONTH((1&amp;E3)*1,0)))</f>
        <v>0</v>
      </c>
      <c r="F5" s="124">
        <f>SUMPRODUCT((Suivi_encaissements[Honoraires TTC])*(Suivi_encaissements[Date de signature]&gt;=(1&amp;F3)*1)*(Suivi_encaissements[Date de signature]&lt;=EOMONTH((1&amp;F3)*1,0)))+SUMPRODUCT((Suivi_encaissements[Ajustement fin de contrat])*(Suivi_encaissements[Date7]&gt;=(1&amp;F3)*1)*(Suivi_encaissements[Date7]&lt;=EOMONTH((1&amp;F3)*1,0)))</f>
        <v>5000</v>
      </c>
      <c r="G5" s="124">
        <f>SUMPRODUCT((Suivi_encaissements[Honoraires TTC])*(Suivi_encaissements[Date de signature]&gt;=(1&amp;G3)*1)*(Suivi_encaissements[Date de signature]&lt;=EOMONTH((1&amp;G3)*1,0)))+SUMPRODUCT((Suivi_encaissements[Ajustement fin de contrat])*(Suivi_encaissements[Date7]&gt;=(1&amp;G3)*1)*(Suivi_encaissements[Date7]&lt;=EOMONTH((1&amp;G3)*1,0)))</f>
        <v>0</v>
      </c>
      <c r="H5" s="124">
        <f>SUMPRODUCT((Suivi_encaissements[Honoraires TTC])*(Suivi_encaissements[Date de signature]&gt;=(1&amp;H3)*1)*(Suivi_encaissements[Date de signature]&lt;=EOMONTH((1&amp;H3)*1,0)))+SUMPRODUCT((Suivi_encaissements[Ajustement fin de contrat])*(Suivi_encaissements[Date7]&gt;=(1&amp;H3)*1)*(Suivi_encaissements[Date7]&lt;=EOMONTH((1&amp;H3)*1,0)))</f>
        <v>0</v>
      </c>
      <c r="I5" s="124">
        <f>SUMPRODUCT((Suivi_encaissements[Honoraires TTC])*(Suivi_encaissements[Date de signature]&gt;=(1&amp;I3)*1)*(Suivi_encaissements[Date de signature]&lt;=EOMONTH((1&amp;I3)*1,0)))+SUMPRODUCT((Suivi_encaissements[Ajustement fin de contrat])*(Suivi_encaissements[Date7]&gt;=(1&amp;I3)*1)*(Suivi_encaissements[Date7]&lt;=EOMONTH((1&amp;I3)*1,0)))</f>
        <v>0</v>
      </c>
      <c r="J5" s="124">
        <f>SUMPRODUCT((Suivi_encaissements[Honoraires TTC])*(Suivi_encaissements[Date de signature]&gt;=(1&amp;J3)*1)*(Suivi_encaissements[Date de signature]&lt;=EOMONTH((1&amp;J3)*1,0)))+SUMPRODUCT((Suivi_encaissements[Ajustement fin de contrat])*(Suivi_encaissements[Date7]&gt;=(1&amp;J3)*1)*(Suivi_encaissements[Date7]&lt;=EOMONTH((1&amp;J3)*1,0)))</f>
        <v>0</v>
      </c>
      <c r="K5" s="124">
        <f>SUMPRODUCT((Suivi_encaissements[Honoraires TTC])*(Suivi_encaissements[Date de signature]&gt;=(1&amp;K3)*1)*(Suivi_encaissements[Date de signature]&lt;=EOMONTH((1&amp;K3)*1,0)))+SUMPRODUCT((Suivi_encaissements[Ajustement fin de contrat])*(Suivi_encaissements[Date7]&gt;=(1&amp;K3)*1)*(Suivi_encaissements[Date7]&lt;=EOMONTH((1&amp;K3)*1,0)))</f>
        <v>0</v>
      </c>
      <c r="L5" s="124">
        <f>SUMPRODUCT((Suivi_encaissements[Honoraires TTC])*(Suivi_encaissements[Date de signature]&gt;=(1&amp;L3)*1)*(Suivi_encaissements[Date de signature]&lt;=EOMONTH((1&amp;L3)*1,0)))+SUMPRODUCT((Suivi_encaissements[Ajustement fin de contrat])*(Suivi_encaissements[Date7]&gt;=(1&amp;L3)*1)*(Suivi_encaissements[Date7]&lt;=EOMONTH((1&amp;L3)*1,0)))</f>
        <v>0</v>
      </c>
      <c r="M5" s="124">
        <f>SUMPRODUCT((Suivi_encaissements[Honoraires TTC])*(Suivi_encaissements[Date de signature]&gt;=(1&amp;M3)*1)*(Suivi_encaissements[Date de signature]&lt;=EOMONTH((1&amp;M3)*1,0)))+SUMPRODUCT((Suivi_encaissements[Ajustement fin de contrat])*(Suivi_encaissements[Date7]&gt;=(1&amp;M3)*1)*(Suivi_encaissements[Date7]&lt;=EOMONTH((1&amp;M3)*1,0)))</f>
        <v>750</v>
      </c>
      <c r="N5" s="124">
        <f>SUMPRODUCT((Suivi_encaissements[Honoraires TTC])*(Suivi_encaissements[Date de signature]&gt;=(1&amp;N3)*1)*(Suivi_encaissements[Date de signature]&lt;=EOMONTH((1&amp;N3)*1,0)))+SUMPRODUCT((Suivi_encaissements[Ajustement fin de contrat])*(Suivi_encaissements[Date7]&gt;=(1&amp;N3)*1)*(Suivi_encaissements[Date7]&lt;=EOMONTH((1&amp;N3)*1,0)))</f>
        <v>0</v>
      </c>
      <c r="O5" s="115"/>
      <c r="S5" s="9"/>
    </row>
    <row r="6" spans="1:19" s="32" customFormat="1">
      <c r="B6" s="124"/>
      <c r="C6" s="124"/>
      <c r="D6" s="124"/>
      <c r="E6" s="124"/>
      <c r="F6" s="124"/>
      <c r="G6" s="124"/>
      <c r="H6" s="124"/>
      <c r="I6" s="124"/>
      <c r="J6" s="124"/>
      <c r="K6" s="124"/>
      <c r="L6" s="124"/>
      <c r="M6" s="124"/>
      <c r="N6" s="124"/>
      <c r="O6" s="113"/>
    </row>
    <row r="7" spans="1:19" s="32" customFormat="1">
      <c r="B7" s="124"/>
      <c r="C7" s="124"/>
      <c r="D7" s="124"/>
      <c r="E7" s="124"/>
      <c r="F7" s="124"/>
      <c r="G7" s="124"/>
      <c r="H7" s="124"/>
      <c r="I7" s="124"/>
      <c r="J7" s="124"/>
      <c r="K7" s="124"/>
      <c r="L7" s="124"/>
      <c r="M7" s="124"/>
      <c r="N7" s="124"/>
      <c r="O7" s="113"/>
    </row>
    <row r="8" spans="1:19" ht="23.5">
      <c r="A8" s="2" t="s">
        <v>81</v>
      </c>
      <c r="B8" s="112" t="s">
        <v>115</v>
      </c>
      <c r="C8" s="112" t="s">
        <v>114</v>
      </c>
      <c r="D8" s="112" t="s">
        <v>113</v>
      </c>
      <c r="E8" s="112" t="s">
        <v>112</v>
      </c>
      <c r="F8" s="112" t="s">
        <v>111</v>
      </c>
      <c r="G8" s="112" t="s">
        <v>110</v>
      </c>
      <c r="H8" s="112" t="s">
        <v>109</v>
      </c>
      <c r="I8" s="112" t="s">
        <v>108</v>
      </c>
      <c r="J8" s="112" t="s">
        <v>107</v>
      </c>
      <c r="K8" s="112" t="s">
        <v>106</v>
      </c>
      <c r="L8" s="112" t="s">
        <v>105</v>
      </c>
      <c r="M8" s="112" t="s">
        <v>104</v>
      </c>
      <c r="N8" s="112" t="s">
        <v>103</v>
      </c>
      <c r="O8" s="116" t="s">
        <v>0</v>
      </c>
      <c r="Q8" s="131"/>
      <c r="R8" s="131"/>
      <c r="S8" s="131"/>
    </row>
    <row r="9" spans="1:19" ht="15.5">
      <c r="A9" s="3" t="s">
        <v>1</v>
      </c>
      <c r="B9" s="80"/>
      <c r="C9" s="80"/>
      <c r="D9" s="80"/>
      <c r="E9" s="80"/>
      <c r="F9" s="80"/>
      <c r="G9" s="80"/>
      <c r="H9" s="80"/>
      <c r="I9" s="80"/>
      <c r="J9" s="80"/>
      <c r="K9" s="80"/>
      <c r="L9" s="80"/>
      <c r="M9" s="80"/>
      <c r="N9" s="80"/>
      <c r="O9" s="117"/>
    </row>
    <row r="10" spans="1:19" ht="15.5">
      <c r="A10" s="3" t="s">
        <v>67</v>
      </c>
      <c r="B10" s="80">
        <f>B4</f>
        <v>0</v>
      </c>
      <c r="C10" s="80">
        <f>C4</f>
        <v>0</v>
      </c>
      <c r="D10" s="80">
        <f>D4</f>
        <v>4500</v>
      </c>
      <c r="E10" s="80">
        <f>E4</f>
        <v>4500</v>
      </c>
      <c r="F10" s="80">
        <f>F4</f>
        <v>2500</v>
      </c>
      <c r="G10" s="80">
        <f>G4</f>
        <v>0</v>
      </c>
      <c r="H10" s="80">
        <f>H4</f>
        <v>0</v>
      </c>
      <c r="I10" s="80">
        <f>I4</f>
        <v>0</v>
      </c>
      <c r="J10" s="80">
        <f>J4</f>
        <v>1250</v>
      </c>
      <c r="K10" s="80">
        <f>K4</f>
        <v>0</v>
      </c>
      <c r="L10" s="80">
        <f>L4</f>
        <v>750</v>
      </c>
      <c r="M10" s="80">
        <f>M4</f>
        <v>750</v>
      </c>
      <c r="N10" s="80"/>
      <c r="O10" s="117">
        <f>SUM(Budget_analyse[[#This Row],[janv-2019]:[déc-2019]])</f>
        <v>14250</v>
      </c>
    </row>
    <row r="11" spans="1:19" ht="15.5">
      <c r="A11" s="3" t="s">
        <v>2</v>
      </c>
      <c r="B11" s="80">
        <v>0</v>
      </c>
      <c r="C11" s="80">
        <f>0</f>
        <v>0</v>
      </c>
      <c r="D11" s="80">
        <f>0</f>
        <v>0</v>
      </c>
      <c r="E11" s="80">
        <f>0</f>
        <v>0</v>
      </c>
      <c r="F11" s="80">
        <f>0</f>
        <v>0</v>
      </c>
      <c r="G11" s="80">
        <f>0</f>
        <v>0</v>
      </c>
      <c r="H11" s="80">
        <f>0</f>
        <v>0</v>
      </c>
      <c r="I11" s="80">
        <f>0</f>
        <v>0</v>
      </c>
      <c r="J11" s="80">
        <f>0</f>
        <v>0</v>
      </c>
      <c r="K11" s="80">
        <f>0</f>
        <v>0</v>
      </c>
      <c r="L11" s="80">
        <f>0</f>
        <v>0</v>
      </c>
      <c r="M11" s="80">
        <f>0</f>
        <v>0</v>
      </c>
      <c r="N11" s="80">
        <f>0</f>
        <v>0</v>
      </c>
      <c r="O11" s="117">
        <f>SUM(Budget_analyse[[#This Row],[janv-2019]:[déc-2019]])</f>
        <v>0</v>
      </c>
    </row>
    <row r="12" spans="1:19" ht="15.5">
      <c r="A12" s="3" t="s">
        <v>3</v>
      </c>
      <c r="B12" s="80">
        <v>0</v>
      </c>
      <c r="C12" s="80">
        <f>0</f>
        <v>0</v>
      </c>
      <c r="D12" s="80">
        <f>0</f>
        <v>0</v>
      </c>
      <c r="E12" s="80">
        <f>0</f>
        <v>0</v>
      </c>
      <c r="F12" s="80">
        <f>0</f>
        <v>0</v>
      </c>
      <c r="G12" s="80">
        <f>0</f>
        <v>0</v>
      </c>
      <c r="H12" s="80">
        <f>0</f>
        <v>0</v>
      </c>
      <c r="I12" s="80">
        <f>0</f>
        <v>0</v>
      </c>
      <c r="J12" s="80">
        <f>0</f>
        <v>0</v>
      </c>
      <c r="K12" s="80">
        <f>0</f>
        <v>0</v>
      </c>
      <c r="L12" s="80">
        <f>0</f>
        <v>0</v>
      </c>
      <c r="M12" s="80">
        <f>0</f>
        <v>0</v>
      </c>
      <c r="N12" s="80">
        <f>0</f>
        <v>0</v>
      </c>
      <c r="O12" s="117">
        <f>SUM(Budget_analyse[[#This Row],[janv-2019]:[déc-2019]])</f>
        <v>0</v>
      </c>
    </row>
    <row r="13" spans="1:19" ht="12" customHeight="1">
      <c r="A13" s="3" t="s">
        <v>4</v>
      </c>
      <c r="B13" s="80">
        <v>10</v>
      </c>
      <c r="C13" s="80">
        <v>50</v>
      </c>
      <c r="D13" s="80">
        <f>0</f>
        <v>0</v>
      </c>
      <c r="E13" s="80">
        <f>0</f>
        <v>0</v>
      </c>
      <c r="F13" s="80">
        <f>0</f>
        <v>0</v>
      </c>
      <c r="G13" s="80">
        <f>0</f>
        <v>0</v>
      </c>
      <c r="H13" s="80">
        <f>0</f>
        <v>0</v>
      </c>
      <c r="I13" s="80">
        <f>0</f>
        <v>0</v>
      </c>
      <c r="J13" s="80">
        <f>0</f>
        <v>0</v>
      </c>
      <c r="K13" s="80">
        <f>0</f>
        <v>0</v>
      </c>
      <c r="L13" s="80">
        <f>0</f>
        <v>0</v>
      </c>
      <c r="M13" s="80">
        <f>0</f>
        <v>0</v>
      </c>
      <c r="N13" s="80">
        <f>0</f>
        <v>0</v>
      </c>
      <c r="O13" s="117">
        <f>SUM(Budget_analyse[[#This Row],[janv-2019]:[déc-2019]])</f>
        <v>60</v>
      </c>
      <c r="Q13" s="9"/>
    </row>
    <row r="14" spans="1:19" ht="18" customHeight="1">
      <c r="A14" s="3" t="s">
        <v>5</v>
      </c>
      <c r="B14" s="80">
        <v>0</v>
      </c>
      <c r="C14" s="80">
        <f>0</f>
        <v>0</v>
      </c>
      <c r="D14" s="80">
        <f>0</f>
        <v>0</v>
      </c>
      <c r="E14" s="80">
        <f>0</f>
        <v>0</v>
      </c>
      <c r="F14" s="80">
        <f>0</f>
        <v>0</v>
      </c>
      <c r="G14" s="80">
        <f>0</f>
        <v>0</v>
      </c>
      <c r="H14" s="80">
        <f>0</f>
        <v>0</v>
      </c>
      <c r="I14" s="80">
        <f>0</f>
        <v>0</v>
      </c>
      <c r="J14" s="80">
        <f>0</f>
        <v>0</v>
      </c>
      <c r="K14" s="80">
        <f>0</f>
        <v>0</v>
      </c>
      <c r="L14" s="80">
        <f>0</f>
        <v>0</v>
      </c>
      <c r="M14" s="80">
        <f>0</f>
        <v>0</v>
      </c>
      <c r="N14" s="80">
        <f>0</f>
        <v>0</v>
      </c>
      <c r="O14" s="117">
        <f>SUM(Budget_analyse[[#This Row],[janv-2019]:[déc-2019]])</f>
        <v>0</v>
      </c>
      <c r="Q14" s="9"/>
    </row>
    <row r="15" spans="1:19" ht="15.5">
      <c r="A15" s="3" t="s">
        <v>6</v>
      </c>
      <c r="B15" s="80">
        <v>0</v>
      </c>
      <c r="C15" s="80">
        <f>0</f>
        <v>0</v>
      </c>
      <c r="D15" s="80">
        <f>0</f>
        <v>0</v>
      </c>
      <c r="E15" s="80">
        <f>0</f>
        <v>0</v>
      </c>
      <c r="F15" s="80">
        <f>0</f>
        <v>0</v>
      </c>
      <c r="G15" s="80">
        <f>0</f>
        <v>0</v>
      </c>
      <c r="H15" s="80">
        <f>0</f>
        <v>0</v>
      </c>
      <c r="I15" s="80">
        <f>0</f>
        <v>0</v>
      </c>
      <c r="J15" s="80">
        <f>0</f>
        <v>0</v>
      </c>
      <c r="K15" s="80">
        <f>0</f>
        <v>0</v>
      </c>
      <c r="L15" s="80">
        <f>0</f>
        <v>0</v>
      </c>
      <c r="M15" s="80">
        <f>0</f>
        <v>0</v>
      </c>
      <c r="N15" s="80">
        <f>0</f>
        <v>0</v>
      </c>
      <c r="O15" s="117">
        <f>SUM(Budget_analyse[[#This Row],[janv-2019]:[déc-2019]])</f>
        <v>0</v>
      </c>
      <c r="Q15" s="9"/>
    </row>
    <row r="16" spans="1:19" ht="15.5">
      <c r="A16" s="3" t="s">
        <v>7</v>
      </c>
      <c r="B16" s="80">
        <v>12</v>
      </c>
      <c r="C16" s="80">
        <f>0</f>
        <v>0</v>
      </c>
      <c r="D16" s="80">
        <f>0</f>
        <v>0</v>
      </c>
      <c r="E16" s="80">
        <f>0</f>
        <v>0</v>
      </c>
      <c r="F16" s="80">
        <f>0</f>
        <v>0</v>
      </c>
      <c r="G16" s="80">
        <f>0</f>
        <v>0</v>
      </c>
      <c r="H16" s="80">
        <f>0</f>
        <v>0</v>
      </c>
      <c r="I16" s="80">
        <f>0</f>
        <v>0</v>
      </c>
      <c r="J16" s="80">
        <f>0</f>
        <v>0</v>
      </c>
      <c r="K16" s="80">
        <f>0</f>
        <v>0</v>
      </c>
      <c r="L16" s="80">
        <f>0</f>
        <v>0</v>
      </c>
      <c r="M16" s="80">
        <f>0</f>
        <v>0</v>
      </c>
      <c r="N16" s="80">
        <f>0</f>
        <v>0</v>
      </c>
      <c r="O16" s="117">
        <f>SUM(Budget_analyse[[#This Row],[janv-2019]:[déc-2019]])</f>
        <v>12</v>
      </c>
      <c r="Q16" s="9"/>
    </row>
    <row r="17" spans="1:17" ht="15.5">
      <c r="A17" s="3" t="s">
        <v>8</v>
      </c>
      <c r="B17" s="80">
        <v>0</v>
      </c>
      <c r="C17" s="80">
        <f>0</f>
        <v>0</v>
      </c>
      <c r="D17" s="80">
        <f>0</f>
        <v>0</v>
      </c>
      <c r="E17" s="80">
        <f>0</f>
        <v>0</v>
      </c>
      <c r="F17" s="80">
        <f>0</f>
        <v>0</v>
      </c>
      <c r="G17" s="80">
        <f>0</f>
        <v>0</v>
      </c>
      <c r="H17" s="80">
        <f>0</f>
        <v>0</v>
      </c>
      <c r="I17" s="80">
        <f>0</f>
        <v>0</v>
      </c>
      <c r="J17" s="80">
        <f>0</f>
        <v>0</v>
      </c>
      <c r="K17" s="80">
        <f>0</f>
        <v>0</v>
      </c>
      <c r="L17" s="80">
        <f>0</f>
        <v>0</v>
      </c>
      <c r="M17" s="80">
        <f>0</f>
        <v>0</v>
      </c>
      <c r="N17" s="80">
        <f>0</f>
        <v>0</v>
      </c>
      <c r="O17" s="117">
        <f>SUM(Budget_analyse[[#This Row],[janv-2019]:[déc-2019]])</f>
        <v>0</v>
      </c>
      <c r="Q17" s="9"/>
    </row>
    <row r="18" spans="1:17" ht="15.5">
      <c r="A18" s="3" t="s">
        <v>9</v>
      </c>
      <c r="B18" s="80">
        <v>0</v>
      </c>
      <c r="C18" s="80">
        <f>0</f>
        <v>0</v>
      </c>
      <c r="D18" s="80">
        <f>0</f>
        <v>0</v>
      </c>
      <c r="E18" s="80">
        <f>0</f>
        <v>0</v>
      </c>
      <c r="F18" s="80">
        <f>0</f>
        <v>0</v>
      </c>
      <c r="G18" s="80">
        <f>0</f>
        <v>0</v>
      </c>
      <c r="H18" s="80">
        <f>0</f>
        <v>0</v>
      </c>
      <c r="I18" s="80">
        <f>0</f>
        <v>0</v>
      </c>
      <c r="J18" s="80">
        <f>0</f>
        <v>0</v>
      </c>
      <c r="K18" s="80">
        <f>0</f>
        <v>0</v>
      </c>
      <c r="L18" s="80">
        <f>0</f>
        <v>0</v>
      </c>
      <c r="M18" s="80">
        <f>0</f>
        <v>0</v>
      </c>
      <c r="N18" s="80">
        <f>0</f>
        <v>0</v>
      </c>
      <c r="O18" s="117">
        <f>SUM(Budget_analyse[[#This Row],[janv-2019]:[déc-2019]])</f>
        <v>0</v>
      </c>
    </row>
    <row r="19" spans="1:17" ht="15.5">
      <c r="A19" s="3" t="s">
        <v>10</v>
      </c>
      <c r="B19" s="80">
        <v>0</v>
      </c>
      <c r="C19" s="80">
        <f>0</f>
        <v>0</v>
      </c>
      <c r="D19" s="80">
        <f>0</f>
        <v>0</v>
      </c>
      <c r="E19" s="80">
        <f>0</f>
        <v>0</v>
      </c>
      <c r="F19" s="80">
        <f>0</f>
        <v>0</v>
      </c>
      <c r="G19" s="80">
        <f>0</f>
        <v>0</v>
      </c>
      <c r="H19" s="80">
        <f>0</f>
        <v>0</v>
      </c>
      <c r="I19" s="80">
        <f>0</f>
        <v>0</v>
      </c>
      <c r="J19" s="80">
        <f>0</f>
        <v>0</v>
      </c>
      <c r="K19" s="80">
        <f>0</f>
        <v>0</v>
      </c>
      <c r="L19" s="80">
        <f>0</f>
        <v>0</v>
      </c>
      <c r="M19" s="80">
        <f>0</f>
        <v>0</v>
      </c>
      <c r="N19" s="80">
        <f>0</f>
        <v>0</v>
      </c>
      <c r="O19" s="117">
        <f>SUM(Budget_analyse[[#This Row],[janv-2019]:[déc-2019]])</f>
        <v>0</v>
      </c>
    </row>
    <row r="20" spans="1:17" ht="15.5">
      <c r="A20" s="4" t="s">
        <v>11</v>
      </c>
      <c r="B20" s="81">
        <f>SUM(B10:B19)</f>
        <v>22</v>
      </c>
      <c r="C20" s="81">
        <f t="shared" ref="C20:O20" si="0">SUM(C10:C19)</f>
        <v>50</v>
      </c>
      <c r="D20" s="81">
        <f t="shared" si="0"/>
        <v>4500</v>
      </c>
      <c r="E20" s="81">
        <f t="shared" si="0"/>
        <v>4500</v>
      </c>
      <c r="F20" s="81">
        <f t="shared" si="0"/>
        <v>2500</v>
      </c>
      <c r="G20" s="81">
        <f t="shared" si="0"/>
        <v>0</v>
      </c>
      <c r="H20" s="81">
        <f t="shared" si="0"/>
        <v>0</v>
      </c>
      <c r="I20" s="81">
        <f t="shared" si="0"/>
        <v>0</v>
      </c>
      <c r="J20" s="81">
        <f t="shared" si="0"/>
        <v>1250</v>
      </c>
      <c r="K20" s="81">
        <f t="shared" si="0"/>
        <v>0</v>
      </c>
      <c r="L20" s="81">
        <f t="shared" si="0"/>
        <v>750</v>
      </c>
      <c r="M20" s="81">
        <f t="shared" si="0"/>
        <v>750</v>
      </c>
      <c r="N20" s="81">
        <f t="shared" ref="N20" si="1">SUM(N10:N19)</f>
        <v>0</v>
      </c>
      <c r="O20" s="118">
        <f t="shared" si="0"/>
        <v>14322</v>
      </c>
    </row>
    <row r="21" spans="1:17" ht="15.5">
      <c r="A21" s="3" t="s">
        <v>12</v>
      </c>
      <c r="B21" s="80"/>
      <c r="C21" s="80"/>
      <c r="D21" s="80"/>
      <c r="E21" s="80"/>
      <c r="F21" s="80"/>
      <c r="G21" s="80"/>
      <c r="H21" s="80"/>
      <c r="I21" s="80"/>
      <c r="J21" s="80"/>
      <c r="K21" s="80"/>
      <c r="L21" s="80"/>
      <c r="M21" s="80"/>
      <c r="N21" s="80"/>
      <c r="O21" s="117"/>
    </row>
    <row r="22" spans="1:17" ht="15.5">
      <c r="A22" s="3" t="s">
        <v>13</v>
      </c>
      <c r="B22" s="80">
        <v>0</v>
      </c>
      <c r="C22" s="80">
        <v>50</v>
      </c>
      <c r="D22" s="80">
        <v>10</v>
      </c>
      <c r="E22" s="80">
        <v>-20</v>
      </c>
      <c r="F22" s="80">
        <f>0</f>
        <v>0</v>
      </c>
      <c r="G22" s="80">
        <f>0</f>
        <v>0</v>
      </c>
      <c r="H22" s="80">
        <f>0</f>
        <v>0</v>
      </c>
      <c r="I22" s="80">
        <f>0</f>
        <v>0</v>
      </c>
      <c r="J22" s="80">
        <f>0</f>
        <v>0</v>
      </c>
      <c r="K22" s="80">
        <f>0</f>
        <v>0</v>
      </c>
      <c r="L22" s="80">
        <f>0</f>
        <v>0</v>
      </c>
      <c r="M22" s="80">
        <f>0</f>
        <v>0</v>
      </c>
      <c r="N22" s="80">
        <f>0</f>
        <v>0</v>
      </c>
      <c r="O22" s="117">
        <f>SUM(Budget_analyse[[#This Row],[janv-2019]:[déc-2019]])</f>
        <v>40</v>
      </c>
    </row>
    <row r="23" spans="1:17" ht="15.5">
      <c r="A23" s="3" t="s">
        <v>14</v>
      </c>
      <c r="B23" s="80">
        <v>0</v>
      </c>
      <c r="C23" s="80">
        <f>0</f>
        <v>0</v>
      </c>
      <c r="D23" s="80">
        <f>0</f>
        <v>0</v>
      </c>
      <c r="E23" s="80">
        <f>0</f>
        <v>0</v>
      </c>
      <c r="F23" s="80">
        <f>0</f>
        <v>0</v>
      </c>
      <c r="G23" s="80">
        <f>0</f>
        <v>0</v>
      </c>
      <c r="H23" s="80">
        <f>0</f>
        <v>0</v>
      </c>
      <c r="I23" s="80">
        <f>0</f>
        <v>0</v>
      </c>
      <c r="J23" s="80">
        <f>0</f>
        <v>0</v>
      </c>
      <c r="K23" s="80">
        <f>0</f>
        <v>0</v>
      </c>
      <c r="L23" s="80">
        <f>0</f>
        <v>0</v>
      </c>
      <c r="M23" s="80">
        <f>0</f>
        <v>0</v>
      </c>
      <c r="N23" s="80">
        <f>0</f>
        <v>0</v>
      </c>
      <c r="O23" s="117">
        <f>SUM(Budget_analyse[[#This Row],[janv-2019]:[déc-2019]])</f>
        <v>0</v>
      </c>
    </row>
    <row r="24" spans="1:17" ht="15.5">
      <c r="A24" s="3" t="s">
        <v>15</v>
      </c>
      <c r="B24" s="80">
        <v>0</v>
      </c>
      <c r="C24" s="80">
        <f>0</f>
        <v>0</v>
      </c>
      <c r="D24" s="80">
        <f>0</f>
        <v>0</v>
      </c>
      <c r="E24" s="80">
        <f>0</f>
        <v>0</v>
      </c>
      <c r="F24" s="80">
        <f>0</f>
        <v>0</v>
      </c>
      <c r="G24" s="80">
        <f>0</f>
        <v>0</v>
      </c>
      <c r="H24" s="80">
        <f>0</f>
        <v>0</v>
      </c>
      <c r="I24" s="80">
        <f>0</f>
        <v>0</v>
      </c>
      <c r="J24" s="80">
        <f>0</f>
        <v>0</v>
      </c>
      <c r="K24" s="80">
        <f>0</f>
        <v>0</v>
      </c>
      <c r="L24" s="80">
        <f>0</f>
        <v>0</v>
      </c>
      <c r="M24" s="80">
        <f>0</f>
        <v>0</v>
      </c>
      <c r="N24" s="80">
        <f>0</f>
        <v>0</v>
      </c>
      <c r="O24" s="117">
        <f>SUM(Budget_analyse[[#This Row],[janv-2019]:[déc-2019]])</f>
        <v>0</v>
      </c>
    </row>
    <row r="25" spans="1:17" ht="15.5">
      <c r="A25" s="3" t="s">
        <v>16</v>
      </c>
      <c r="B25" s="80">
        <v>0</v>
      </c>
      <c r="C25" s="80">
        <f>0</f>
        <v>0</v>
      </c>
      <c r="D25" s="80">
        <f>0</f>
        <v>0</v>
      </c>
      <c r="E25" s="80">
        <f>0</f>
        <v>0</v>
      </c>
      <c r="F25" s="80">
        <f>0</f>
        <v>0</v>
      </c>
      <c r="G25" s="80">
        <f>0</f>
        <v>0</v>
      </c>
      <c r="H25" s="80">
        <f>0</f>
        <v>0</v>
      </c>
      <c r="I25" s="80">
        <f>0</f>
        <v>0</v>
      </c>
      <c r="J25" s="80">
        <f>0</f>
        <v>0</v>
      </c>
      <c r="K25" s="80">
        <f>0</f>
        <v>0</v>
      </c>
      <c r="L25" s="80">
        <f>0</f>
        <v>0</v>
      </c>
      <c r="M25" s="80">
        <f>0</f>
        <v>0</v>
      </c>
      <c r="N25" s="80">
        <f>0</f>
        <v>0</v>
      </c>
      <c r="O25" s="117">
        <f>SUM(Budget_analyse[[#This Row],[janv-2019]:[déc-2019]])</f>
        <v>0</v>
      </c>
    </row>
    <row r="26" spans="1:17" ht="15.5">
      <c r="A26" s="3" t="s">
        <v>17</v>
      </c>
      <c r="B26" s="80">
        <v>0</v>
      </c>
      <c r="C26" s="80">
        <f>0</f>
        <v>0</v>
      </c>
      <c r="D26" s="80">
        <f>0</f>
        <v>0</v>
      </c>
      <c r="E26" s="80">
        <f>0</f>
        <v>0</v>
      </c>
      <c r="F26" s="80">
        <f>0</f>
        <v>0</v>
      </c>
      <c r="G26" s="80">
        <f>0</f>
        <v>0</v>
      </c>
      <c r="H26" s="80">
        <f>0</f>
        <v>0</v>
      </c>
      <c r="I26" s="80">
        <f>0</f>
        <v>0</v>
      </c>
      <c r="J26" s="80">
        <f>0</f>
        <v>0</v>
      </c>
      <c r="K26" s="80">
        <f>0</f>
        <v>0</v>
      </c>
      <c r="L26" s="80">
        <f>0</f>
        <v>0</v>
      </c>
      <c r="M26" s="80">
        <f>0</f>
        <v>0</v>
      </c>
      <c r="N26" s="80">
        <f>0</f>
        <v>0</v>
      </c>
      <c r="O26" s="117">
        <f>SUM(Budget_analyse[[#This Row],[janv-2019]:[déc-2019]])</f>
        <v>0</v>
      </c>
    </row>
    <row r="27" spans="1:17" ht="15.5">
      <c r="A27" s="3" t="s">
        <v>18</v>
      </c>
      <c r="B27" s="80">
        <v>0</v>
      </c>
      <c r="C27" s="80">
        <f>0</f>
        <v>0</v>
      </c>
      <c r="D27" s="80">
        <f>0</f>
        <v>0</v>
      </c>
      <c r="E27" s="80">
        <f>0</f>
        <v>0</v>
      </c>
      <c r="F27" s="80">
        <f>0</f>
        <v>0</v>
      </c>
      <c r="G27" s="80">
        <f>0</f>
        <v>0</v>
      </c>
      <c r="H27" s="80">
        <f>0</f>
        <v>0</v>
      </c>
      <c r="I27" s="80">
        <f>0</f>
        <v>0</v>
      </c>
      <c r="J27" s="80">
        <f>0</f>
        <v>0</v>
      </c>
      <c r="K27" s="80">
        <f>0</f>
        <v>0</v>
      </c>
      <c r="L27" s="80">
        <f>0</f>
        <v>0</v>
      </c>
      <c r="M27" s="80">
        <f>0</f>
        <v>0</v>
      </c>
      <c r="N27" s="80">
        <f>0</f>
        <v>0</v>
      </c>
      <c r="O27" s="117">
        <f>SUM(Budget_analyse[[#This Row],[janv-2019]:[déc-2019]])</f>
        <v>0</v>
      </c>
    </row>
    <row r="28" spans="1:17" ht="15.5">
      <c r="A28" s="3" t="s">
        <v>19</v>
      </c>
      <c r="B28" s="80">
        <v>0</v>
      </c>
      <c r="C28" s="80">
        <f>0</f>
        <v>0</v>
      </c>
      <c r="D28" s="80">
        <f>0</f>
        <v>0</v>
      </c>
      <c r="E28" s="80">
        <f>0</f>
        <v>0</v>
      </c>
      <c r="F28" s="80">
        <f>0</f>
        <v>0</v>
      </c>
      <c r="G28" s="80">
        <f>0</f>
        <v>0</v>
      </c>
      <c r="H28" s="80">
        <f>0</f>
        <v>0</v>
      </c>
      <c r="I28" s="80">
        <f>0</f>
        <v>0</v>
      </c>
      <c r="J28" s="80">
        <f>0</f>
        <v>0</v>
      </c>
      <c r="K28" s="80">
        <f>0</f>
        <v>0</v>
      </c>
      <c r="L28" s="80">
        <f>0</f>
        <v>0</v>
      </c>
      <c r="M28" s="80">
        <f>0</f>
        <v>0</v>
      </c>
      <c r="N28" s="80">
        <f>0</f>
        <v>0</v>
      </c>
      <c r="O28" s="117">
        <f>SUM(Budget_analyse[[#This Row],[janv-2019]:[déc-2019]])</f>
        <v>0</v>
      </c>
    </row>
    <row r="29" spans="1:17" ht="15.5">
      <c r="A29" s="5" t="s">
        <v>20</v>
      </c>
      <c r="B29" s="82">
        <f>SUM(B22:B28)</f>
        <v>0</v>
      </c>
      <c r="C29" s="82">
        <f t="shared" ref="C29:O29" si="2">SUM(C22:C28)</f>
        <v>50</v>
      </c>
      <c r="D29" s="82">
        <f t="shared" si="2"/>
        <v>10</v>
      </c>
      <c r="E29" s="82">
        <f t="shared" si="2"/>
        <v>-20</v>
      </c>
      <c r="F29" s="82">
        <f t="shared" si="2"/>
        <v>0</v>
      </c>
      <c r="G29" s="82">
        <f t="shared" si="2"/>
        <v>0</v>
      </c>
      <c r="H29" s="82">
        <f t="shared" si="2"/>
        <v>0</v>
      </c>
      <c r="I29" s="82">
        <f t="shared" si="2"/>
        <v>0</v>
      </c>
      <c r="J29" s="82">
        <f t="shared" si="2"/>
        <v>0</v>
      </c>
      <c r="K29" s="82">
        <f t="shared" si="2"/>
        <v>0</v>
      </c>
      <c r="L29" s="82">
        <f t="shared" si="2"/>
        <v>0</v>
      </c>
      <c r="M29" s="82">
        <f t="shared" si="2"/>
        <v>0</v>
      </c>
      <c r="N29" s="82">
        <f t="shared" ref="N29" si="3">SUM(N22:N28)</f>
        <v>0</v>
      </c>
      <c r="O29" s="119">
        <f t="shared" si="2"/>
        <v>40</v>
      </c>
    </row>
    <row r="30" spans="1:17" ht="15.5">
      <c r="A30" s="6" t="s">
        <v>21</v>
      </c>
      <c r="B30" s="83">
        <f t="shared" ref="B30:C30" si="4">(B20)-(B29)</f>
        <v>22</v>
      </c>
      <c r="C30" s="83">
        <f t="shared" si="4"/>
        <v>0</v>
      </c>
      <c r="D30" s="83">
        <f t="shared" ref="D30" si="5">(D20)-(D29)</f>
        <v>4490</v>
      </c>
      <c r="E30" s="83">
        <f t="shared" ref="E30" si="6">(E20)-(E29)</f>
        <v>4520</v>
      </c>
      <c r="F30" s="83">
        <f t="shared" ref="F30" si="7">(F20)-(F29)</f>
        <v>2500</v>
      </c>
      <c r="G30" s="83">
        <f t="shared" ref="G30" si="8">(G20)-(G29)</f>
        <v>0</v>
      </c>
      <c r="H30" s="83">
        <f t="shared" ref="H30" si="9">(H20)-(H29)</f>
        <v>0</v>
      </c>
      <c r="I30" s="83">
        <f t="shared" ref="I30" si="10">(I20)-(I29)</f>
        <v>0</v>
      </c>
      <c r="J30" s="83">
        <f t="shared" ref="J30" si="11">(J20)-(J29)</f>
        <v>1250</v>
      </c>
      <c r="K30" s="83">
        <f t="shared" ref="K30" si="12">(K20)-(K29)</f>
        <v>0</v>
      </c>
      <c r="L30" s="83">
        <f t="shared" ref="L30" si="13">(L20)-(L29)</f>
        <v>750</v>
      </c>
      <c r="M30" s="83">
        <f t="shared" ref="M30:N30" si="14">(M20)-(M29)</f>
        <v>750</v>
      </c>
      <c r="N30" s="83">
        <f t="shared" si="14"/>
        <v>0</v>
      </c>
      <c r="O30" s="120">
        <f t="shared" ref="O30" si="15">(O20)-(O29)</f>
        <v>14282</v>
      </c>
    </row>
    <row r="31" spans="1:17" ht="15.5">
      <c r="A31" s="3" t="s">
        <v>22</v>
      </c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117"/>
    </row>
    <row r="32" spans="1:17" ht="15.5">
      <c r="A32" s="3" t="s">
        <v>23</v>
      </c>
      <c r="B32" s="80">
        <v>0</v>
      </c>
      <c r="C32" s="80">
        <f>0</f>
        <v>0</v>
      </c>
      <c r="D32" s="80">
        <f>0</f>
        <v>0</v>
      </c>
      <c r="E32" s="80">
        <f>0</f>
        <v>0</v>
      </c>
      <c r="F32" s="80">
        <f>0</f>
        <v>0</v>
      </c>
      <c r="G32" s="80">
        <f>0</f>
        <v>0</v>
      </c>
      <c r="H32" s="80">
        <f>0</f>
        <v>0</v>
      </c>
      <c r="I32" s="80">
        <f>0</f>
        <v>0</v>
      </c>
      <c r="J32" s="80">
        <f>0</f>
        <v>0</v>
      </c>
      <c r="K32" s="80">
        <f>0</f>
        <v>0</v>
      </c>
      <c r="L32" s="80">
        <f>0</f>
        <v>0</v>
      </c>
      <c r="M32" s="80">
        <f>0</f>
        <v>0</v>
      </c>
      <c r="N32" s="80">
        <f>0</f>
        <v>0</v>
      </c>
      <c r="O32" s="117">
        <f>SUM(Budget_analyse[[#This Row],[janv-2019]:[déc-2019]])</f>
        <v>0</v>
      </c>
    </row>
    <row r="33" spans="1:15" ht="15.5">
      <c r="A33" s="3" t="s">
        <v>24</v>
      </c>
      <c r="B33" s="80">
        <f>220</f>
        <v>220</v>
      </c>
      <c r="C33" s="80">
        <f>220</f>
        <v>220</v>
      </c>
      <c r="D33" s="80">
        <f>220</f>
        <v>220</v>
      </c>
      <c r="E33" s="80">
        <f>220</f>
        <v>220</v>
      </c>
      <c r="F33" s="80">
        <f>220</f>
        <v>220</v>
      </c>
      <c r="G33" s="80">
        <f>220</f>
        <v>220</v>
      </c>
      <c r="H33" s="80">
        <f>220</f>
        <v>220</v>
      </c>
      <c r="I33" s="80">
        <f>220</f>
        <v>220</v>
      </c>
      <c r="J33" s="80">
        <f>220</f>
        <v>220</v>
      </c>
      <c r="K33" s="80">
        <f>220</f>
        <v>220</v>
      </c>
      <c r="L33" s="80">
        <f>220</f>
        <v>220</v>
      </c>
      <c r="M33" s="80">
        <f>220</f>
        <v>220</v>
      </c>
      <c r="N33" s="80">
        <f>220</f>
        <v>220</v>
      </c>
      <c r="O33" s="117">
        <f>SUM(Budget_analyse[[#This Row],[janv-2019]:[déc-2019]])</f>
        <v>2640</v>
      </c>
    </row>
    <row r="34" spans="1:15" ht="15.5">
      <c r="A34" s="3" t="s">
        <v>25</v>
      </c>
      <c r="B34" s="80">
        <v>0</v>
      </c>
      <c r="C34" s="80">
        <f>0</f>
        <v>0</v>
      </c>
      <c r="D34" s="80">
        <f>0</f>
        <v>0</v>
      </c>
      <c r="E34" s="80">
        <f>0</f>
        <v>0</v>
      </c>
      <c r="F34" s="80">
        <f>0</f>
        <v>0</v>
      </c>
      <c r="G34" s="80">
        <f>0</f>
        <v>0</v>
      </c>
      <c r="H34" s="80">
        <f>0</f>
        <v>0</v>
      </c>
      <c r="I34" s="80">
        <f>0</f>
        <v>0</v>
      </c>
      <c r="J34" s="80">
        <f>0</f>
        <v>0</v>
      </c>
      <c r="K34" s="80">
        <f>0</f>
        <v>0</v>
      </c>
      <c r="L34" s="80">
        <f>0</f>
        <v>0</v>
      </c>
      <c r="M34" s="80">
        <f>0</f>
        <v>0</v>
      </c>
      <c r="N34" s="80">
        <f>0</f>
        <v>0</v>
      </c>
      <c r="O34" s="117">
        <f>SUM(Budget_analyse[[#This Row],[janv-2019]:[déc-2019]])</f>
        <v>0</v>
      </c>
    </row>
    <row r="35" spans="1:15" ht="15.5">
      <c r="A35" s="3" t="s">
        <v>26</v>
      </c>
      <c r="B35" s="80">
        <v>0</v>
      </c>
      <c r="C35" s="80">
        <f>0</f>
        <v>0</v>
      </c>
      <c r="D35" s="80">
        <f>0</f>
        <v>0</v>
      </c>
      <c r="E35" s="80">
        <f>0</f>
        <v>0</v>
      </c>
      <c r="F35" s="80">
        <f>0</f>
        <v>0</v>
      </c>
      <c r="G35" s="80">
        <f>0</f>
        <v>0</v>
      </c>
      <c r="H35" s="80">
        <f>0</f>
        <v>0</v>
      </c>
      <c r="I35" s="80">
        <f>0</f>
        <v>0</v>
      </c>
      <c r="J35" s="80">
        <f>0</f>
        <v>0</v>
      </c>
      <c r="K35" s="80">
        <f>0</f>
        <v>0</v>
      </c>
      <c r="L35" s="80">
        <f>0</f>
        <v>0</v>
      </c>
      <c r="M35" s="80">
        <f>0</f>
        <v>0</v>
      </c>
      <c r="N35" s="80">
        <f>0</f>
        <v>0</v>
      </c>
      <c r="O35" s="117">
        <f>SUM(Budget_analyse[[#This Row],[janv-2019]:[déc-2019]])</f>
        <v>0</v>
      </c>
    </row>
    <row r="36" spans="1:15" ht="15.5">
      <c r="A36" s="3" t="s">
        <v>27</v>
      </c>
      <c r="B36" s="80">
        <v>0</v>
      </c>
      <c r="C36" s="80">
        <f>0</f>
        <v>0</v>
      </c>
      <c r="D36" s="80">
        <f>0</f>
        <v>0</v>
      </c>
      <c r="E36" s="80">
        <f>0</f>
        <v>0</v>
      </c>
      <c r="F36" s="80">
        <f>0</f>
        <v>0</v>
      </c>
      <c r="G36" s="80">
        <f>0</f>
        <v>0</v>
      </c>
      <c r="H36" s="80">
        <f>0</f>
        <v>0</v>
      </c>
      <c r="I36" s="80">
        <f>0</f>
        <v>0</v>
      </c>
      <c r="J36" s="80">
        <f>0</f>
        <v>0</v>
      </c>
      <c r="K36" s="80">
        <f>0</f>
        <v>0</v>
      </c>
      <c r="L36" s="80">
        <f>0</f>
        <v>0</v>
      </c>
      <c r="M36" s="80">
        <f>0</f>
        <v>0</v>
      </c>
      <c r="N36" s="80">
        <f>0</f>
        <v>0</v>
      </c>
      <c r="O36" s="117">
        <f>SUM(Budget_analyse[[#This Row],[janv-2019]:[déc-2019]])</f>
        <v>0</v>
      </c>
    </row>
    <row r="37" spans="1:15" ht="15.5">
      <c r="A37" s="3" t="s">
        <v>28</v>
      </c>
      <c r="B37" s="80">
        <v>0</v>
      </c>
      <c r="C37" s="80">
        <f>0</f>
        <v>0</v>
      </c>
      <c r="D37" s="80">
        <f>0</f>
        <v>0</v>
      </c>
      <c r="E37" s="80">
        <f>0</f>
        <v>0</v>
      </c>
      <c r="F37" s="80">
        <f>0</f>
        <v>0</v>
      </c>
      <c r="G37" s="80">
        <f>0</f>
        <v>0</v>
      </c>
      <c r="H37" s="80">
        <f>0</f>
        <v>0</v>
      </c>
      <c r="I37" s="80">
        <f>0</f>
        <v>0</v>
      </c>
      <c r="J37" s="80">
        <f>0</f>
        <v>0</v>
      </c>
      <c r="K37" s="80">
        <f>0</f>
        <v>0</v>
      </c>
      <c r="L37" s="80">
        <f>0</f>
        <v>0</v>
      </c>
      <c r="M37" s="80">
        <f>0</f>
        <v>0</v>
      </c>
      <c r="N37" s="80">
        <f>0</f>
        <v>0</v>
      </c>
      <c r="O37" s="117">
        <f>SUM(Budget_analyse[[#This Row],[janv-2019]:[déc-2019]])</f>
        <v>0</v>
      </c>
    </row>
    <row r="38" spans="1:15" ht="15.5">
      <c r="A38" s="3" t="s">
        <v>29</v>
      </c>
      <c r="B38" s="80">
        <v>0</v>
      </c>
      <c r="C38" s="80">
        <f>0</f>
        <v>0</v>
      </c>
      <c r="D38" s="80">
        <f>0</f>
        <v>0</v>
      </c>
      <c r="E38" s="80">
        <f>0</f>
        <v>0</v>
      </c>
      <c r="F38" s="80">
        <f>0</f>
        <v>0</v>
      </c>
      <c r="G38" s="80">
        <f>0</f>
        <v>0</v>
      </c>
      <c r="H38" s="80">
        <f>0</f>
        <v>0</v>
      </c>
      <c r="I38" s="80">
        <f>0</f>
        <v>0</v>
      </c>
      <c r="J38" s="80">
        <f>0</f>
        <v>0</v>
      </c>
      <c r="K38" s="80">
        <f>0</f>
        <v>0</v>
      </c>
      <c r="L38" s="80">
        <f>0</f>
        <v>0</v>
      </c>
      <c r="M38" s="80">
        <f>0</f>
        <v>0</v>
      </c>
      <c r="N38" s="80">
        <f>0</f>
        <v>0</v>
      </c>
      <c r="O38" s="117">
        <f>SUM(Budget_analyse[[#This Row],[janv-2019]:[déc-2019]])</f>
        <v>0</v>
      </c>
    </row>
    <row r="39" spans="1:15" ht="15.5">
      <c r="A39" s="3" t="s">
        <v>30</v>
      </c>
      <c r="B39" s="80">
        <v>15</v>
      </c>
      <c r="C39" s="80">
        <f>0</f>
        <v>0</v>
      </c>
      <c r="D39" s="80">
        <f>0</f>
        <v>0</v>
      </c>
      <c r="E39" s="80">
        <f>0</f>
        <v>0</v>
      </c>
      <c r="F39" s="80">
        <f>0</f>
        <v>0</v>
      </c>
      <c r="G39" s="80">
        <f>0</f>
        <v>0</v>
      </c>
      <c r="H39" s="80">
        <f>0</f>
        <v>0</v>
      </c>
      <c r="I39" s="80">
        <f>0</f>
        <v>0</v>
      </c>
      <c r="J39" s="80">
        <f>0</f>
        <v>0</v>
      </c>
      <c r="K39" s="80">
        <f>0</f>
        <v>0</v>
      </c>
      <c r="L39" s="80">
        <f>0</f>
        <v>0</v>
      </c>
      <c r="M39" s="80">
        <f>0</f>
        <v>0</v>
      </c>
      <c r="N39" s="80">
        <f>0</f>
        <v>0</v>
      </c>
      <c r="O39" s="117">
        <f>SUM(Budget_analyse[[#This Row],[janv-2019]:[déc-2019]])</f>
        <v>15</v>
      </c>
    </row>
    <row r="40" spans="1:15" ht="15.5">
      <c r="A40" s="3" t="s">
        <v>31</v>
      </c>
      <c r="B40" s="80">
        <v>0</v>
      </c>
      <c r="C40" s="80">
        <f>0</f>
        <v>0</v>
      </c>
      <c r="D40" s="80">
        <f>0</f>
        <v>0</v>
      </c>
      <c r="E40" s="80">
        <f>0</f>
        <v>0</v>
      </c>
      <c r="F40" s="80">
        <f>0</f>
        <v>0</v>
      </c>
      <c r="G40" s="80">
        <f>0</f>
        <v>0</v>
      </c>
      <c r="H40" s="80">
        <f>0</f>
        <v>0</v>
      </c>
      <c r="I40" s="80">
        <f>0</f>
        <v>0</v>
      </c>
      <c r="J40" s="80">
        <f>0</f>
        <v>0</v>
      </c>
      <c r="K40" s="80">
        <f>0</f>
        <v>0</v>
      </c>
      <c r="L40" s="80">
        <f>0</f>
        <v>0</v>
      </c>
      <c r="M40" s="80">
        <f>0</f>
        <v>0</v>
      </c>
      <c r="N40" s="80">
        <f>0</f>
        <v>0</v>
      </c>
      <c r="O40" s="117">
        <f>SUM(Budget_analyse[[#This Row],[janv-2019]:[déc-2019]])</f>
        <v>0</v>
      </c>
    </row>
    <row r="41" spans="1:15" ht="15.5">
      <c r="A41" s="3" t="s">
        <v>32</v>
      </c>
      <c r="B41" s="80">
        <f>250</f>
        <v>250</v>
      </c>
      <c r="C41" s="80">
        <f>250</f>
        <v>250</v>
      </c>
      <c r="D41" s="80">
        <f>250</f>
        <v>250</v>
      </c>
      <c r="E41" s="80">
        <f>250</f>
        <v>250</v>
      </c>
      <c r="F41" s="80">
        <f>250</f>
        <v>250</v>
      </c>
      <c r="G41" s="80">
        <f>250</f>
        <v>250</v>
      </c>
      <c r="H41" s="80">
        <f>250</f>
        <v>250</v>
      </c>
      <c r="I41" s="80">
        <f>250</f>
        <v>250</v>
      </c>
      <c r="J41" s="80">
        <f>250</f>
        <v>250</v>
      </c>
      <c r="K41" s="80">
        <f>250</f>
        <v>250</v>
      </c>
      <c r="L41" s="80">
        <f>250</f>
        <v>250</v>
      </c>
      <c r="M41" s="80">
        <f>250</f>
        <v>250</v>
      </c>
      <c r="N41" s="80">
        <f>250</f>
        <v>250</v>
      </c>
      <c r="O41" s="117">
        <f>SUM(Budget_analyse[[#This Row],[janv-2019]:[déc-2019]])</f>
        <v>3000</v>
      </c>
    </row>
    <row r="42" spans="1:15" ht="15.5">
      <c r="A42" s="3" t="s">
        <v>33</v>
      </c>
      <c r="B42" s="80">
        <v>0</v>
      </c>
      <c r="C42" s="80">
        <f>0</f>
        <v>0</v>
      </c>
      <c r="D42" s="80">
        <f>0</f>
        <v>0</v>
      </c>
      <c r="E42" s="80">
        <f>0</f>
        <v>0</v>
      </c>
      <c r="F42" s="80">
        <f>0</f>
        <v>0</v>
      </c>
      <c r="G42" s="80">
        <f>0</f>
        <v>0</v>
      </c>
      <c r="H42" s="80">
        <f>0</f>
        <v>0</v>
      </c>
      <c r="I42" s="80">
        <f>0</f>
        <v>0</v>
      </c>
      <c r="J42" s="80">
        <f>0</f>
        <v>0</v>
      </c>
      <c r="K42" s="80">
        <f>0</f>
        <v>0</v>
      </c>
      <c r="L42" s="80">
        <f>0</f>
        <v>0</v>
      </c>
      <c r="M42" s="80">
        <f>0</f>
        <v>0</v>
      </c>
      <c r="N42" s="80">
        <f>0</f>
        <v>0</v>
      </c>
      <c r="O42" s="117">
        <f>SUM(Budget_analyse[[#This Row],[janv-2019]:[déc-2019]])</f>
        <v>0</v>
      </c>
    </row>
    <row r="43" spans="1:15" ht="15.5">
      <c r="A43" s="3" t="s">
        <v>34</v>
      </c>
      <c r="B43" s="80">
        <v>100</v>
      </c>
      <c r="C43" s="80">
        <f>0</f>
        <v>0</v>
      </c>
      <c r="D43" s="80">
        <f>0</f>
        <v>0</v>
      </c>
      <c r="E43" s="80">
        <f>0</f>
        <v>0</v>
      </c>
      <c r="F43" s="80">
        <f>0</f>
        <v>0</v>
      </c>
      <c r="G43" s="80">
        <f>0</f>
        <v>0</v>
      </c>
      <c r="H43" s="80">
        <f>0</f>
        <v>0</v>
      </c>
      <c r="I43" s="80">
        <f>0</f>
        <v>0</v>
      </c>
      <c r="J43" s="80">
        <f>0</f>
        <v>0</v>
      </c>
      <c r="K43" s="80">
        <f>0</f>
        <v>0</v>
      </c>
      <c r="L43" s="80">
        <f>0</f>
        <v>0</v>
      </c>
      <c r="M43" s="80">
        <f>0</f>
        <v>0</v>
      </c>
      <c r="N43" s="80">
        <f>0</f>
        <v>0</v>
      </c>
      <c r="O43" s="117">
        <f>SUM(Budget_analyse[[#This Row],[janv-2019]:[déc-2019]])</f>
        <v>100</v>
      </c>
    </row>
    <row r="44" spans="1:15" ht="15.5">
      <c r="A44" s="3" t="s">
        <v>35</v>
      </c>
      <c r="B44" s="80">
        <v>20</v>
      </c>
      <c r="C44" s="80">
        <f>20</f>
        <v>20</v>
      </c>
      <c r="D44" s="80">
        <f>20</f>
        <v>20</v>
      </c>
      <c r="E44" s="80">
        <f>20</f>
        <v>20</v>
      </c>
      <c r="F44" s="80">
        <f>20</f>
        <v>20</v>
      </c>
      <c r="G44" s="80">
        <f>20</f>
        <v>20</v>
      </c>
      <c r="H44" s="80">
        <f>20</f>
        <v>20</v>
      </c>
      <c r="I44" s="80">
        <f>20</f>
        <v>20</v>
      </c>
      <c r="J44" s="80">
        <f>20</f>
        <v>20</v>
      </c>
      <c r="K44" s="80">
        <f>20</f>
        <v>20</v>
      </c>
      <c r="L44" s="80">
        <f>20</f>
        <v>20</v>
      </c>
      <c r="M44" s="80">
        <f>20</f>
        <v>20</v>
      </c>
      <c r="N44" s="80">
        <f>20</f>
        <v>20</v>
      </c>
      <c r="O44" s="117">
        <f>SUM(Budget_analyse[[#This Row],[janv-2019]:[déc-2019]])</f>
        <v>240</v>
      </c>
    </row>
    <row r="45" spans="1:15" ht="15.5">
      <c r="A45" s="3" t="s">
        <v>36</v>
      </c>
      <c r="B45" s="80">
        <v>0</v>
      </c>
      <c r="C45" s="80">
        <f>50</f>
        <v>50</v>
      </c>
      <c r="D45" s="80">
        <f>50</f>
        <v>50</v>
      </c>
      <c r="E45" s="80">
        <f>50</f>
        <v>50</v>
      </c>
      <c r="F45" s="80">
        <f>50</f>
        <v>50</v>
      </c>
      <c r="G45" s="80">
        <f>50</f>
        <v>50</v>
      </c>
      <c r="H45" s="80">
        <f>50</f>
        <v>50</v>
      </c>
      <c r="I45" s="80">
        <f>50</f>
        <v>50</v>
      </c>
      <c r="J45" s="80">
        <f>50</f>
        <v>50</v>
      </c>
      <c r="K45" s="80">
        <f>50</f>
        <v>50</v>
      </c>
      <c r="L45" s="80">
        <f>50</f>
        <v>50</v>
      </c>
      <c r="M45" s="80">
        <f>50</f>
        <v>50</v>
      </c>
      <c r="N45" s="80">
        <f>50</f>
        <v>50</v>
      </c>
      <c r="O45" s="117">
        <f>SUM(Budget_analyse[[#This Row],[janv-2019]:[déc-2019]])</f>
        <v>550</v>
      </c>
    </row>
    <row r="46" spans="1:15" ht="15.5">
      <c r="A46" s="3" t="s">
        <v>37</v>
      </c>
      <c r="B46" s="80">
        <v>0</v>
      </c>
      <c r="C46" s="80">
        <f>0</f>
        <v>0</v>
      </c>
      <c r="D46" s="80">
        <f>0</f>
        <v>0</v>
      </c>
      <c r="E46" s="80">
        <f>0</f>
        <v>0</v>
      </c>
      <c r="F46" s="80">
        <f>0</f>
        <v>0</v>
      </c>
      <c r="G46" s="80">
        <f>0</f>
        <v>0</v>
      </c>
      <c r="H46" s="80">
        <f>0</f>
        <v>0</v>
      </c>
      <c r="I46" s="80">
        <f>0</f>
        <v>0</v>
      </c>
      <c r="J46" s="80">
        <f>0</f>
        <v>0</v>
      </c>
      <c r="K46" s="80">
        <f>0</f>
        <v>0</v>
      </c>
      <c r="L46" s="80">
        <f>0</f>
        <v>0</v>
      </c>
      <c r="M46" s="80">
        <f>0</f>
        <v>0</v>
      </c>
      <c r="N46" s="80">
        <f>0</f>
        <v>0</v>
      </c>
      <c r="O46" s="117">
        <f>SUM(Budget_analyse[[#This Row],[janv-2019]:[déc-2019]])</f>
        <v>0</v>
      </c>
    </row>
    <row r="47" spans="1:15" ht="15.5">
      <c r="A47" s="3" t="s">
        <v>38</v>
      </c>
      <c r="B47" s="80">
        <v>0</v>
      </c>
      <c r="C47" s="80">
        <f>0</f>
        <v>0</v>
      </c>
      <c r="D47" s="80">
        <f>0</f>
        <v>0</v>
      </c>
      <c r="E47" s="80">
        <f>0</f>
        <v>0</v>
      </c>
      <c r="F47" s="80">
        <f>0</f>
        <v>0</v>
      </c>
      <c r="G47" s="80">
        <f>0</f>
        <v>0</v>
      </c>
      <c r="H47" s="80">
        <f>0</f>
        <v>0</v>
      </c>
      <c r="I47" s="80">
        <f>0</f>
        <v>0</v>
      </c>
      <c r="J47" s="80">
        <f>0</f>
        <v>0</v>
      </c>
      <c r="K47" s="80">
        <f>0</f>
        <v>0</v>
      </c>
      <c r="L47" s="80">
        <f>0</f>
        <v>0</v>
      </c>
      <c r="M47" s="80">
        <f>0</f>
        <v>0</v>
      </c>
      <c r="N47" s="80">
        <f>0</f>
        <v>0</v>
      </c>
      <c r="O47" s="117">
        <f>SUM(Budget_analyse[[#This Row],[janv-2019]:[déc-2019]])</f>
        <v>0</v>
      </c>
    </row>
    <row r="48" spans="1:15" ht="15.5">
      <c r="A48" s="3" t="s">
        <v>39</v>
      </c>
      <c r="B48" s="80">
        <v>0</v>
      </c>
      <c r="C48" s="80">
        <f>0</f>
        <v>0</v>
      </c>
      <c r="D48" s="80">
        <f>0</f>
        <v>0</v>
      </c>
      <c r="E48" s="80">
        <f>0</f>
        <v>0</v>
      </c>
      <c r="F48" s="80">
        <f>0</f>
        <v>0</v>
      </c>
      <c r="G48" s="80">
        <f>0</f>
        <v>0</v>
      </c>
      <c r="H48" s="80">
        <f>0</f>
        <v>0</v>
      </c>
      <c r="I48" s="80">
        <f>0</f>
        <v>0</v>
      </c>
      <c r="J48" s="80">
        <f>0</f>
        <v>0</v>
      </c>
      <c r="K48" s="80">
        <f>0</f>
        <v>0</v>
      </c>
      <c r="L48" s="80">
        <f>0</f>
        <v>0</v>
      </c>
      <c r="M48" s="80">
        <f>0</f>
        <v>0</v>
      </c>
      <c r="N48" s="80">
        <f>0</f>
        <v>0</v>
      </c>
      <c r="O48" s="117">
        <f>SUM(Budget_analyse[[#This Row],[janv-2019]:[déc-2019]])</f>
        <v>0</v>
      </c>
    </row>
    <row r="49" spans="1:15" ht="15.5">
      <c r="A49" s="3" t="s">
        <v>40</v>
      </c>
      <c r="B49" s="80">
        <v>0</v>
      </c>
      <c r="C49" s="80">
        <f>0</f>
        <v>0</v>
      </c>
      <c r="D49" s="80">
        <f>0</f>
        <v>0</v>
      </c>
      <c r="E49" s="80">
        <f>0</f>
        <v>0</v>
      </c>
      <c r="F49" s="80">
        <f>0</f>
        <v>0</v>
      </c>
      <c r="G49" s="80">
        <f>0</f>
        <v>0</v>
      </c>
      <c r="H49" s="80">
        <f>0</f>
        <v>0</v>
      </c>
      <c r="I49" s="80">
        <f>0</f>
        <v>0</v>
      </c>
      <c r="J49" s="80">
        <f>0</f>
        <v>0</v>
      </c>
      <c r="K49" s="80">
        <f>0</f>
        <v>0</v>
      </c>
      <c r="L49" s="80">
        <f>0</f>
        <v>0</v>
      </c>
      <c r="M49" s="80">
        <f>0</f>
        <v>0</v>
      </c>
      <c r="N49" s="80">
        <f>0</f>
        <v>0</v>
      </c>
      <c r="O49" s="117">
        <f>SUM(Budget_analyse[[#This Row],[janv-2019]:[déc-2019]])</f>
        <v>0</v>
      </c>
    </row>
    <row r="50" spans="1:15" ht="15.5">
      <c r="A50" s="3" t="s">
        <v>41</v>
      </c>
      <c r="B50" s="80">
        <v>0</v>
      </c>
      <c r="C50" s="80">
        <f>0</f>
        <v>0</v>
      </c>
      <c r="D50" s="80">
        <f>0</f>
        <v>0</v>
      </c>
      <c r="E50" s="80">
        <f>0</f>
        <v>0</v>
      </c>
      <c r="F50" s="80">
        <f>0</f>
        <v>0</v>
      </c>
      <c r="G50" s="80">
        <f>0</f>
        <v>0</v>
      </c>
      <c r="H50" s="80">
        <f>0</f>
        <v>0</v>
      </c>
      <c r="I50" s="80">
        <f>0</f>
        <v>0</v>
      </c>
      <c r="J50" s="80">
        <f>0</f>
        <v>0</v>
      </c>
      <c r="K50" s="80">
        <f>0</f>
        <v>0</v>
      </c>
      <c r="L50" s="80">
        <f>0</f>
        <v>0</v>
      </c>
      <c r="M50" s="80">
        <f>0</f>
        <v>0</v>
      </c>
      <c r="N50" s="80">
        <f>0</f>
        <v>0</v>
      </c>
      <c r="O50" s="117">
        <f>SUM(Budget_analyse[[#This Row],[janv-2019]:[déc-2019]])</f>
        <v>0</v>
      </c>
    </row>
    <row r="51" spans="1:15" ht="15.5">
      <c r="A51" s="3" t="s">
        <v>42</v>
      </c>
      <c r="B51" s="80">
        <v>250</v>
      </c>
      <c r="C51" s="80">
        <f>150</f>
        <v>150</v>
      </c>
      <c r="D51" s="80">
        <f>150</f>
        <v>150</v>
      </c>
      <c r="E51" s="80">
        <f>150</f>
        <v>150</v>
      </c>
      <c r="F51" s="80">
        <f>150</f>
        <v>150</v>
      </c>
      <c r="G51" s="80">
        <f>150</f>
        <v>150</v>
      </c>
      <c r="H51" s="80">
        <f>150</f>
        <v>150</v>
      </c>
      <c r="I51" s="80">
        <f>150</f>
        <v>150</v>
      </c>
      <c r="J51" s="80">
        <f>150</f>
        <v>150</v>
      </c>
      <c r="K51" s="80">
        <f>150</f>
        <v>150</v>
      </c>
      <c r="L51" s="80">
        <f>150</f>
        <v>150</v>
      </c>
      <c r="M51" s="80">
        <f>150</f>
        <v>150</v>
      </c>
      <c r="N51" s="80">
        <f>150</f>
        <v>150</v>
      </c>
      <c r="O51" s="117">
        <f>SUM(Budget_analyse[[#This Row],[janv-2019]:[déc-2019]])</f>
        <v>1900</v>
      </c>
    </row>
    <row r="52" spans="1:15" ht="15.5">
      <c r="A52" s="3" t="s">
        <v>43</v>
      </c>
      <c r="B52" s="80">
        <f>250</f>
        <v>250</v>
      </c>
      <c r="C52" s="80">
        <f>0</f>
        <v>0</v>
      </c>
      <c r="D52" s="80">
        <f>0</f>
        <v>0</v>
      </c>
      <c r="E52" s="80">
        <f>0</f>
        <v>0</v>
      </c>
      <c r="F52" s="80">
        <f>0</f>
        <v>0</v>
      </c>
      <c r="G52" s="80">
        <f>0</f>
        <v>0</v>
      </c>
      <c r="H52" s="80">
        <f>0</f>
        <v>0</v>
      </c>
      <c r="I52" s="80">
        <f>0</f>
        <v>0</v>
      </c>
      <c r="J52" s="80">
        <f>0</f>
        <v>0</v>
      </c>
      <c r="K52" s="80">
        <f>0</f>
        <v>0</v>
      </c>
      <c r="L52" s="80">
        <f>0</f>
        <v>0</v>
      </c>
      <c r="M52" s="80">
        <f>0</f>
        <v>0</v>
      </c>
      <c r="N52" s="80">
        <f>0</f>
        <v>0</v>
      </c>
      <c r="O52" s="117">
        <f>SUM(Budget_analyse[[#This Row],[janv-2019]:[déc-2019]])</f>
        <v>250</v>
      </c>
    </row>
    <row r="53" spans="1:15" ht="15.5">
      <c r="A53" s="3" t="s">
        <v>44</v>
      </c>
      <c r="B53" s="80">
        <v>0</v>
      </c>
      <c r="C53" s="80">
        <f>0</f>
        <v>0</v>
      </c>
      <c r="D53" s="80">
        <f>0</f>
        <v>0</v>
      </c>
      <c r="E53" s="80">
        <f>0</f>
        <v>0</v>
      </c>
      <c r="F53" s="80">
        <f>0</f>
        <v>0</v>
      </c>
      <c r="G53" s="80">
        <f>0</f>
        <v>0</v>
      </c>
      <c r="H53" s="80">
        <f>0</f>
        <v>0</v>
      </c>
      <c r="I53" s="80">
        <f>0</f>
        <v>0</v>
      </c>
      <c r="J53" s="80">
        <f>0</f>
        <v>0</v>
      </c>
      <c r="K53" s="80">
        <f>0</f>
        <v>0</v>
      </c>
      <c r="L53" s="80">
        <f>0</f>
        <v>0</v>
      </c>
      <c r="M53" s="80">
        <f>0</f>
        <v>0</v>
      </c>
      <c r="N53" s="80">
        <f>0</f>
        <v>0</v>
      </c>
      <c r="O53" s="117">
        <f>SUM(Budget_analyse[[#This Row],[janv-2019]:[déc-2019]])</f>
        <v>0</v>
      </c>
    </row>
    <row r="54" spans="1:15" ht="15.5">
      <c r="A54" s="3" t="s">
        <v>45</v>
      </c>
      <c r="B54" s="80">
        <v>0</v>
      </c>
      <c r="C54" s="80">
        <f>50</f>
        <v>50</v>
      </c>
      <c r="D54" s="80">
        <f>50</f>
        <v>50</v>
      </c>
      <c r="E54" s="80">
        <f>50</f>
        <v>50</v>
      </c>
      <c r="F54" s="80">
        <f>50</f>
        <v>50</v>
      </c>
      <c r="G54" s="80">
        <f>50</f>
        <v>50</v>
      </c>
      <c r="H54" s="80">
        <f>50</f>
        <v>50</v>
      </c>
      <c r="I54" s="80">
        <f>50</f>
        <v>50</v>
      </c>
      <c r="J54" s="80">
        <f>50</f>
        <v>50</v>
      </c>
      <c r="K54" s="80">
        <f>50</f>
        <v>50</v>
      </c>
      <c r="L54" s="80">
        <f>50</f>
        <v>50</v>
      </c>
      <c r="M54" s="80">
        <f>50</f>
        <v>50</v>
      </c>
      <c r="N54" s="80">
        <f>50</f>
        <v>50</v>
      </c>
      <c r="O54" s="117">
        <f>SUM(Budget_analyse[[#This Row],[janv-2019]:[déc-2019]])</f>
        <v>550</v>
      </c>
    </row>
    <row r="55" spans="1:15" ht="15.5">
      <c r="A55" s="3" t="s">
        <v>46</v>
      </c>
      <c r="B55" s="80">
        <v>0</v>
      </c>
      <c r="C55" s="80">
        <f>0</f>
        <v>0</v>
      </c>
      <c r="D55" s="80">
        <f>0</f>
        <v>0</v>
      </c>
      <c r="E55" s="80">
        <f>0</f>
        <v>0</v>
      </c>
      <c r="F55" s="80">
        <f>0</f>
        <v>0</v>
      </c>
      <c r="G55" s="80">
        <f>0</f>
        <v>0</v>
      </c>
      <c r="H55" s="80">
        <f>0</f>
        <v>0</v>
      </c>
      <c r="I55" s="80">
        <f>0</f>
        <v>0</v>
      </c>
      <c r="J55" s="80">
        <f>0</f>
        <v>0</v>
      </c>
      <c r="K55" s="80">
        <f>0</f>
        <v>0</v>
      </c>
      <c r="L55" s="80">
        <f>0</f>
        <v>0</v>
      </c>
      <c r="M55" s="80">
        <f>0</f>
        <v>0</v>
      </c>
      <c r="N55" s="80">
        <f>0</f>
        <v>0</v>
      </c>
      <c r="O55" s="117">
        <f>SUM(Budget_analyse[[#This Row],[janv-2019]:[déc-2019]])</f>
        <v>0</v>
      </c>
    </row>
    <row r="56" spans="1:15" ht="15.5">
      <c r="A56" s="3" t="s">
        <v>47</v>
      </c>
      <c r="B56" s="80">
        <v>0</v>
      </c>
      <c r="C56" s="80">
        <f>450</f>
        <v>450</v>
      </c>
      <c r="D56" s="80">
        <f>450</f>
        <v>450</v>
      </c>
      <c r="E56" s="80">
        <f>450</f>
        <v>450</v>
      </c>
      <c r="F56" s="80">
        <f>450</f>
        <v>450</v>
      </c>
      <c r="G56" s="80">
        <f>450</f>
        <v>450</v>
      </c>
      <c r="H56" s="80">
        <f>450</f>
        <v>450</v>
      </c>
      <c r="I56" s="80">
        <f>450</f>
        <v>450</v>
      </c>
      <c r="J56" s="80">
        <f>450</f>
        <v>450</v>
      </c>
      <c r="K56" s="80">
        <f>450</f>
        <v>450</v>
      </c>
      <c r="L56" s="80">
        <f>450</f>
        <v>450</v>
      </c>
      <c r="M56" s="80">
        <f>450</f>
        <v>450</v>
      </c>
      <c r="N56" s="80">
        <f>450</f>
        <v>450</v>
      </c>
      <c r="O56" s="117">
        <f>SUM(Budget_analyse[[#This Row],[janv-2019]:[déc-2019]])</f>
        <v>4950</v>
      </c>
    </row>
    <row r="57" spans="1:15" ht="15.5">
      <c r="A57" s="3" t="s">
        <v>48</v>
      </c>
      <c r="B57" s="80">
        <v>0</v>
      </c>
      <c r="C57" s="80">
        <f>0</f>
        <v>0</v>
      </c>
      <c r="D57" s="80">
        <f>0</f>
        <v>0</v>
      </c>
      <c r="E57" s="80">
        <f>0</f>
        <v>0</v>
      </c>
      <c r="F57" s="80">
        <f>0</f>
        <v>0</v>
      </c>
      <c r="G57" s="80">
        <f>0</f>
        <v>0</v>
      </c>
      <c r="H57" s="80">
        <f>0</f>
        <v>0</v>
      </c>
      <c r="I57" s="80">
        <f>0</f>
        <v>0</v>
      </c>
      <c r="J57" s="80">
        <f>0</f>
        <v>0</v>
      </c>
      <c r="K57" s="80">
        <f>0</f>
        <v>0</v>
      </c>
      <c r="L57" s="80">
        <f>0</f>
        <v>0</v>
      </c>
      <c r="M57" s="80">
        <f>0</f>
        <v>0</v>
      </c>
      <c r="N57" s="80">
        <f>0</f>
        <v>0</v>
      </c>
      <c r="O57" s="117">
        <f>SUM(Budget_analyse[[#This Row],[janv-2019]:[déc-2019]])</f>
        <v>0</v>
      </c>
    </row>
    <row r="58" spans="1:15" ht="15.5">
      <c r="A58" s="3" t="s">
        <v>49</v>
      </c>
      <c r="B58" s="80">
        <v>0</v>
      </c>
      <c r="C58" s="80">
        <f>0</f>
        <v>0</v>
      </c>
      <c r="D58" s="80">
        <f>0</f>
        <v>0</v>
      </c>
      <c r="E58" s="80">
        <f>0</f>
        <v>0</v>
      </c>
      <c r="F58" s="80">
        <f>0</f>
        <v>0</v>
      </c>
      <c r="G58" s="80">
        <f>0</f>
        <v>0</v>
      </c>
      <c r="H58" s="80">
        <f>0</f>
        <v>0</v>
      </c>
      <c r="I58" s="80">
        <f>0</f>
        <v>0</v>
      </c>
      <c r="J58" s="80">
        <f>0</f>
        <v>0</v>
      </c>
      <c r="K58" s="80">
        <f>0</f>
        <v>0</v>
      </c>
      <c r="L58" s="80">
        <f>0</f>
        <v>0</v>
      </c>
      <c r="M58" s="80">
        <f>0</f>
        <v>0</v>
      </c>
      <c r="N58" s="80">
        <f>0</f>
        <v>0</v>
      </c>
      <c r="O58" s="117">
        <f>SUM(Budget_analyse[[#This Row],[janv-2019]:[déc-2019]])</f>
        <v>0</v>
      </c>
    </row>
    <row r="59" spans="1:15" ht="15.5">
      <c r="A59" s="3" t="s">
        <v>50</v>
      </c>
      <c r="B59" s="80">
        <v>0</v>
      </c>
      <c r="C59" s="80">
        <f>0</f>
        <v>0</v>
      </c>
      <c r="D59" s="80">
        <f>0</f>
        <v>0</v>
      </c>
      <c r="E59" s="80">
        <f>0</f>
        <v>0</v>
      </c>
      <c r="F59" s="80">
        <f>0</f>
        <v>0</v>
      </c>
      <c r="G59" s="80">
        <f>0</f>
        <v>0</v>
      </c>
      <c r="H59" s="80">
        <f>0</f>
        <v>0</v>
      </c>
      <c r="I59" s="80">
        <f>0</f>
        <v>0</v>
      </c>
      <c r="J59" s="80">
        <f>0</f>
        <v>0</v>
      </c>
      <c r="K59" s="80">
        <f>0</f>
        <v>0</v>
      </c>
      <c r="L59" s="80">
        <f>0</f>
        <v>0</v>
      </c>
      <c r="M59" s="80">
        <f>0</f>
        <v>0</v>
      </c>
      <c r="N59" s="80">
        <f>0</f>
        <v>0</v>
      </c>
      <c r="O59" s="117">
        <f>SUM(Budget_analyse[[#This Row],[janv-2019]:[déc-2019]])</f>
        <v>0</v>
      </c>
    </row>
    <row r="60" spans="1:15" ht="15.5">
      <c r="A60" s="3" t="s">
        <v>51</v>
      </c>
      <c r="B60" s="80">
        <v>0</v>
      </c>
      <c r="C60" s="80">
        <f>0</f>
        <v>0</v>
      </c>
      <c r="D60" s="80">
        <f>0</f>
        <v>0</v>
      </c>
      <c r="E60" s="80">
        <f>0</f>
        <v>0</v>
      </c>
      <c r="F60" s="80">
        <f>0</f>
        <v>0</v>
      </c>
      <c r="G60" s="80">
        <f>0</f>
        <v>0</v>
      </c>
      <c r="H60" s="80">
        <f>0</f>
        <v>0</v>
      </c>
      <c r="I60" s="80">
        <f>0</f>
        <v>0</v>
      </c>
      <c r="J60" s="80">
        <f>0</f>
        <v>0</v>
      </c>
      <c r="K60" s="80">
        <f>0</f>
        <v>0</v>
      </c>
      <c r="L60" s="80">
        <f>0</f>
        <v>0</v>
      </c>
      <c r="M60" s="80">
        <f>0</f>
        <v>0</v>
      </c>
      <c r="N60" s="80">
        <f>0</f>
        <v>0</v>
      </c>
      <c r="O60" s="117">
        <f>SUM(Budget_analyse[[#This Row],[janv-2019]:[déc-2019]])</f>
        <v>0</v>
      </c>
    </row>
    <row r="61" spans="1:15" ht="15.5">
      <c r="A61" s="3" t="s">
        <v>66</v>
      </c>
      <c r="B61" s="80">
        <v>0</v>
      </c>
      <c r="C61" s="80">
        <f>0</f>
        <v>0</v>
      </c>
      <c r="D61" s="80">
        <f>0</f>
        <v>0</v>
      </c>
      <c r="E61" s="80">
        <f>0</f>
        <v>0</v>
      </c>
      <c r="F61" s="80">
        <f>0</f>
        <v>0</v>
      </c>
      <c r="G61" s="80">
        <f>0</f>
        <v>0</v>
      </c>
      <c r="H61" s="80">
        <f>0</f>
        <v>0</v>
      </c>
      <c r="I61" s="80">
        <f>0</f>
        <v>0</v>
      </c>
      <c r="J61" s="80">
        <f>0</f>
        <v>0</v>
      </c>
      <c r="K61" s="80">
        <f>0</f>
        <v>0</v>
      </c>
      <c r="L61" s="80">
        <f>0</f>
        <v>0</v>
      </c>
      <c r="M61" s="80">
        <f>0</f>
        <v>0</v>
      </c>
      <c r="N61" s="80">
        <f>0</f>
        <v>0</v>
      </c>
      <c r="O61" s="117">
        <f>SUM(Budget_analyse[[#This Row],[janv-2019]:[déc-2019]])</f>
        <v>0</v>
      </c>
    </row>
    <row r="62" spans="1:15" ht="15.5">
      <c r="A62" s="3" t="s">
        <v>52</v>
      </c>
      <c r="B62" s="80">
        <v>0</v>
      </c>
      <c r="C62" s="80">
        <f>0</f>
        <v>0</v>
      </c>
      <c r="D62" s="80">
        <f>0</f>
        <v>0</v>
      </c>
      <c r="E62" s="80">
        <f>0</f>
        <v>0</v>
      </c>
      <c r="F62" s="80">
        <f>0</f>
        <v>0</v>
      </c>
      <c r="G62" s="80">
        <f>0</f>
        <v>0</v>
      </c>
      <c r="H62" s="80">
        <f>0</f>
        <v>0</v>
      </c>
      <c r="I62" s="80">
        <f>0</f>
        <v>0</v>
      </c>
      <c r="J62" s="80">
        <f>0</f>
        <v>0</v>
      </c>
      <c r="K62" s="80">
        <f>0</f>
        <v>0</v>
      </c>
      <c r="L62" s="80">
        <f>0</f>
        <v>0</v>
      </c>
      <c r="M62" s="80">
        <f>0</f>
        <v>0</v>
      </c>
      <c r="N62" s="80">
        <f>0</f>
        <v>0</v>
      </c>
      <c r="O62" s="117">
        <f>SUM(Budget_analyse[[#This Row],[janv-2019]:[déc-2019]])</f>
        <v>0</v>
      </c>
    </row>
    <row r="63" spans="1:15" ht="15.5">
      <c r="A63" s="7" t="s">
        <v>53</v>
      </c>
      <c r="B63" s="84">
        <f>SUM(B32:B62)</f>
        <v>1105</v>
      </c>
      <c r="C63" s="84">
        <f t="shared" ref="C63:O63" si="16">SUM(C32:C62)</f>
        <v>1190</v>
      </c>
      <c r="D63" s="84">
        <f t="shared" si="16"/>
        <v>1190</v>
      </c>
      <c r="E63" s="84">
        <f t="shared" si="16"/>
        <v>1190</v>
      </c>
      <c r="F63" s="84">
        <f t="shared" si="16"/>
        <v>1190</v>
      </c>
      <c r="G63" s="84">
        <f t="shared" si="16"/>
        <v>1190</v>
      </c>
      <c r="H63" s="84">
        <f t="shared" si="16"/>
        <v>1190</v>
      </c>
      <c r="I63" s="84">
        <f t="shared" si="16"/>
        <v>1190</v>
      </c>
      <c r="J63" s="84">
        <f t="shared" si="16"/>
        <v>1190</v>
      </c>
      <c r="K63" s="84">
        <f t="shared" si="16"/>
        <v>1190</v>
      </c>
      <c r="L63" s="84">
        <f t="shared" si="16"/>
        <v>1190</v>
      </c>
      <c r="M63" s="84">
        <f t="shared" si="16"/>
        <v>1190</v>
      </c>
      <c r="N63" s="84">
        <f t="shared" ref="N63" si="17">SUM(N32:N62)</f>
        <v>1190</v>
      </c>
      <c r="O63" s="121">
        <f t="shared" si="16"/>
        <v>14195</v>
      </c>
    </row>
    <row r="64" spans="1:15" ht="15.5">
      <c r="A64" s="8" t="s">
        <v>54</v>
      </c>
      <c r="B64" s="85">
        <f t="shared" ref="B64" si="18">(B30)-(B63)</f>
        <v>-1083</v>
      </c>
      <c r="C64" s="85">
        <f t="shared" ref="C64" si="19">(C30)-(C63)</f>
        <v>-1190</v>
      </c>
      <c r="D64" s="85">
        <f t="shared" ref="D64" si="20">(D30)-(D63)</f>
        <v>3300</v>
      </c>
      <c r="E64" s="85">
        <f t="shared" ref="E64" si="21">(E30)-(E63)</f>
        <v>3330</v>
      </c>
      <c r="F64" s="85">
        <f t="shared" ref="F64" si="22">(F30)-(F63)</f>
        <v>1310</v>
      </c>
      <c r="G64" s="85">
        <f t="shared" ref="G64" si="23">(G30)-(G63)</f>
        <v>-1190</v>
      </c>
      <c r="H64" s="85">
        <f t="shared" ref="H64" si="24">(H30)-(H63)</f>
        <v>-1190</v>
      </c>
      <c r="I64" s="85">
        <f t="shared" ref="I64" si="25">(I30)-(I63)</f>
        <v>-1190</v>
      </c>
      <c r="J64" s="85">
        <f t="shared" ref="J64" si="26">(J30)-(J63)</f>
        <v>60</v>
      </c>
      <c r="K64" s="85">
        <f t="shared" ref="K64" si="27">(K30)-(K63)</f>
        <v>-1190</v>
      </c>
      <c r="L64" s="85">
        <f t="shared" ref="L64" si="28">(L30)-(L63)</f>
        <v>-440</v>
      </c>
      <c r="M64" s="85">
        <f t="shared" ref="M64:N64" si="29">(M30)-(M63)</f>
        <v>-440</v>
      </c>
      <c r="N64" s="85">
        <f t="shared" si="29"/>
        <v>-1190</v>
      </c>
      <c r="O64" s="122">
        <f t="shared" ref="O64" si="30">(O30)-(O63)</f>
        <v>87</v>
      </c>
    </row>
    <row r="65" spans="1:15" ht="15.5">
      <c r="A65" s="3" t="s">
        <v>55</v>
      </c>
      <c r="B65" s="80"/>
      <c r="C65" s="80"/>
      <c r="D65" s="80"/>
      <c r="E65" s="80"/>
      <c r="F65" s="80"/>
      <c r="G65" s="80"/>
      <c r="H65" s="80"/>
      <c r="I65" s="80"/>
      <c r="J65" s="80"/>
      <c r="K65" s="80"/>
      <c r="L65" s="80"/>
      <c r="M65" s="80"/>
      <c r="N65" s="80"/>
      <c r="O65" s="117"/>
    </row>
    <row r="66" spans="1:15" ht="15.5">
      <c r="A66" s="3" t="s">
        <v>56</v>
      </c>
      <c r="B66" s="80">
        <v>0</v>
      </c>
      <c r="C66" s="80">
        <f>0</f>
        <v>0</v>
      </c>
      <c r="D66" s="80">
        <f>0</f>
        <v>0</v>
      </c>
      <c r="E66" s="80">
        <f>0</f>
        <v>0</v>
      </c>
      <c r="F66" s="80">
        <f>0</f>
        <v>0</v>
      </c>
      <c r="G66" s="80">
        <f>0</f>
        <v>0</v>
      </c>
      <c r="H66" s="80">
        <f>0</f>
        <v>0</v>
      </c>
      <c r="I66" s="80">
        <f>0</f>
        <v>0</v>
      </c>
      <c r="J66" s="80">
        <f>0</f>
        <v>0</v>
      </c>
      <c r="K66" s="80">
        <f>0</f>
        <v>0</v>
      </c>
      <c r="L66" s="80">
        <f>0</f>
        <v>0</v>
      </c>
      <c r="M66" s="80">
        <f>0</f>
        <v>0</v>
      </c>
      <c r="N66" s="80">
        <f>0</f>
        <v>0</v>
      </c>
      <c r="O66" s="117">
        <f>SUM(Budget_analyse[[#This Row],[janv-2019]:[déc-2019]])</f>
        <v>0</v>
      </c>
    </row>
    <row r="67" spans="1:15" ht="15.5">
      <c r="A67" s="3" t="s">
        <v>57</v>
      </c>
      <c r="B67" s="80">
        <v>0</v>
      </c>
      <c r="C67" s="80">
        <f>0</f>
        <v>0</v>
      </c>
      <c r="D67" s="80">
        <f>0</f>
        <v>0</v>
      </c>
      <c r="E67" s="80">
        <f>0</f>
        <v>0</v>
      </c>
      <c r="F67" s="80">
        <f>0</f>
        <v>0</v>
      </c>
      <c r="G67" s="80">
        <f>0</f>
        <v>0</v>
      </c>
      <c r="H67" s="80">
        <f>0</f>
        <v>0</v>
      </c>
      <c r="I67" s="80">
        <f>0</f>
        <v>0</v>
      </c>
      <c r="J67" s="80">
        <f>0</f>
        <v>0</v>
      </c>
      <c r="K67" s="80">
        <f>0</f>
        <v>0</v>
      </c>
      <c r="L67" s="80">
        <f>0</f>
        <v>0</v>
      </c>
      <c r="M67" s="80">
        <f>0</f>
        <v>0</v>
      </c>
      <c r="N67" s="80">
        <f>0</f>
        <v>0</v>
      </c>
      <c r="O67" s="117">
        <f>SUM(Budget_analyse[[#This Row],[janv-2019]:[déc-2019]])</f>
        <v>0</v>
      </c>
    </row>
    <row r="68" spans="1:15" ht="15.5">
      <c r="A68" s="3" t="s">
        <v>58</v>
      </c>
      <c r="B68" s="80">
        <v>0</v>
      </c>
      <c r="C68" s="80">
        <f>0</f>
        <v>0</v>
      </c>
      <c r="D68" s="80">
        <f>0</f>
        <v>0</v>
      </c>
      <c r="E68" s="80">
        <f>0</f>
        <v>0</v>
      </c>
      <c r="F68" s="80">
        <f>0</f>
        <v>0</v>
      </c>
      <c r="G68" s="80">
        <f>0</f>
        <v>0</v>
      </c>
      <c r="H68" s="80">
        <f>0</f>
        <v>0</v>
      </c>
      <c r="I68" s="80">
        <f>0</f>
        <v>0</v>
      </c>
      <c r="J68" s="80">
        <f>0</f>
        <v>0</v>
      </c>
      <c r="K68" s="80">
        <f>0</f>
        <v>0</v>
      </c>
      <c r="L68" s="80">
        <f>0</f>
        <v>0</v>
      </c>
      <c r="M68" s="80">
        <f>0</f>
        <v>0</v>
      </c>
      <c r="N68" s="80">
        <f>0</f>
        <v>0</v>
      </c>
      <c r="O68" s="117">
        <f>SUM(Budget_analyse[[#This Row],[janv-2019]:[déc-2019]])</f>
        <v>0</v>
      </c>
    </row>
    <row r="69" spans="1:15" ht="15.5">
      <c r="A69" s="8" t="s">
        <v>59</v>
      </c>
      <c r="B69" s="85">
        <f>SUM(B66:B68)</f>
        <v>0</v>
      </c>
      <c r="C69" s="85">
        <f t="shared" ref="C69:O69" si="31">SUM(C66:C68)</f>
        <v>0</v>
      </c>
      <c r="D69" s="85">
        <f t="shared" si="31"/>
        <v>0</v>
      </c>
      <c r="E69" s="85">
        <f t="shared" si="31"/>
        <v>0</v>
      </c>
      <c r="F69" s="85">
        <f t="shared" si="31"/>
        <v>0</v>
      </c>
      <c r="G69" s="85">
        <f t="shared" si="31"/>
        <v>0</v>
      </c>
      <c r="H69" s="85">
        <f t="shared" si="31"/>
        <v>0</v>
      </c>
      <c r="I69" s="85">
        <f t="shared" si="31"/>
        <v>0</v>
      </c>
      <c r="J69" s="85">
        <f t="shared" si="31"/>
        <v>0</v>
      </c>
      <c r="K69" s="85">
        <f t="shared" si="31"/>
        <v>0</v>
      </c>
      <c r="L69" s="85">
        <f t="shared" si="31"/>
        <v>0</v>
      </c>
      <c r="M69" s="85">
        <f t="shared" si="31"/>
        <v>0</v>
      </c>
      <c r="N69" s="85">
        <f t="shared" ref="N69" si="32">SUM(N66:N68)</f>
        <v>0</v>
      </c>
      <c r="O69" s="122">
        <f t="shared" si="31"/>
        <v>0</v>
      </c>
    </row>
    <row r="70" spans="1:15" ht="15.5">
      <c r="A70" s="3" t="s">
        <v>60</v>
      </c>
      <c r="B70" s="80"/>
      <c r="C70" s="80"/>
      <c r="D70" s="80"/>
      <c r="E70" s="80"/>
      <c r="F70" s="80"/>
      <c r="G70" s="80"/>
      <c r="H70" s="80"/>
      <c r="I70" s="80"/>
      <c r="J70" s="80"/>
      <c r="K70" s="80"/>
      <c r="L70" s="80"/>
      <c r="M70" s="80"/>
      <c r="N70" s="80"/>
      <c r="O70" s="117"/>
    </row>
    <row r="71" spans="1:15" ht="15.5">
      <c r="A71" s="3" t="s">
        <v>61</v>
      </c>
      <c r="B71" s="80">
        <v>0</v>
      </c>
      <c r="C71" s="80">
        <f>250</f>
        <v>250</v>
      </c>
      <c r="D71" s="80">
        <f>250</f>
        <v>250</v>
      </c>
      <c r="E71" s="80">
        <f>250</f>
        <v>250</v>
      </c>
      <c r="F71" s="80">
        <f>250</f>
        <v>250</v>
      </c>
      <c r="G71" s="80">
        <f>250</f>
        <v>250</v>
      </c>
      <c r="H71" s="80">
        <f>250</f>
        <v>250</v>
      </c>
      <c r="I71" s="80">
        <f>250</f>
        <v>250</v>
      </c>
      <c r="J71" s="80">
        <f>250</f>
        <v>250</v>
      </c>
      <c r="K71" s="80">
        <f>250</f>
        <v>250</v>
      </c>
      <c r="L71" s="80">
        <f>250</f>
        <v>250</v>
      </c>
      <c r="M71" s="80">
        <f>250</f>
        <v>250</v>
      </c>
      <c r="N71" s="80">
        <f>250</f>
        <v>250</v>
      </c>
      <c r="O71" s="117">
        <f>SUM(Budget_analyse[[#This Row],[janv-2019]:[déc-2019]])</f>
        <v>2750</v>
      </c>
    </row>
    <row r="72" spans="1:15" ht="15.5">
      <c r="A72" s="3" t="s">
        <v>62</v>
      </c>
      <c r="B72" s="80">
        <v>0</v>
      </c>
      <c r="C72" s="80">
        <f>0</f>
        <v>0</v>
      </c>
      <c r="D72" s="80">
        <f>0</f>
        <v>0</v>
      </c>
      <c r="E72" s="80">
        <f>0</f>
        <v>0</v>
      </c>
      <c r="F72" s="80">
        <f>0</f>
        <v>0</v>
      </c>
      <c r="G72" s="80">
        <f>0</f>
        <v>0</v>
      </c>
      <c r="H72" s="80">
        <f>0</f>
        <v>0</v>
      </c>
      <c r="I72" s="80">
        <f>0</f>
        <v>0</v>
      </c>
      <c r="J72" s="80">
        <f>0</f>
        <v>0</v>
      </c>
      <c r="K72" s="80">
        <f>0</f>
        <v>0</v>
      </c>
      <c r="L72" s="80">
        <f>0</f>
        <v>0</v>
      </c>
      <c r="M72" s="80">
        <f>0</f>
        <v>0</v>
      </c>
      <c r="N72" s="80">
        <f>0</f>
        <v>0</v>
      </c>
      <c r="O72" s="117">
        <f>SUM(Budget_analyse[[#This Row],[janv-2019]:[déc-2019]])</f>
        <v>0</v>
      </c>
    </row>
    <row r="73" spans="1:15" ht="15.5">
      <c r="A73" s="7" t="s">
        <v>63</v>
      </c>
      <c r="B73" s="84">
        <f>SUM(B71:B72)</f>
        <v>0</v>
      </c>
      <c r="C73" s="84">
        <f t="shared" ref="C73:O73" si="33">SUM(C71:C72)</f>
        <v>250</v>
      </c>
      <c r="D73" s="84">
        <f t="shared" si="33"/>
        <v>250</v>
      </c>
      <c r="E73" s="84">
        <f t="shared" si="33"/>
        <v>250</v>
      </c>
      <c r="F73" s="84">
        <f t="shared" si="33"/>
        <v>250</v>
      </c>
      <c r="G73" s="84">
        <f t="shared" si="33"/>
        <v>250</v>
      </c>
      <c r="H73" s="84">
        <f t="shared" si="33"/>
        <v>250</v>
      </c>
      <c r="I73" s="84">
        <f t="shared" si="33"/>
        <v>250</v>
      </c>
      <c r="J73" s="84">
        <f t="shared" si="33"/>
        <v>250</v>
      </c>
      <c r="K73" s="84">
        <f t="shared" si="33"/>
        <v>250</v>
      </c>
      <c r="L73" s="84">
        <f t="shared" si="33"/>
        <v>250</v>
      </c>
      <c r="M73" s="84">
        <f t="shared" si="33"/>
        <v>250</v>
      </c>
      <c r="N73" s="84">
        <f t="shared" ref="N73" si="34">SUM(N71:N72)</f>
        <v>250</v>
      </c>
      <c r="O73" s="121">
        <f t="shared" si="33"/>
        <v>2750</v>
      </c>
    </row>
    <row r="74" spans="1:15" ht="15.5">
      <c r="A74" s="3" t="s">
        <v>64</v>
      </c>
      <c r="B74" s="86">
        <f t="shared" ref="B74:M74" si="35">(B69)-(B73)</f>
        <v>0</v>
      </c>
      <c r="C74" s="86">
        <f t="shared" si="35"/>
        <v>-250</v>
      </c>
      <c r="D74" s="86">
        <f t="shared" si="35"/>
        <v>-250</v>
      </c>
      <c r="E74" s="86">
        <f t="shared" si="35"/>
        <v>-250</v>
      </c>
      <c r="F74" s="86">
        <f t="shared" si="35"/>
        <v>-250</v>
      </c>
      <c r="G74" s="86">
        <f t="shared" si="35"/>
        <v>-250</v>
      </c>
      <c r="H74" s="86">
        <f t="shared" si="35"/>
        <v>-250</v>
      </c>
      <c r="I74" s="86">
        <f t="shared" si="35"/>
        <v>-250</v>
      </c>
      <c r="J74" s="86">
        <f t="shared" si="35"/>
        <v>-250</v>
      </c>
      <c r="K74" s="86">
        <f t="shared" si="35"/>
        <v>-250</v>
      </c>
      <c r="L74" s="86">
        <f t="shared" si="35"/>
        <v>-250</v>
      </c>
      <c r="M74" s="86">
        <f t="shared" si="35"/>
        <v>-250</v>
      </c>
      <c r="N74" s="86">
        <f t="shared" ref="N74" si="36">(N69)-(N73)</f>
        <v>-250</v>
      </c>
      <c r="O74" s="117">
        <f>SUM(Budget_analyse[[#This Row],[janv-2019]:[déc-2019]])</f>
        <v>-2750</v>
      </c>
    </row>
    <row r="75" spans="1:15" ht="15.5">
      <c r="A75" s="79" t="s">
        <v>65</v>
      </c>
      <c r="B75" s="87">
        <f t="shared" ref="B75:M75" si="37">(B64)+(B74)</f>
        <v>-1083</v>
      </c>
      <c r="C75" s="87">
        <f t="shared" si="37"/>
        <v>-1440</v>
      </c>
      <c r="D75" s="87">
        <f t="shared" si="37"/>
        <v>3050</v>
      </c>
      <c r="E75" s="87">
        <f t="shared" si="37"/>
        <v>3080</v>
      </c>
      <c r="F75" s="87">
        <f t="shared" si="37"/>
        <v>1060</v>
      </c>
      <c r="G75" s="87">
        <f t="shared" si="37"/>
        <v>-1440</v>
      </c>
      <c r="H75" s="87">
        <f t="shared" si="37"/>
        <v>-1440</v>
      </c>
      <c r="I75" s="87">
        <f t="shared" si="37"/>
        <v>-1440</v>
      </c>
      <c r="J75" s="87">
        <f t="shared" si="37"/>
        <v>-190</v>
      </c>
      <c r="K75" s="87">
        <f t="shared" si="37"/>
        <v>-1440</v>
      </c>
      <c r="L75" s="87">
        <f t="shared" si="37"/>
        <v>-690</v>
      </c>
      <c r="M75" s="87">
        <f t="shared" si="37"/>
        <v>-690</v>
      </c>
      <c r="N75" s="87">
        <f t="shared" ref="N75" si="38">(N64)+(N74)</f>
        <v>-1440</v>
      </c>
      <c r="O75" s="123">
        <f>SUM(Budget_analyse[[#This Row],[janv-2019]:[déc-2019]])</f>
        <v>-2663</v>
      </c>
    </row>
    <row r="76" spans="1:15">
      <c r="A76" s="1"/>
      <c r="B76" s="88"/>
      <c r="C76" s="88"/>
      <c r="D76" s="88"/>
      <c r="E76" s="88"/>
      <c r="F76" s="88"/>
      <c r="G76" s="88"/>
      <c r="H76" s="88"/>
      <c r="I76" s="88"/>
      <c r="J76" s="88"/>
      <c r="K76" s="88"/>
      <c r="L76" s="88"/>
      <c r="M76" s="88"/>
      <c r="N76" s="88"/>
    </row>
    <row r="79" spans="1:15">
      <c r="A79" s="127"/>
      <c r="B79" s="128"/>
      <c r="C79" s="128"/>
      <c r="D79" s="128"/>
      <c r="E79" s="128"/>
      <c r="F79" s="128"/>
      <c r="G79" s="128"/>
      <c r="H79" s="128"/>
      <c r="I79" s="128"/>
      <c r="J79" s="128"/>
      <c r="K79" s="128"/>
      <c r="L79" s="128"/>
      <c r="M79" s="128"/>
      <c r="N79" s="128"/>
    </row>
  </sheetData>
  <mergeCells count="4">
    <mergeCell ref="A79:N79"/>
    <mergeCell ref="A1:N1"/>
    <mergeCell ref="A2:N2"/>
    <mergeCell ref="Q8:S8"/>
  </mergeCells>
  <phoneticPr fontId="12" type="noConversion"/>
  <conditionalFormatting sqref="B64:M64 B30:M30 O30 O64">
    <cfRule type="cellIs" dxfId="4" priority="5" operator="lessThan">
      <formula>0</formula>
    </cfRule>
    <cfRule type="cellIs" dxfId="3" priority="6" operator="greaterThan">
      <formula>0</formula>
    </cfRule>
  </conditionalFormatting>
  <conditionalFormatting sqref="N64 N30">
    <cfRule type="cellIs" dxfId="2" priority="1" operator="lessThan">
      <formula>0</formula>
    </cfRule>
    <cfRule type="cellIs" dxfId="1" priority="2" operator="greaterThan">
      <formula>0</formula>
    </cfRule>
  </conditionalFormatting>
  <pageMargins left="0.7" right="0.7" top="0.75" bottom="0.75" header="0.3" footer="0.3"/>
  <pageSetup paperSize="9" orientation="portrait" horizontalDpi="0" verticalDpi="0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33"/>
  <sheetViews>
    <sheetView workbookViewId="0">
      <selection activeCell="E5" sqref="E5"/>
    </sheetView>
  </sheetViews>
  <sheetFormatPr baseColWidth="10" defaultColWidth="11.453125" defaultRowHeight="14.5"/>
  <cols>
    <col min="1" max="1" width="11.453125" style="14"/>
    <col min="2" max="2" width="11.54296875" style="14" customWidth="1"/>
    <col min="3" max="3" width="13" style="14" customWidth="1"/>
    <col min="4" max="4" width="14.54296875" style="14" customWidth="1"/>
    <col min="5" max="5" width="17.26953125" style="14" customWidth="1"/>
    <col min="6" max="16384" width="11.453125" style="14"/>
  </cols>
  <sheetData>
    <row r="2" spans="2:5" s="15" customFormat="1">
      <c r="B2" s="132">
        <v>2019</v>
      </c>
      <c r="C2" s="132"/>
      <c r="D2" s="132"/>
      <c r="E2" s="132"/>
    </row>
    <row r="3" spans="2:5" ht="15" thickBot="1">
      <c r="B3"/>
      <c r="C3"/>
      <c r="D3"/>
      <c r="E3"/>
    </row>
    <row r="4" spans="2:5" s="21" customFormat="1" ht="29.5" thickBot="1">
      <c r="B4" s="52" t="s">
        <v>97</v>
      </c>
      <c r="C4" s="53" t="s">
        <v>98</v>
      </c>
      <c r="D4" s="53" t="s">
        <v>79</v>
      </c>
      <c r="E4" s="54" t="s">
        <v>80</v>
      </c>
    </row>
    <row r="5" spans="2:5" s="21" customFormat="1">
      <c r="B5" s="55">
        <v>43436</v>
      </c>
      <c r="C5" s="56">
        <v>43449</v>
      </c>
      <c r="D5" s="48">
        <f t="array" ref="D5">SUM(IF(ISNUMBER(Suivi_encaissements[[Phase1]:[Ajustement fin de contrat]]),Suivi_encaissements[[Phase1]:[Ajustement fin de contrat]],0)*(MOD(COLUMN(Suivi_encaissements[[#Headers],[Phase1]:[Ajustement fin de contrat]]),3)=0)*(Suivi_encaissements[[Date1]:[Date7]]&gt;=Suivi_budget[[#This Row],[Début prériode]])*(Suivi_encaissements[[Date1]:[Date7]]&lt;=Suivi_budget[[#This Row],[Fin période]]))</f>
        <v>0</v>
      </c>
      <c r="E5" s="48">
        <f>SUMPRODUCT((Suivi_encaissements[Honoraires TTC])*(Suivi_encaissements[Date de signature]&gt;=Suivi_budget[[#This Row],[Début prériode]])*(Suivi_encaissements[Date de signature]&lt;=Suivi_budget[[#This Row],[Fin période]]))+SUMPRODUCT((Suivi_encaissements[Ajustement fin de contrat])*(Suivi_encaissements[Date7]&gt;=Suivi_budget[[#This Row],[Début prériode]])*(Suivi_encaissements[Date7]&lt;=Suivi_budget[[#This Row],[Fin période]]))</f>
        <v>0</v>
      </c>
    </row>
    <row r="6" spans="2:5" s="21" customFormat="1">
      <c r="B6" s="57">
        <v>43450</v>
      </c>
      <c r="C6" s="58">
        <v>43463</v>
      </c>
      <c r="D6" s="49">
        <f t="array" ref="D6">SUM(IF(ISNUMBER(Suivi_encaissements[[Phase1]:[Ajustement fin de contrat]]),Suivi_encaissements[[Phase1]:[Ajustement fin de contrat]],0)*(MOD(COLUMN(Suivi_encaissements[[#Headers],[Phase1]:[Ajustement fin de contrat]]),3)=0)*(Suivi_encaissements[[Date1]:[Date7]]&gt;=Suivi_budget[[#This Row],[Début prériode]])*(Suivi_encaissements[[Date1]:[Date7]]&lt;=Suivi_budget[[#This Row],[Fin période]]))</f>
        <v>0</v>
      </c>
      <c r="E6" s="49">
        <f>SUMPRODUCT((Suivi_encaissements[Honoraires TTC])*(Suivi_encaissements[Date de signature]&gt;=Suivi_budget[[#This Row],[Début prériode]])*(Suivi_encaissements[Date de signature]&lt;=Suivi_budget[[#This Row],[Fin période]]))+SUMPRODUCT((Suivi_encaissements[Ajustement fin de contrat])*(Suivi_encaissements[Date7]&gt;=Suivi_budget[[#This Row],[Début prériode]])*(Suivi_encaissements[Date7]&lt;=Suivi_budget[[#This Row],[Fin période]]))</f>
        <v>0</v>
      </c>
    </row>
    <row r="7" spans="2:5" s="21" customFormat="1">
      <c r="B7" s="57">
        <v>43464</v>
      </c>
      <c r="C7" s="58">
        <v>43477</v>
      </c>
      <c r="D7" s="49">
        <f t="array" ref="D7">SUM(IF(ISNUMBER(Suivi_encaissements[[Phase1]:[Ajustement fin de contrat]]),Suivi_encaissements[[Phase1]:[Ajustement fin de contrat]],0)*(MOD(COLUMN(Suivi_encaissements[[#Headers],[Phase1]:[Ajustement fin de contrat]]),3)=0)*(Suivi_encaissements[[Date1]:[Date7]]&gt;=Suivi_budget[[#This Row],[Début prériode]])*(Suivi_encaissements[[Date1]:[Date7]]&lt;=Suivi_budget[[#This Row],[Fin période]]))</f>
        <v>0</v>
      </c>
      <c r="E7" s="49">
        <f>SUMPRODUCT((Suivi_encaissements[Honoraires TTC])*(Suivi_encaissements[Date de signature]&gt;=Suivi_budget[[#This Row],[Début prériode]])*(Suivi_encaissements[Date de signature]&lt;=Suivi_budget[[#This Row],[Fin période]]))+SUMPRODUCT((Suivi_encaissements[Ajustement fin de contrat])*(Suivi_encaissements[Date7]&gt;=Suivi_budget[[#This Row],[Début prériode]])*(Suivi_encaissements[Date7]&lt;=Suivi_budget[[#This Row],[Fin période]]))</f>
        <v>0</v>
      </c>
    </row>
    <row r="8" spans="2:5" s="21" customFormat="1">
      <c r="B8" s="57">
        <v>43478</v>
      </c>
      <c r="C8" s="58">
        <v>43491</v>
      </c>
      <c r="D8" s="49">
        <f t="array" ref="D8">SUM(IF(ISNUMBER(Suivi_encaissements[[Phase1]:[Ajustement fin de contrat]]),Suivi_encaissements[[Phase1]:[Ajustement fin de contrat]],0)*(MOD(COLUMN(Suivi_encaissements[[#Headers],[Phase1]:[Ajustement fin de contrat]]),3)=0)*(Suivi_encaissements[[Date1]:[Date7]]&gt;=Suivi_budget[[#This Row],[Début prériode]])*(Suivi_encaissements[[Date1]:[Date7]]&lt;=Suivi_budget[[#This Row],[Fin période]]))</f>
        <v>0</v>
      </c>
      <c r="E8" s="49">
        <f>SUMPRODUCT((Suivi_encaissements[Honoraires TTC])*(Suivi_encaissements[Date de signature]&gt;=Suivi_budget[[#This Row],[Début prériode]])*(Suivi_encaissements[Date de signature]&lt;=Suivi_budget[[#This Row],[Fin période]]))+SUMPRODUCT((Suivi_encaissements[Ajustement fin de contrat])*(Suivi_encaissements[Date7]&gt;=Suivi_budget[[#This Row],[Début prériode]])*(Suivi_encaissements[Date7]&lt;=Suivi_budget[[#This Row],[Fin période]]))</f>
        <v>0</v>
      </c>
    </row>
    <row r="9" spans="2:5" s="21" customFormat="1">
      <c r="B9" s="57">
        <v>43492</v>
      </c>
      <c r="C9" s="58">
        <v>43505</v>
      </c>
      <c r="D9" s="49">
        <f t="array" ref="D9">SUM(IF(ISNUMBER(Suivi_encaissements[[Phase1]:[Ajustement fin de contrat]]),Suivi_encaissements[[Phase1]:[Ajustement fin de contrat]],0)*(MOD(COLUMN(Suivi_encaissements[[#Headers],[Phase1]:[Ajustement fin de contrat]]),3)=0)*(Suivi_encaissements[[Date1]:[Date7]]&gt;=Suivi_budget[[#This Row],[Début prériode]])*(Suivi_encaissements[[Date1]:[Date7]]&lt;=Suivi_budget[[#This Row],[Fin période]]))</f>
        <v>0</v>
      </c>
      <c r="E9" s="49">
        <f>SUMPRODUCT((Suivi_encaissements[Honoraires TTC])*(Suivi_encaissements[Date de signature]&gt;=Suivi_budget[[#This Row],[Début prériode]])*(Suivi_encaissements[Date de signature]&lt;=Suivi_budget[[#This Row],[Fin période]]))+SUMPRODUCT((Suivi_encaissements[Ajustement fin de contrat])*(Suivi_encaissements[Date7]&gt;=Suivi_budget[[#This Row],[Début prériode]])*(Suivi_encaissements[Date7]&lt;=Suivi_budget[[#This Row],[Fin période]]))</f>
        <v>0</v>
      </c>
    </row>
    <row r="10" spans="2:5" s="21" customFormat="1">
      <c r="B10" s="57">
        <v>43506</v>
      </c>
      <c r="C10" s="58">
        <v>43519</v>
      </c>
      <c r="D10" s="49">
        <f t="array" ref="D10">SUM(IF(ISNUMBER(Suivi_encaissements[[Phase1]:[Ajustement fin de contrat]]),Suivi_encaissements[[Phase1]:[Ajustement fin de contrat]],0)*(MOD(COLUMN(Suivi_encaissements[[#Headers],[Phase1]:[Ajustement fin de contrat]]),3)=0)*(Suivi_encaissements[[Date1]:[Date7]]&gt;=Suivi_budget[[#This Row],[Début prériode]])*(Suivi_encaissements[[Date1]:[Date7]]&lt;=Suivi_budget[[#This Row],[Fin période]]))</f>
        <v>0</v>
      </c>
      <c r="E10" s="49">
        <f>SUMPRODUCT((Suivi_encaissements[Honoraires TTC])*(Suivi_encaissements[Date de signature]&gt;=Suivi_budget[[#This Row],[Début prériode]])*(Suivi_encaissements[Date de signature]&lt;=Suivi_budget[[#This Row],[Fin période]]))+SUMPRODUCT((Suivi_encaissements[Ajustement fin de contrat])*(Suivi_encaissements[Date7]&gt;=Suivi_budget[[#This Row],[Début prériode]])*(Suivi_encaissements[Date7]&lt;=Suivi_budget[[#This Row],[Fin période]]))</f>
        <v>0</v>
      </c>
    </row>
    <row r="11" spans="2:5">
      <c r="B11" s="57">
        <v>43520</v>
      </c>
      <c r="C11" s="58">
        <v>43533</v>
      </c>
      <c r="D11" s="49">
        <f t="array" ref="D11">SUM(IF(ISNUMBER(Suivi_encaissements[[Phase1]:[Ajustement fin de contrat]]),Suivi_encaissements[[Phase1]:[Ajustement fin de contrat]],0)*(MOD(COLUMN(Suivi_encaissements[[#Headers],[Phase1]:[Ajustement fin de contrat]]),3)=0)*(Suivi_encaissements[[Date1]:[Date7]]&gt;=Suivi_budget[[#This Row],[Début prériode]])*(Suivi_encaissements[[Date1]:[Date7]]&lt;=Suivi_budget[[#This Row],[Fin période]]))</f>
        <v>1500</v>
      </c>
      <c r="E11" s="49">
        <f>SUMPRODUCT((Suivi_encaissements[Honoraires TTC])*(Suivi_encaissements[Date de signature]&gt;=Suivi_budget[[#This Row],[Début prériode]])*(Suivi_encaissements[Date de signature]&lt;=Suivi_budget[[#This Row],[Fin période]]))+SUMPRODUCT((Suivi_encaissements[Ajustement fin de contrat])*(Suivi_encaissements[Date7]&gt;=Suivi_budget[[#This Row],[Début prériode]])*(Suivi_encaissements[Date7]&lt;=Suivi_budget[[#This Row],[Fin période]]))</f>
        <v>0</v>
      </c>
    </row>
    <row r="12" spans="2:5">
      <c r="B12" s="57">
        <v>43534</v>
      </c>
      <c r="C12" s="58">
        <v>43547</v>
      </c>
      <c r="D12" s="50">
        <f t="array" ref="D12">SUM(IF(ISNUMBER(Suivi_encaissements[[Phase1]:[Ajustement fin de contrat]]),Suivi_encaissements[[Phase1]:[Ajustement fin de contrat]],0)*(MOD(COLUMN(Suivi_encaissements[[#Headers],[Phase1]:[Ajustement fin de contrat]]),3)=0)*(Suivi_encaissements[[Date1]:[Date7]]&gt;=Suivi_budget[[#This Row],[Début prériode]])*(Suivi_encaissements[[Date1]:[Date7]]&lt;=Suivi_budget[[#This Row],[Fin période]]))</f>
        <v>0</v>
      </c>
      <c r="E12" s="50">
        <f>SUMPRODUCT((Suivi_encaissements[Honoraires TTC])*(Suivi_encaissements[Date de signature]&gt;=Suivi_budget[[#This Row],[Début prériode]])*(Suivi_encaissements[Date de signature]&lt;=Suivi_budget[[#This Row],[Fin période]]))+SUMPRODUCT((Suivi_encaissements[Ajustement fin de contrat])*(Suivi_encaissements[Date7]&gt;=Suivi_budget[[#This Row],[Début prériode]])*(Suivi_encaissements[Date7]&lt;=Suivi_budget[[#This Row],[Fin période]]))</f>
        <v>0</v>
      </c>
    </row>
    <row r="13" spans="2:5">
      <c r="B13" s="57">
        <v>43548</v>
      </c>
      <c r="C13" s="58">
        <v>43561</v>
      </c>
      <c r="D13" s="50">
        <f t="array" ref="D13">SUM(IF(ISNUMBER(Suivi_encaissements[[Phase1]:[Ajustement fin de contrat]]),Suivi_encaissements[[Phase1]:[Ajustement fin de contrat]],0)*(MOD(COLUMN(Suivi_encaissements[[#Headers],[Phase1]:[Ajustement fin de contrat]]),3)=0)*(Suivi_encaissements[[Date1]:[Date7]]&gt;=Suivi_budget[[#This Row],[Début prériode]])*(Suivi_encaissements[[Date1]:[Date7]]&lt;=Suivi_budget[[#This Row],[Fin période]]))</f>
        <v>3000</v>
      </c>
      <c r="E13" s="50">
        <f>SUMPRODUCT((Suivi_encaissements[Honoraires TTC])*(Suivi_encaissements[Date de signature]&gt;=Suivi_budget[[#This Row],[Début prériode]])*(Suivi_encaissements[Date de signature]&lt;=Suivi_budget[[#This Row],[Fin période]]))+SUMPRODUCT((Suivi_encaissements[Ajustement fin de contrat])*(Suivi_encaissements[Date7]&gt;=Suivi_budget[[#This Row],[Début prériode]])*(Suivi_encaissements[Date7]&lt;=Suivi_budget[[#This Row],[Fin période]]))</f>
        <v>10000</v>
      </c>
    </row>
    <row r="14" spans="2:5">
      <c r="B14" s="57">
        <v>43562</v>
      </c>
      <c r="C14" s="58">
        <v>43575</v>
      </c>
      <c r="D14" s="50">
        <f t="array" ref="D14">SUM(IF(ISNUMBER(Suivi_encaissements[[Phase1]:[Ajustement fin de contrat]]),Suivi_encaissements[[Phase1]:[Ajustement fin de contrat]],0)*(MOD(COLUMN(Suivi_encaissements[[#Headers],[Phase1]:[Ajustement fin de contrat]]),3)=0)*(Suivi_encaissements[[Date1]:[Date7]]&gt;=Suivi_budget[[#This Row],[Début prériode]])*(Suivi_encaissements[[Date1]:[Date7]]&lt;=Suivi_budget[[#This Row],[Fin période]]))</f>
        <v>2500</v>
      </c>
      <c r="E14" s="50">
        <f>SUMPRODUCT((Suivi_encaissements[Honoraires TTC])*(Suivi_encaissements[Date de signature]&gt;=Suivi_budget[[#This Row],[Début prériode]])*(Suivi_encaissements[Date de signature]&lt;=Suivi_budget[[#This Row],[Fin période]]))+SUMPRODUCT((Suivi_encaissements[Ajustement fin de contrat])*(Suivi_encaissements[Date7]&gt;=Suivi_budget[[#This Row],[Début prériode]])*(Suivi_encaissements[Date7]&lt;=Suivi_budget[[#This Row],[Fin période]]))</f>
        <v>0</v>
      </c>
    </row>
    <row r="15" spans="2:5">
      <c r="B15" s="57">
        <v>43576</v>
      </c>
      <c r="C15" s="58">
        <v>43589</v>
      </c>
      <c r="D15" s="50">
        <f t="array" ref="D15">SUM(IF(ISNUMBER(Suivi_encaissements[[Phase1]:[Ajustement fin de contrat]]),Suivi_encaissements[[Phase1]:[Ajustement fin de contrat]],0)*(MOD(COLUMN(Suivi_encaissements[[#Headers],[Phase1]:[Ajustement fin de contrat]]),3)=0)*(Suivi_encaissements[[Date1]:[Date7]]&gt;=Suivi_budget[[#This Row],[Début prériode]])*(Suivi_encaissements[[Date1]:[Date7]]&lt;=Suivi_budget[[#This Row],[Fin période]]))</f>
        <v>3500</v>
      </c>
      <c r="E15" s="50">
        <f>SUMPRODUCT((Suivi_encaissements[Honoraires TTC])*(Suivi_encaissements[Date de signature]&gt;=Suivi_budget[[#This Row],[Début prériode]])*(Suivi_encaissements[Date de signature]&lt;=Suivi_budget[[#This Row],[Fin période]]))+SUMPRODUCT((Suivi_encaissements[Ajustement fin de contrat])*(Suivi_encaissements[Date7]&gt;=Suivi_budget[[#This Row],[Début prériode]])*(Suivi_encaissements[Date7]&lt;=Suivi_budget[[#This Row],[Fin période]]))</f>
        <v>0</v>
      </c>
    </row>
    <row r="16" spans="2:5">
      <c r="B16" s="57">
        <v>43590</v>
      </c>
      <c r="C16" s="58">
        <v>43603</v>
      </c>
      <c r="D16" s="50">
        <f t="array" ref="D16">SUM(IF(ISNUMBER(Suivi_encaissements[[Phase1]:[Ajustement fin de contrat]]),Suivi_encaissements[[Phase1]:[Ajustement fin de contrat]],0)*(MOD(COLUMN(Suivi_encaissements[[#Headers],[Phase1]:[Ajustement fin de contrat]]),3)=0)*(Suivi_encaissements[[Date1]:[Date7]]&gt;=Suivi_budget[[#This Row],[Début prériode]])*(Suivi_encaissements[[Date1]:[Date7]]&lt;=Suivi_budget[[#This Row],[Fin période]]))</f>
        <v>1000</v>
      </c>
      <c r="E16" s="50">
        <f>SUMPRODUCT((Suivi_encaissements[Honoraires TTC])*(Suivi_encaissements[Date de signature]&gt;=Suivi_budget[[#This Row],[Début prériode]])*(Suivi_encaissements[Date de signature]&lt;=Suivi_budget[[#This Row],[Fin période]]))+SUMPRODUCT((Suivi_encaissements[Ajustement fin de contrat])*(Suivi_encaissements[Date7]&gt;=Suivi_budget[[#This Row],[Début prériode]])*(Suivi_encaissements[Date7]&lt;=Suivi_budget[[#This Row],[Fin période]]))</f>
        <v>0</v>
      </c>
    </row>
    <row r="17" spans="2:5">
      <c r="B17" s="57">
        <v>43604</v>
      </c>
      <c r="C17" s="58">
        <v>43617</v>
      </c>
      <c r="D17" s="50">
        <f t="array" ref="D17">SUM(IF(ISNUMBER(Suivi_encaissements[[Phase1]:[Ajustement fin de contrat]]),Suivi_encaissements[[Phase1]:[Ajustement fin de contrat]],0)*(MOD(COLUMN(Suivi_encaissements[[#Headers],[Phase1]:[Ajustement fin de contrat]]),3)=0)*(Suivi_encaissements[[Date1]:[Date7]]&gt;=Suivi_budget[[#This Row],[Début prériode]])*(Suivi_encaissements[[Date1]:[Date7]]&lt;=Suivi_budget[[#This Row],[Fin période]]))</f>
        <v>0</v>
      </c>
      <c r="E17" s="50">
        <f>SUMPRODUCT((Suivi_encaissements[Honoraires TTC])*(Suivi_encaissements[Date de signature]&gt;=Suivi_budget[[#This Row],[Début prériode]])*(Suivi_encaissements[Date de signature]&lt;=Suivi_budget[[#This Row],[Fin période]]))+SUMPRODUCT((Suivi_encaissements[Ajustement fin de contrat])*(Suivi_encaissements[Date7]&gt;=Suivi_budget[[#This Row],[Début prériode]])*(Suivi_encaissements[Date7]&lt;=Suivi_budget[[#This Row],[Fin période]]))</f>
        <v>5000</v>
      </c>
    </row>
    <row r="18" spans="2:5">
      <c r="B18" s="57">
        <v>43618</v>
      </c>
      <c r="C18" s="58">
        <v>43631</v>
      </c>
      <c r="D18" s="50">
        <f t="array" ref="D18">SUM(IF(ISNUMBER(Suivi_encaissements[[Phase1]:[Ajustement fin de contrat]]),Suivi_encaissements[[Phase1]:[Ajustement fin de contrat]],0)*(MOD(COLUMN(Suivi_encaissements[[#Headers],[Phase1]:[Ajustement fin de contrat]]),3)=0)*(Suivi_encaissements[[Date1]:[Date7]]&gt;=Suivi_budget[[#This Row],[Début prériode]])*(Suivi_encaissements[[Date1]:[Date7]]&lt;=Suivi_budget[[#This Row],[Fin période]]))</f>
        <v>0</v>
      </c>
      <c r="E18" s="50">
        <f>SUMPRODUCT((Suivi_encaissements[Honoraires TTC])*(Suivi_encaissements[Date de signature]&gt;=Suivi_budget[[#This Row],[Début prériode]])*(Suivi_encaissements[Date de signature]&lt;=Suivi_budget[[#This Row],[Fin période]]))+SUMPRODUCT((Suivi_encaissements[Ajustement fin de contrat])*(Suivi_encaissements[Date7]&gt;=Suivi_budget[[#This Row],[Début prériode]])*(Suivi_encaissements[Date7]&lt;=Suivi_budget[[#This Row],[Fin période]]))</f>
        <v>0</v>
      </c>
    </row>
    <row r="19" spans="2:5">
      <c r="B19" s="57">
        <v>43632</v>
      </c>
      <c r="C19" s="58">
        <v>43645</v>
      </c>
      <c r="D19" s="50">
        <f t="array" ref="D19">SUM(IF(ISNUMBER(Suivi_encaissements[[Phase1]:[Ajustement fin de contrat]]),Suivi_encaissements[[Phase1]:[Ajustement fin de contrat]],0)*(MOD(COLUMN(Suivi_encaissements[[#Headers],[Phase1]:[Ajustement fin de contrat]]),3)=0)*(Suivi_encaissements[[Date1]:[Date7]]&gt;=Suivi_budget[[#This Row],[Début prériode]])*(Suivi_encaissements[[Date1]:[Date7]]&lt;=Suivi_budget[[#This Row],[Fin période]]))</f>
        <v>0</v>
      </c>
      <c r="E19" s="50">
        <f>SUMPRODUCT((Suivi_encaissements[Honoraires TTC])*(Suivi_encaissements[Date de signature]&gt;=Suivi_budget[[#This Row],[Début prériode]])*(Suivi_encaissements[Date de signature]&lt;=Suivi_budget[[#This Row],[Fin période]]))+SUMPRODUCT((Suivi_encaissements[Ajustement fin de contrat])*(Suivi_encaissements[Date7]&gt;=Suivi_budget[[#This Row],[Début prériode]])*(Suivi_encaissements[Date7]&lt;=Suivi_budget[[#This Row],[Fin période]]))</f>
        <v>0</v>
      </c>
    </row>
    <row r="20" spans="2:5">
      <c r="B20" s="57">
        <v>43646</v>
      </c>
      <c r="C20" s="58">
        <v>43659</v>
      </c>
      <c r="D20" s="50">
        <f t="array" ref="D20">SUM(IF(ISNUMBER(Suivi_encaissements[[Phase1]:[Ajustement fin de contrat]]),Suivi_encaissements[[Phase1]:[Ajustement fin de contrat]],0)*(MOD(COLUMN(Suivi_encaissements[[#Headers],[Phase1]:[Ajustement fin de contrat]]),3)=0)*(Suivi_encaissements[[Date1]:[Date7]]&gt;=Suivi_budget[[#This Row],[Début prériode]])*(Suivi_encaissements[[Date1]:[Date7]]&lt;=Suivi_budget[[#This Row],[Fin période]]))</f>
        <v>0</v>
      </c>
      <c r="E20" s="50">
        <f>SUMPRODUCT((Suivi_encaissements[Honoraires TTC])*(Suivi_encaissements[Date de signature]&gt;=Suivi_budget[[#This Row],[Début prériode]])*(Suivi_encaissements[Date de signature]&lt;=Suivi_budget[[#This Row],[Fin période]]))+SUMPRODUCT((Suivi_encaissements[Ajustement fin de contrat])*(Suivi_encaissements[Date7]&gt;=Suivi_budget[[#This Row],[Début prériode]])*(Suivi_encaissements[Date7]&lt;=Suivi_budget[[#This Row],[Fin période]]))</f>
        <v>0</v>
      </c>
    </row>
    <row r="21" spans="2:5">
      <c r="B21" s="57">
        <v>43660</v>
      </c>
      <c r="C21" s="58">
        <v>43673</v>
      </c>
      <c r="D21" s="50">
        <f t="array" ref="D21">SUM(IF(ISNUMBER(Suivi_encaissements[[Phase1]:[Ajustement fin de contrat]]),Suivi_encaissements[[Phase1]:[Ajustement fin de contrat]],0)*(MOD(COLUMN(Suivi_encaissements[[#Headers],[Phase1]:[Ajustement fin de contrat]]),3)=0)*(Suivi_encaissements[[Date1]:[Date7]]&gt;=Suivi_budget[[#This Row],[Début prériode]])*(Suivi_encaissements[[Date1]:[Date7]]&lt;=Suivi_budget[[#This Row],[Fin période]]))</f>
        <v>0</v>
      </c>
      <c r="E21" s="50">
        <f>SUMPRODUCT((Suivi_encaissements[Honoraires TTC])*(Suivi_encaissements[Date de signature]&gt;=Suivi_budget[[#This Row],[Début prériode]])*(Suivi_encaissements[Date de signature]&lt;=Suivi_budget[[#This Row],[Fin période]]))+SUMPRODUCT((Suivi_encaissements[Ajustement fin de contrat])*(Suivi_encaissements[Date7]&gt;=Suivi_budget[[#This Row],[Début prériode]])*(Suivi_encaissements[Date7]&lt;=Suivi_budget[[#This Row],[Fin période]]))</f>
        <v>0</v>
      </c>
    </row>
    <row r="22" spans="2:5">
      <c r="B22" s="57">
        <v>43674</v>
      </c>
      <c r="C22" s="58">
        <v>43687</v>
      </c>
      <c r="D22" s="50">
        <f t="array" ref="D22">SUM(IF(ISNUMBER(Suivi_encaissements[[Phase1]:[Ajustement fin de contrat]]),Suivi_encaissements[[Phase1]:[Ajustement fin de contrat]],0)*(MOD(COLUMN(Suivi_encaissements[[#Headers],[Phase1]:[Ajustement fin de contrat]]),3)=0)*(Suivi_encaissements[[Date1]:[Date7]]&gt;=Suivi_budget[[#This Row],[Début prériode]])*(Suivi_encaissements[[Date1]:[Date7]]&lt;=Suivi_budget[[#This Row],[Fin période]]))</f>
        <v>0</v>
      </c>
      <c r="E22" s="50">
        <f>SUMPRODUCT((Suivi_encaissements[Honoraires TTC])*(Suivi_encaissements[Date de signature]&gt;=Suivi_budget[[#This Row],[Début prériode]])*(Suivi_encaissements[Date de signature]&lt;=Suivi_budget[[#This Row],[Fin période]]))+SUMPRODUCT((Suivi_encaissements[Ajustement fin de contrat])*(Suivi_encaissements[Date7]&gt;=Suivi_budget[[#This Row],[Début prériode]])*(Suivi_encaissements[Date7]&lt;=Suivi_budget[[#This Row],[Fin période]]))</f>
        <v>0</v>
      </c>
    </row>
    <row r="23" spans="2:5">
      <c r="B23" s="57">
        <v>43688</v>
      </c>
      <c r="C23" s="58">
        <v>43701</v>
      </c>
      <c r="D23" s="50">
        <f t="array" ref="D23">SUM(IF(ISNUMBER(Suivi_encaissements[[Phase1]:[Ajustement fin de contrat]]),Suivi_encaissements[[Phase1]:[Ajustement fin de contrat]],0)*(MOD(COLUMN(Suivi_encaissements[[#Headers],[Phase1]:[Ajustement fin de contrat]]),3)=0)*(Suivi_encaissements[[Date1]:[Date7]]&gt;=Suivi_budget[[#This Row],[Début prériode]])*(Suivi_encaissements[[Date1]:[Date7]]&lt;=Suivi_budget[[#This Row],[Fin période]]))</f>
        <v>0</v>
      </c>
      <c r="E23" s="50">
        <f>SUMPRODUCT((Suivi_encaissements[Honoraires TTC])*(Suivi_encaissements[Date de signature]&gt;=Suivi_budget[[#This Row],[Début prériode]])*(Suivi_encaissements[Date de signature]&lt;=Suivi_budget[[#This Row],[Fin période]]))+SUMPRODUCT((Suivi_encaissements[Ajustement fin de contrat])*(Suivi_encaissements[Date7]&gt;=Suivi_budget[[#This Row],[Début prériode]])*(Suivi_encaissements[Date7]&lt;=Suivi_budget[[#This Row],[Fin période]]))</f>
        <v>0</v>
      </c>
    </row>
    <row r="24" spans="2:5">
      <c r="B24" s="57">
        <v>43702</v>
      </c>
      <c r="C24" s="58">
        <v>43715</v>
      </c>
      <c r="D24" s="50">
        <f t="array" ref="D24">SUM(IF(ISNUMBER(Suivi_encaissements[[Phase1]:[Ajustement fin de contrat]]),Suivi_encaissements[[Phase1]:[Ajustement fin de contrat]],0)*(MOD(COLUMN(Suivi_encaissements[[#Headers],[Phase1]:[Ajustement fin de contrat]]),3)=0)*(Suivi_encaissements[[Date1]:[Date7]]&gt;=Suivi_budget[[#This Row],[Début prériode]])*(Suivi_encaissements[[Date1]:[Date7]]&lt;=Suivi_budget[[#This Row],[Fin période]]))</f>
        <v>0</v>
      </c>
      <c r="E24" s="50">
        <f>SUMPRODUCT((Suivi_encaissements[Honoraires TTC])*(Suivi_encaissements[Date de signature]&gt;=Suivi_budget[[#This Row],[Début prériode]])*(Suivi_encaissements[Date de signature]&lt;=Suivi_budget[[#This Row],[Fin période]]))+SUMPRODUCT((Suivi_encaissements[Ajustement fin de contrat])*(Suivi_encaissements[Date7]&gt;=Suivi_budget[[#This Row],[Début prériode]])*(Suivi_encaissements[Date7]&lt;=Suivi_budget[[#This Row],[Fin période]]))</f>
        <v>0</v>
      </c>
    </row>
    <row r="25" spans="2:5">
      <c r="B25" s="57">
        <v>43716</v>
      </c>
      <c r="C25" s="58">
        <v>43729</v>
      </c>
      <c r="D25" s="50">
        <f t="array" ref="D25">SUM(IF(ISNUMBER(Suivi_encaissements[[Phase1]:[Ajustement fin de contrat]]),Suivi_encaissements[[Phase1]:[Ajustement fin de contrat]],0)*(MOD(COLUMN(Suivi_encaissements[[#Headers],[Phase1]:[Ajustement fin de contrat]]),3)=0)*(Suivi_encaissements[[Date1]:[Date7]]&gt;=Suivi_budget[[#This Row],[Début prériode]])*(Suivi_encaissements[[Date1]:[Date7]]&lt;=Suivi_budget[[#This Row],[Fin période]]))</f>
        <v>0</v>
      </c>
      <c r="E25" s="50">
        <f>SUMPRODUCT((Suivi_encaissements[Honoraires TTC])*(Suivi_encaissements[Date de signature]&gt;=Suivi_budget[[#This Row],[Début prériode]])*(Suivi_encaissements[Date de signature]&lt;=Suivi_budget[[#This Row],[Fin période]]))+SUMPRODUCT((Suivi_encaissements[Ajustement fin de contrat])*(Suivi_encaissements[Date7]&gt;=Suivi_budget[[#This Row],[Début prériode]])*(Suivi_encaissements[Date7]&lt;=Suivi_budget[[#This Row],[Fin période]]))</f>
        <v>0</v>
      </c>
    </row>
    <row r="26" spans="2:5">
      <c r="B26" s="57">
        <v>43730</v>
      </c>
      <c r="C26" s="58">
        <v>43743</v>
      </c>
      <c r="D26" s="50">
        <f t="array" ref="D26">SUM(IF(ISNUMBER(Suivi_encaissements[[Phase1]:[Ajustement fin de contrat]]),Suivi_encaissements[[Phase1]:[Ajustement fin de contrat]],0)*(MOD(COLUMN(Suivi_encaissements[[#Headers],[Phase1]:[Ajustement fin de contrat]]),3)=0)*(Suivi_encaissements[[Date1]:[Date7]]&gt;=Suivi_budget[[#This Row],[Début prériode]])*(Suivi_encaissements[[Date1]:[Date7]]&lt;=Suivi_budget[[#This Row],[Fin période]]))</f>
        <v>1250</v>
      </c>
      <c r="E26" s="50">
        <f>SUMPRODUCT((Suivi_encaissements[Honoraires TTC])*(Suivi_encaissements[Date de signature]&gt;=Suivi_budget[[#This Row],[Début prériode]])*(Suivi_encaissements[Date de signature]&lt;=Suivi_budget[[#This Row],[Fin période]]))+SUMPRODUCT((Suivi_encaissements[Ajustement fin de contrat])*(Suivi_encaissements[Date7]&gt;=Suivi_budget[[#This Row],[Début prériode]])*(Suivi_encaissements[Date7]&lt;=Suivi_budget[[#This Row],[Fin période]]))</f>
        <v>0</v>
      </c>
    </row>
    <row r="27" spans="2:5">
      <c r="B27" s="57">
        <v>43744</v>
      </c>
      <c r="C27" s="58">
        <v>43757</v>
      </c>
      <c r="D27" s="50">
        <f t="array" ref="D27">SUM(IF(ISNUMBER(Suivi_encaissements[[Phase1]:[Ajustement fin de contrat]]),Suivi_encaissements[[Phase1]:[Ajustement fin de contrat]],0)*(MOD(COLUMN(Suivi_encaissements[[#Headers],[Phase1]:[Ajustement fin de contrat]]),3)=0)*(Suivi_encaissements[[Date1]:[Date7]]&gt;=Suivi_budget[[#This Row],[Début prériode]])*(Suivi_encaissements[[Date1]:[Date7]]&lt;=Suivi_budget[[#This Row],[Fin période]]))</f>
        <v>0</v>
      </c>
      <c r="E27" s="50">
        <f>SUMPRODUCT((Suivi_encaissements[Honoraires TTC])*(Suivi_encaissements[Date de signature]&gt;=Suivi_budget[[#This Row],[Début prériode]])*(Suivi_encaissements[Date de signature]&lt;=Suivi_budget[[#This Row],[Fin période]]))+SUMPRODUCT((Suivi_encaissements[Ajustement fin de contrat])*(Suivi_encaissements[Date7]&gt;=Suivi_budget[[#This Row],[Début prériode]])*(Suivi_encaissements[Date7]&lt;=Suivi_budget[[#This Row],[Fin période]]))</f>
        <v>0</v>
      </c>
    </row>
    <row r="28" spans="2:5">
      <c r="B28" s="57">
        <v>43758</v>
      </c>
      <c r="C28" s="58">
        <v>43771</v>
      </c>
      <c r="D28" s="50">
        <f t="array" ref="D28">SUM(IF(ISNUMBER(Suivi_encaissements[[Phase1]:[Ajustement fin de contrat]]),Suivi_encaissements[[Phase1]:[Ajustement fin de contrat]],0)*(MOD(COLUMN(Suivi_encaissements[[#Headers],[Phase1]:[Ajustement fin de contrat]]),3)=0)*(Suivi_encaissements[[Date1]:[Date7]]&gt;=Suivi_budget[[#This Row],[Début prériode]])*(Suivi_encaissements[[Date1]:[Date7]]&lt;=Suivi_budget[[#This Row],[Fin période]]))</f>
        <v>0</v>
      </c>
      <c r="E28" s="50">
        <f>SUMPRODUCT((Suivi_encaissements[Honoraires TTC])*(Suivi_encaissements[Date de signature]&gt;=Suivi_budget[[#This Row],[Début prériode]])*(Suivi_encaissements[Date de signature]&lt;=Suivi_budget[[#This Row],[Fin période]]))+SUMPRODUCT((Suivi_encaissements[Ajustement fin de contrat])*(Suivi_encaissements[Date7]&gt;=Suivi_budget[[#This Row],[Début prériode]])*(Suivi_encaissements[Date7]&lt;=Suivi_budget[[#This Row],[Fin période]]))</f>
        <v>0</v>
      </c>
    </row>
    <row r="29" spans="2:5">
      <c r="B29" s="57">
        <v>43772</v>
      </c>
      <c r="C29" s="58">
        <v>43785</v>
      </c>
      <c r="D29" s="50">
        <f t="array" ref="D29">SUM(IF(ISNUMBER(Suivi_encaissements[[Phase1]:[Ajustement fin de contrat]]),Suivi_encaissements[[Phase1]:[Ajustement fin de contrat]],0)*(MOD(COLUMN(Suivi_encaissements[[#Headers],[Phase1]:[Ajustement fin de contrat]]),3)=0)*(Suivi_encaissements[[Date1]:[Date7]]&gt;=Suivi_budget[[#This Row],[Début prériode]])*(Suivi_encaissements[[Date1]:[Date7]]&lt;=Suivi_budget[[#This Row],[Fin période]]))</f>
        <v>750</v>
      </c>
      <c r="E29" s="50">
        <f>SUMPRODUCT((Suivi_encaissements[Honoraires TTC])*(Suivi_encaissements[Date de signature]&gt;=Suivi_budget[[#This Row],[Début prériode]])*(Suivi_encaissements[Date de signature]&lt;=Suivi_budget[[#This Row],[Fin période]]))+SUMPRODUCT((Suivi_encaissements[Ajustement fin de contrat])*(Suivi_encaissements[Date7]&gt;=Suivi_budget[[#This Row],[Début prériode]])*(Suivi_encaissements[Date7]&lt;=Suivi_budget[[#This Row],[Fin période]]))</f>
        <v>0</v>
      </c>
    </row>
    <row r="30" spans="2:5">
      <c r="B30" s="57">
        <v>43786</v>
      </c>
      <c r="C30" s="58">
        <v>43799</v>
      </c>
      <c r="D30" s="50">
        <f t="array" ref="D30">SUM(IF(ISNUMBER(Suivi_encaissements[[Phase1]:[Ajustement fin de contrat]]),Suivi_encaissements[[Phase1]:[Ajustement fin de contrat]],0)*(MOD(COLUMN(Suivi_encaissements[[#Headers],[Phase1]:[Ajustement fin de contrat]]),3)=0)*(Suivi_encaissements[[Date1]:[Date7]]&gt;=Suivi_budget[[#This Row],[Début prériode]])*(Suivi_encaissements[[Date1]:[Date7]]&lt;=Suivi_budget[[#This Row],[Fin période]]))</f>
        <v>0</v>
      </c>
      <c r="E30" s="50">
        <f>SUMPRODUCT((Suivi_encaissements[Honoraires TTC])*(Suivi_encaissements[Date de signature]&gt;=Suivi_budget[[#This Row],[Début prériode]])*(Suivi_encaissements[Date de signature]&lt;=Suivi_budget[[#This Row],[Fin période]]))+SUMPRODUCT((Suivi_encaissements[Ajustement fin de contrat])*(Suivi_encaissements[Date7]&gt;=Suivi_budget[[#This Row],[Début prériode]])*(Suivi_encaissements[Date7]&lt;=Suivi_budget[[#This Row],[Fin période]]))</f>
        <v>0</v>
      </c>
    </row>
    <row r="31" spans="2:5">
      <c r="B31" s="57">
        <v>43800</v>
      </c>
      <c r="C31" s="58">
        <v>43813</v>
      </c>
      <c r="D31" s="50">
        <f t="array" ref="D31">SUM(IF(ISNUMBER(Suivi_encaissements[[Phase1]:[Ajustement fin de contrat]]),Suivi_encaissements[[Phase1]:[Ajustement fin de contrat]],0)*(MOD(COLUMN(Suivi_encaissements[[#Headers],[Phase1]:[Ajustement fin de contrat]]),3)=0)*(Suivi_encaissements[[Date1]:[Date7]]&gt;=Suivi_budget[[#This Row],[Début prériode]])*(Suivi_encaissements[[Date1]:[Date7]]&lt;=Suivi_budget[[#This Row],[Fin période]]))</f>
        <v>0</v>
      </c>
      <c r="E31" s="50">
        <f>SUMPRODUCT((Suivi_encaissements[Honoraires TTC])*(Suivi_encaissements[Date de signature]&gt;=Suivi_budget[[#This Row],[Début prériode]])*(Suivi_encaissements[Date de signature]&lt;=Suivi_budget[[#This Row],[Fin période]]))+SUMPRODUCT((Suivi_encaissements[Ajustement fin de contrat])*(Suivi_encaissements[Date7]&gt;=Suivi_budget[[#This Row],[Début prériode]])*(Suivi_encaissements[Date7]&lt;=Suivi_budget[[#This Row],[Fin période]]))</f>
        <v>0</v>
      </c>
    </row>
    <row r="32" spans="2:5">
      <c r="B32" s="57">
        <v>43814</v>
      </c>
      <c r="C32" s="58">
        <v>43827</v>
      </c>
      <c r="D32" s="50">
        <f t="array" ref="D32">SUM(IF(ISNUMBER(Suivi_encaissements[[Phase1]:[Ajustement fin de contrat]]),Suivi_encaissements[[Phase1]:[Ajustement fin de contrat]],0)*(MOD(COLUMN(Suivi_encaissements[[#Headers],[Phase1]:[Ajustement fin de contrat]]),3)=0)*(Suivi_encaissements[[Date1]:[Date7]]&gt;=Suivi_budget[[#This Row],[Début prériode]])*(Suivi_encaissements[[Date1]:[Date7]]&lt;=Suivi_budget[[#This Row],[Fin période]]))</f>
        <v>750</v>
      </c>
      <c r="E32" s="50">
        <f>SUMPRODUCT((Suivi_encaissements[Honoraires TTC])*(Suivi_encaissements[Date de signature]&gt;=Suivi_budget[[#This Row],[Début prériode]])*(Suivi_encaissements[Date de signature]&lt;=Suivi_budget[[#This Row],[Fin période]]))+SUMPRODUCT((Suivi_encaissements[Ajustement fin de contrat])*(Suivi_encaissements[Date7]&gt;=Suivi_budget[[#This Row],[Début prériode]])*(Suivi_encaissements[Date7]&lt;=Suivi_budget[[#This Row],[Fin période]]))</f>
        <v>750</v>
      </c>
    </row>
    <row r="33" spans="2:5" ht="15" thickBot="1">
      <c r="B33" s="125" t="s">
        <v>0</v>
      </c>
      <c r="C33" s="126"/>
      <c r="D33" s="51">
        <f>SUBTOTAL(109,Suivi_budget[Encaissé])</f>
        <v>14250</v>
      </c>
      <c r="E33" s="51">
        <f>SUBTOTAL(109,Suivi_budget[Chiffre d''affaire])</f>
        <v>15750</v>
      </c>
    </row>
  </sheetData>
  <mergeCells count="1">
    <mergeCell ref="B2:E2"/>
  </mergeCells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Z8"/>
  <sheetViews>
    <sheetView topLeftCell="B1" zoomScale="85" zoomScaleNormal="85" workbookViewId="0">
      <selection activeCell="B4" sqref="B4:Z7"/>
    </sheetView>
  </sheetViews>
  <sheetFormatPr baseColWidth="10" defaultRowHeight="14.5"/>
  <cols>
    <col min="1" max="1" width="6" customWidth="1"/>
    <col min="2" max="2" width="12.26953125" customWidth="1"/>
    <col min="3" max="3" width="18.54296875" customWidth="1"/>
    <col min="4" max="4" width="11.54296875" customWidth="1"/>
    <col min="5" max="5" width="11.54296875" style="15" customWidth="1"/>
    <col min="6" max="11" width="11.54296875" customWidth="1"/>
    <col min="12" max="19" width="12.54296875" customWidth="1"/>
    <col min="20" max="21" width="12.54296875" style="10" customWidth="1"/>
    <col min="22" max="22" width="12.54296875" style="11" customWidth="1"/>
    <col min="23" max="23" width="12.81640625" customWidth="1"/>
    <col min="24" max="24" width="14.26953125" style="15" customWidth="1"/>
    <col min="25" max="25" width="12.26953125" style="15" customWidth="1"/>
    <col min="26" max="26" width="20" style="15" customWidth="1"/>
  </cols>
  <sheetData>
    <row r="1" spans="2:26"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</row>
    <row r="3" spans="2:26" s="21" customFormat="1" ht="43.5" customHeight="1" thickBot="1">
      <c r="B3" s="18" t="s">
        <v>82</v>
      </c>
      <c r="C3" s="22" t="s">
        <v>73</v>
      </c>
      <c r="D3" s="13" t="s">
        <v>101</v>
      </c>
      <c r="E3" s="33" t="s">
        <v>69</v>
      </c>
      <c r="F3" s="28" t="s">
        <v>86</v>
      </c>
      <c r="G3" s="12" t="s">
        <v>83</v>
      </c>
      <c r="H3" s="13" t="s">
        <v>87</v>
      </c>
      <c r="I3" s="28" t="s">
        <v>88</v>
      </c>
      <c r="J3" s="24" t="s">
        <v>70</v>
      </c>
      <c r="K3" s="25" t="s">
        <v>76</v>
      </c>
      <c r="L3" s="28" t="s">
        <v>89</v>
      </c>
      <c r="M3" s="12" t="s">
        <v>74</v>
      </c>
      <c r="N3" s="13" t="s">
        <v>71</v>
      </c>
      <c r="O3" s="28" t="s">
        <v>90</v>
      </c>
      <c r="P3" s="24" t="s">
        <v>75</v>
      </c>
      <c r="Q3" s="25" t="s">
        <v>77</v>
      </c>
      <c r="R3" s="28" t="s">
        <v>91</v>
      </c>
      <c r="S3" s="12" t="s">
        <v>72</v>
      </c>
      <c r="T3" s="13" t="s">
        <v>78</v>
      </c>
      <c r="U3" s="28" t="s">
        <v>96</v>
      </c>
      <c r="V3" s="24" t="s">
        <v>84</v>
      </c>
      <c r="W3" s="24" t="s">
        <v>85</v>
      </c>
      <c r="X3" s="26" t="s">
        <v>94</v>
      </c>
      <c r="Y3" s="27" t="s">
        <v>92</v>
      </c>
      <c r="Z3" s="27" t="s">
        <v>93</v>
      </c>
    </row>
    <row r="4" spans="2:26" ht="18.5">
      <c r="B4" s="20">
        <v>43550</v>
      </c>
      <c r="C4" s="19" t="s">
        <v>100</v>
      </c>
      <c r="D4" s="16">
        <v>10000</v>
      </c>
      <c r="E4" s="34">
        <f t="shared" ref="E4" si="0">SUMPRODUCT(($G4:$V4="N")*(MOD(COLUMN($F4:$U4),3)=0)*1,$F4:$U4)</f>
        <v>4500</v>
      </c>
      <c r="F4" s="67">
        <v>3000</v>
      </c>
      <c r="G4" s="68" t="s">
        <v>68</v>
      </c>
      <c r="H4" s="69">
        <v>43554</v>
      </c>
      <c r="I4" s="64">
        <v>2500</v>
      </c>
      <c r="J4" s="65" t="s">
        <v>68</v>
      </c>
      <c r="K4" s="66">
        <v>43570</v>
      </c>
      <c r="L4" s="70">
        <v>2000</v>
      </c>
      <c r="M4" s="71" t="str">
        <f t="shared" ref="M4" si="1">"N"</f>
        <v>N</v>
      </c>
      <c r="N4" s="72">
        <v>43584</v>
      </c>
      <c r="O4" s="64">
        <v>1500</v>
      </c>
      <c r="P4" s="65" t="str">
        <f t="shared" ref="P4" si="2">"N"</f>
        <v>N</v>
      </c>
      <c r="Q4" s="66">
        <v>43589</v>
      </c>
      <c r="R4" s="70">
        <v>500</v>
      </c>
      <c r="S4" s="71" t="str">
        <f t="shared" ref="S4" si="3">"N"</f>
        <v>N</v>
      </c>
      <c r="T4" s="72"/>
      <c r="U4" s="64">
        <v>500</v>
      </c>
      <c r="V4" s="65" t="str">
        <f t="shared" ref="V4" si="4">"N"</f>
        <v>N</v>
      </c>
      <c r="W4" s="73"/>
      <c r="X4" s="74">
        <v>750</v>
      </c>
      <c r="Y4" s="75" t="str">
        <f t="shared" ref="Y4" si="5">"N"</f>
        <v>N</v>
      </c>
      <c r="Z4" s="76">
        <v>43814</v>
      </c>
    </row>
    <row r="5" spans="2:26" ht="18.5">
      <c r="B5" s="30">
        <v>43615</v>
      </c>
      <c r="C5" s="23" t="s">
        <v>102</v>
      </c>
      <c r="D5" s="37">
        <v>5000</v>
      </c>
      <c r="E5" s="38">
        <f>SUMPRODUCT(($G5:$V8="N")*(MOD(COLUMN($F5:$U8),3)=0)*1,$F5:$U8)</f>
        <v>2250</v>
      </c>
      <c r="F5" s="90">
        <v>1500</v>
      </c>
      <c r="G5" s="91"/>
      <c r="H5" s="29">
        <v>43525</v>
      </c>
      <c r="I5" s="105">
        <v>1250</v>
      </c>
      <c r="J5" s="106"/>
      <c r="K5" s="41">
        <v>43735</v>
      </c>
      <c r="L5" s="107">
        <v>1000</v>
      </c>
      <c r="M5" s="108" t="str">
        <f>"N"</f>
        <v>N</v>
      </c>
      <c r="N5" s="42">
        <v>43602</v>
      </c>
      <c r="O5" s="105">
        <v>750</v>
      </c>
      <c r="P5" s="106" t="str">
        <f>"N"</f>
        <v>N</v>
      </c>
      <c r="Q5" s="43">
        <v>43784</v>
      </c>
      <c r="R5" s="107">
        <v>250</v>
      </c>
      <c r="S5" s="108" t="str">
        <f>"N"</f>
        <v>N</v>
      </c>
      <c r="T5" s="44"/>
      <c r="U5" s="105">
        <v>250</v>
      </c>
      <c r="V5" s="106" t="str">
        <f>"N"</f>
        <v>N</v>
      </c>
      <c r="W5" s="40"/>
      <c r="X5" s="109"/>
      <c r="Y5" s="110" t="str">
        <f>"N"</f>
        <v>N</v>
      </c>
      <c r="Z5" s="111"/>
    </row>
    <row r="6" spans="2:26" ht="18.5">
      <c r="B6" s="89"/>
      <c r="C6" s="104"/>
      <c r="D6" s="37"/>
      <c r="E6" s="38">
        <f>SUMPRODUCT(($G6:$V9="N")*(MOD(COLUMN($F6:$U9),3)=0)*1,$F6:$U9)</f>
        <v>0</v>
      </c>
      <c r="F6" s="90"/>
      <c r="G6" s="91"/>
      <c r="H6" s="39"/>
      <c r="I6" s="105"/>
      <c r="J6" s="106"/>
      <c r="K6" s="41"/>
      <c r="L6" s="107"/>
      <c r="M6" s="108" t="str">
        <f>"N"</f>
        <v>N</v>
      </c>
      <c r="N6" s="42"/>
      <c r="O6" s="105"/>
      <c r="P6" s="106" t="str">
        <f>"N"</f>
        <v>N</v>
      </c>
      <c r="Q6" s="43"/>
      <c r="R6" s="107"/>
      <c r="S6" s="108" t="str">
        <f>"N"</f>
        <v>N</v>
      </c>
      <c r="T6" s="44"/>
      <c r="U6" s="105"/>
      <c r="V6" s="106" t="str">
        <f>"N"</f>
        <v>N</v>
      </c>
      <c r="W6" s="40"/>
      <c r="X6" s="109"/>
      <c r="Y6" s="110" t="str">
        <f>"N"</f>
        <v>N</v>
      </c>
      <c r="Z6" s="111"/>
    </row>
    <row r="7" spans="2:26" ht="18.5">
      <c r="B7" s="89"/>
      <c r="C7" s="36"/>
      <c r="D7" s="37"/>
      <c r="E7" s="38">
        <f>SUMPRODUCT(($G7:$V10="N")*(MOD(COLUMN($F7:$U10),3)=0)*1,$F7:$U10)</f>
        <v>0</v>
      </c>
      <c r="F7" s="90"/>
      <c r="G7" s="91"/>
      <c r="H7" s="39"/>
      <c r="I7" s="92"/>
      <c r="J7" s="93"/>
      <c r="K7" s="94"/>
      <c r="L7" s="95"/>
      <c r="M7" s="96" t="str">
        <f>"N"</f>
        <v>N</v>
      </c>
      <c r="N7" s="97"/>
      <c r="O7" s="92"/>
      <c r="P7" s="93" t="str">
        <f>"N"</f>
        <v>N</v>
      </c>
      <c r="Q7" s="98"/>
      <c r="R7" s="95"/>
      <c r="S7" s="96" t="str">
        <f>"N"</f>
        <v>N</v>
      </c>
      <c r="T7" s="99"/>
      <c r="U7" s="92"/>
      <c r="V7" s="93" t="str">
        <f>"N"</f>
        <v>N</v>
      </c>
      <c r="W7" s="100"/>
      <c r="X7" s="101"/>
      <c r="Y7" s="102" t="str">
        <f>"N"</f>
        <v>N</v>
      </c>
      <c r="Z7" s="103"/>
    </row>
    <row r="8" spans="2:26" ht="18.5">
      <c r="B8" s="59" t="s">
        <v>0</v>
      </c>
      <c r="C8" s="60"/>
      <c r="D8" s="35">
        <f>SUBTOTAL(109,Suivi_encaissements[Honoraires TTC])</f>
        <v>15000</v>
      </c>
      <c r="E8" s="35">
        <f>SUBTOTAL(109,Suivi_encaissements[Restant à encaisser])</f>
        <v>6750</v>
      </c>
      <c r="F8" s="62">
        <f>SUBTOTAL(109,Suivi_encaissements[Phase1])</f>
        <v>4500</v>
      </c>
      <c r="G8" s="45"/>
      <c r="H8" s="46"/>
      <c r="I8" s="63">
        <f>SUBTOTAL(109,Suivi_encaissements[Phase2])</f>
        <v>3750</v>
      </c>
      <c r="J8" s="45"/>
      <c r="K8" s="46"/>
      <c r="L8" s="63">
        <f>SUBTOTAL(109,Suivi_encaissements[Phase3])</f>
        <v>3000</v>
      </c>
      <c r="M8" s="45"/>
      <c r="N8" s="46"/>
      <c r="O8" s="63">
        <f>SUBTOTAL(109,Suivi_encaissements[Phase4])</f>
        <v>2250</v>
      </c>
      <c r="P8" s="45"/>
      <c r="Q8" s="46"/>
      <c r="R8" s="63">
        <f>SUBTOTAL(109,Suivi_encaissements[Phase5])</f>
        <v>750</v>
      </c>
      <c r="S8" s="45"/>
      <c r="T8" s="46"/>
      <c r="U8" s="63">
        <f>SUBTOTAL(109,Suivi_encaissements[Phase6])</f>
        <v>750</v>
      </c>
      <c r="V8" s="45"/>
      <c r="W8" s="46"/>
      <c r="X8" s="35">
        <f>SUBTOTAL(109,Suivi_encaissements[Ajustement fin de contrat])</f>
        <v>750</v>
      </c>
      <c r="Y8" s="61"/>
      <c r="Z8" s="46"/>
    </row>
  </sheetData>
  <phoneticPr fontId="12" type="noConversion"/>
  <conditionalFormatting sqref="D4:D7">
    <cfRule type="expression" dxfId="0" priority="8">
      <formula>AND(D4=SUM(F4,I4,L4,O4,R4,U4))</formula>
    </cfRule>
  </conditionalFormatting>
  <dataValidations count="1">
    <dataValidation type="list" allowBlank="1" showInputMessage="1" showErrorMessage="1" sqref="G4:G7 J4:J7 M4:M7 P4:P7 S4:S7 V4:V7 Y4:Y7">
      <formula1>"O,N"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Budget</vt:lpstr>
      <vt:lpstr>Encaissements 2 semaines</vt:lpstr>
      <vt:lpstr>Phases projets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Michel</cp:lastModifiedBy>
  <dcterms:created xsi:type="dcterms:W3CDTF">2018-10-16T12:23:24Z</dcterms:created>
  <dcterms:modified xsi:type="dcterms:W3CDTF">2019-10-14T00:36:17Z</dcterms:modified>
</cp:coreProperties>
</file>