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30" tabRatio="755"/>
  </bookViews>
  <sheets>
    <sheet name="Cours" sheetId="6" r:id="rId1"/>
    <sheet name="Hebdomadaire" sheetId="7" r:id="rId2"/>
    <sheet name="Mensuel" sheetId="8" r:id="rId3"/>
    <sheet name="Parametres" sheetId="10" state="hidden" r:id="rId4"/>
    <sheet name="JFP" sheetId="9" state="hidden" r:id="rId5"/>
  </sheets>
  <functionGroups builtInGroupCount="18"/>
  <definedNames>
    <definedName name="masemaine">Hebdomadaire!$B$7:$H$7</definedName>
    <definedName name="rangsemaine">Parametres!$B$1:$G$1</definedName>
    <definedName name="semaine">Hebdomadaire!$C$2</definedName>
  </definedNames>
  <calcPr calcId="152511"/>
</workbook>
</file>

<file path=xl/calcChain.xml><?xml version="1.0" encoding="utf-8"?>
<calcChain xmlns="http://schemas.openxmlformats.org/spreadsheetml/2006/main">
  <c r="C2" i="6" l="1"/>
  <c r="B5" i="10" l="1"/>
  <c r="B4" i="10"/>
  <c r="C2" i="10"/>
  <c r="C4" i="10" s="1"/>
  <c r="C5" i="10" l="1"/>
  <c r="D2" i="10"/>
  <c r="A1" i="9"/>
  <c r="B32" i="9" s="1"/>
  <c r="C6" i="8"/>
  <c r="D2" i="8"/>
  <c r="E2" i="10" l="1"/>
  <c r="D4" i="10"/>
  <c r="D5" i="10"/>
  <c r="B6" i="8"/>
  <c r="B31" i="9"/>
  <c r="B33" i="9"/>
  <c r="B17" i="9"/>
  <c r="B5" i="9"/>
  <c r="B29" i="9"/>
  <c r="B26" i="9"/>
  <c r="B3" i="9"/>
  <c r="B11" i="9"/>
  <c r="B23" i="9"/>
  <c r="B8" i="9"/>
  <c r="B20" i="9"/>
  <c r="D6" i="8"/>
  <c r="C9" i="8"/>
  <c r="D2" i="6"/>
  <c r="D3" i="6"/>
  <c r="D4" i="6"/>
  <c r="D5" i="6"/>
  <c r="D6" i="6"/>
  <c r="D7" i="6"/>
  <c r="D8" i="6"/>
  <c r="D9" i="6"/>
  <c r="J2" i="6"/>
  <c r="J3" i="6"/>
  <c r="J4" i="6"/>
  <c r="J5" i="6"/>
  <c r="J6" i="6"/>
  <c r="J7" i="6"/>
  <c r="J8" i="6"/>
  <c r="J9" i="6"/>
  <c r="F2" i="10" l="1"/>
  <c r="E5" i="10"/>
  <c r="E4" i="10"/>
  <c r="B15" i="9"/>
  <c r="B6" i="9"/>
  <c r="B13" i="9"/>
  <c r="B14" i="9" s="1"/>
  <c r="B12" i="9"/>
  <c r="B10" i="9"/>
  <c r="B19" i="9"/>
  <c r="B21" i="9"/>
  <c r="B4" i="9"/>
  <c r="B2" i="9"/>
  <c r="B16" i="9"/>
  <c r="B18" i="9"/>
  <c r="B7" i="9"/>
  <c r="B9" i="9"/>
  <c r="B27" i="9"/>
  <c r="B25" i="9"/>
  <c r="B24" i="9"/>
  <c r="B22" i="9"/>
  <c r="B28" i="9"/>
  <c r="B30" i="9"/>
  <c r="C12" i="8"/>
  <c r="B9" i="8"/>
  <c r="D9" i="8"/>
  <c r="E6" i="8"/>
  <c r="I9" i="6"/>
  <c r="H9" i="6"/>
  <c r="G9" i="6"/>
  <c r="F9" i="6"/>
  <c r="E9" i="6"/>
  <c r="C9" i="6"/>
  <c r="I8" i="6"/>
  <c r="H8" i="6"/>
  <c r="G8" i="6"/>
  <c r="F8" i="6"/>
  <c r="E8" i="6"/>
  <c r="C8" i="6"/>
  <c r="I7" i="6"/>
  <c r="H7" i="6"/>
  <c r="G7" i="6"/>
  <c r="F7" i="6"/>
  <c r="E7" i="6"/>
  <c r="C7" i="6"/>
  <c r="I6" i="6"/>
  <c r="H6" i="6"/>
  <c r="G6" i="6"/>
  <c r="F6" i="6"/>
  <c r="E6" i="6"/>
  <c r="C6" i="6"/>
  <c r="I5" i="6"/>
  <c r="H5" i="6"/>
  <c r="G5" i="6"/>
  <c r="F5" i="6"/>
  <c r="E5" i="6"/>
  <c r="C5" i="6"/>
  <c r="I4" i="6"/>
  <c r="H4" i="6"/>
  <c r="G4" i="6"/>
  <c r="F4" i="6"/>
  <c r="E4" i="6"/>
  <c r="C4" i="6"/>
  <c r="I3" i="6"/>
  <c r="H3" i="6"/>
  <c r="G3" i="6"/>
  <c r="F3" i="6"/>
  <c r="E3" i="6"/>
  <c r="C3" i="6"/>
  <c r="I2" i="6"/>
  <c r="H2" i="6"/>
  <c r="G2" i="6"/>
  <c r="F2" i="6"/>
  <c r="E2" i="6"/>
  <c r="G2" i="10" l="1"/>
  <c r="F5" i="10"/>
  <c r="F4" i="10"/>
  <c r="D7" i="8"/>
  <c r="D10" i="8"/>
  <c r="C7" i="8"/>
  <c r="C13" i="8"/>
  <c r="C10" i="8"/>
  <c r="E7" i="8"/>
  <c r="E9" i="8"/>
  <c r="E10" i="8" s="1"/>
  <c r="F6" i="8"/>
  <c r="F7" i="8" s="1"/>
  <c r="C19" i="8"/>
  <c r="C20" i="8" s="1"/>
  <c r="B12" i="8"/>
  <c r="D12" i="8"/>
  <c r="D13" i="8" s="1"/>
  <c r="B7" i="7"/>
  <c r="G4" i="10" l="1"/>
  <c r="G5" i="10"/>
  <c r="G6" i="8"/>
  <c r="G7" i="8" s="1"/>
  <c r="F9" i="8"/>
  <c r="F10" i="8" s="1"/>
  <c r="E12" i="8"/>
  <c r="E13" i="8" s="1"/>
  <c r="D19" i="8"/>
  <c r="D20" i="8" s="1"/>
  <c r="C26" i="8"/>
  <c r="C27" i="8" s="1"/>
  <c r="B19" i="8"/>
  <c r="C7" i="7"/>
  <c r="B6" i="7"/>
  <c r="C33" i="8" l="1"/>
  <c r="C34" i="8" s="1"/>
  <c r="D26" i="8"/>
  <c r="D27" i="8" s="1"/>
  <c r="B26" i="8"/>
  <c r="E19" i="8"/>
  <c r="E20" i="8" s="1"/>
  <c r="F12" i="8"/>
  <c r="F13" i="8" s="1"/>
  <c r="G9" i="8"/>
  <c r="G10" i="8" s="1"/>
  <c r="H6" i="8"/>
  <c r="H7" i="8" s="1"/>
  <c r="D7" i="7"/>
  <c r="I6" i="8" l="1"/>
  <c r="I7" i="8" s="1"/>
  <c r="E26" i="8"/>
  <c r="E27" i="8" s="1"/>
  <c r="H9" i="8"/>
  <c r="H10" i="8" s="1"/>
  <c r="G12" i="8"/>
  <c r="G13" i="8" s="1"/>
  <c r="F19" i="8"/>
  <c r="F20" i="8" s="1"/>
  <c r="B33" i="8"/>
  <c r="D33" i="8"/>
  <c r="D34" i="8" s="1"/>
  <c r="E7" i="7"/>
  <c r="G19" i="8" l="1"/>
  <c r="G20" i="8" s="1"/>
  <c r="E33" i="8"/>
  <c r="E34" i="8" s="1"/>
  <c r="H12" i="8"/>
  <c r="H13" i="8" s="1"/>
  <c r="I9" i="8"/>
  <c r="I10" i="8" s="1"/>
  <c r="F26" i="8"/>
  <c r="F27" i="8" s="1"/>
  <c r="F7" i="7"/>
  <c r="H19" i="8" l="1"/>
  <c r="H20" i="8" s="1"/>
  <c r="F33" i="8"/>
  <c r="F34" i="8" s="1"/>
  <c r="G26" i="8"/>
  <c r="G27" i="8" s="1"/>
  <c r="I12" i="8"/>
  <c r="I13" i="8" s="1"/>
  <c r="G7" i="7"/>
  <c r="H26" i="8" l="1"/>
  <c r="H27" i="8" s="1"/>
  <c r="G33" i="8"/>
  <c r="G34" i="8" s="1"/>
  <c r="I19" i="8"/>
  <c r="I20" i="8" s="1"/>
  <c r="H7" i="7"/>
  <c r="I26" i="8" l="1"/>
  <c r="I27" i="8" s="1"/>
  <c r="H33" i="8"/>
  <c r="H34" i="8" s="1"/>
  <c r="H6" i="7"/>
  <c r="I33" i="8" l="1"/>
  <c r="I34" i="8" s="1"/>
</calcChain>
</file>

<file path=xl/sharedStrings.xml><?xml version="1.0" encoding="utf-8"?>
<sst xmlns="http://schemas.openxmlformats.org/spreadsheetml/2006/main" count="139" uniqueCount="93">
  <si>
    <t>Nom du cours</t>
  </si>
  <si>
    <t>J0</t>
  </si>
  <si>
    <t>DIMANCHE</t>
  </si>
  <si>
    <t>LUNDI</t>
  </si>
  <si>
    <t>MARDI</t>
  </si>
  <si>
    <t>MERCREDI</t>
  </si>
  <si>
    <t>JEUDI</t>
  </si>
  <si>
    <t>VENDREDI</t>
  </si>
  <si>
    <t>SAMEDI</t>
  </si>
  <si>
    <t>VUE HEBDOMADAIRE</t>
  </si>
  <si>
    <t>*</t>
  </si>
  <si>
    <t>VUE MENSUELLE</t>
  </si>
  <si>
    <t>DATE_JFP</t>
  </si>
  <si>
    <t>JF_Ponts</t>
  </si>
  <si>
    <t>Pont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</si>
  <si>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</si>
  <si>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</si>
  <si>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</si>
  <si>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</si>
  <si>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</si>
  <si>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</si>
  <si>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</si>
  <si>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</si>
  <si>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</si>
  <si>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</si>
  <si>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</si>
  <si>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</si>
  <si>
    <t>sem 1</t>
  </si>
  <si>
    <t>sem 2</t>
  </si>
  <si>
    <t>sem 3</t>
  </si>
  <si>
    <t>sem 4</t>
  </si>
  <si>
    <t>sem 5</t>
  </si>
  <si>
    <t>sem 6</t>
  </si>
  <si>
    <t>ligne jour</t>
  </si>
  <si>
    <t>nb cours max</t>
  </si>
  <si>
    <t>ligne debut</t>
  </si>
  <si>
    <t>ligne fin</t>
  </si>
  <si>
    <t>Chimie Séance 1</t>
  </si>
  <si>
    <t>Chimie Séance 2</t>
  </si>
  <si>
    <t>Physique Séance 1</t>
  </si>
  <si>
    <t>Biochimie Séance 1</t>
  </si>
  <si>
    <t>Physique Séance 2</t>
  </si>
  <si>
    <t>Biochimie Séance 2</t>
  </si>
  <si>
    <t>Biologie Cell. Séance 1</t>
  </si>
  <si>
    <t>Biologie Cell. Séance 2</t>
  </si>
  <si>
    <t>J0 Chimie Séance 1</t>
  </si>
  <si>
    <t>J0 Biologie Cell. Séance 1</t>
  </si>
  <si>
    <t>J0 Physique Séance 1</t>
  </si>
  <si>
    <t>J0 Biochimie Séance 1</t>
  </si>
  <si>
    <t>J0 Biologie Cell. Séance 2</t>
  </si>
  <si>
    <t>J0 Physique Séance 2</t>
  </si>
  <si>
    <t>J0 Biochimie Séance 2</t>
  </si>
  <si>
    <t>J0 Chimie Séance 2</t>
  </si>
  <si>
    <t>J2 Chimie Séance 1</t>
  </si>
  <si>
    <t>J2 Biologie Cell. Séance 1</t>
  </si>
  <si>
    <t>J2 Physique Séance 1</t>
  </si>
  <si>
    <t>J2 Biochimie Séance 1</t>
  </si>
  <si>
    <t>J2 Biologie Cell. Séance 2</t>
  </si>
  <si>
    <t>J2 Physique Séance 2</t>
  </si>
  <si>
    <t>J2 Biochimie Séance 2</t>
  </si>
  <si>
    <t>J2 Chimie Séance 2</t>
  </si>
  <si>
    <t>J2</t>
  </si>
  <si>
    <t>J6</t>
  </si>
  <si>
    <t>J10</t>
  </si>
  <si>
    <t>J15</t>
  </si>
  <si>
    <t>J30</t>
  </si>
  <si>
    <t>J45</t>
  </si>
  <si>
    <t>J60</t>
  </si>
  <si>
    <t>J75</t>
  </si>
  <si>
    <t>J6 Chimie Séance 1</t>
  </si>
  <si>
    <t>J6 Biologie Cell. Séance 1</t>
  </si>
  <si>
    <t>J6 Physique Séance 1</t>
  </si>
  <si>
    <t>J6 Biochimie Séance 1</t>
  </si>
  <si>
    <t>J6 Biologie Cell. Séance 2</t>
  </si>
  <si>
    <t>J6 Physique Séance 2</t>
  </si>
  <si>
    <t>J10 Chimie Séance 1</t>
  </si>
  <si>
    <t>J10 Biologie Cell. Séance 1</t>
  </si>
  <si>
    <t>J10 Physique Séance 1</t>
  </si>
  <si>
    <t>J10 Biochimie Séance 1</t>
  </si>
  <si>
    <t>J6 Biochimie Séance 2</t>
  </si>
  <si>
    <t>J6 Chimie Séance 2</t>
  </si>
  <si>
    <t>J10 Biologie Cell. Séance 2</t>
  </si>
  <si>
    <t>J10 Physique Séance 2</t>
  </si>
  <si>
    <t>J15 Chimie Séance 1</t>
  </si>
  <si>
    <t>J15 Biologie Cell. Séance 1</t>
  </si>
  <si>
    <t>J10 Biochimie Séance 2</t>
  </si>
  <si>
    <t>J10 Chimie Séance 2</t>
  </si>
  <si>
    <t>J15 Physique Séance 1</t>
  </si>
  <si>
    <t>J15 Biochimie Séance 1</t>
  </si>
  <si>
    <t>J15 Biologie Cell. Séance 2</t>
  </si>
  <si>
    <t>J15 Physique Séance 2</t>
  </si>
  <si>
    <t>J15 Biochimie Séance 2</t>
  </si>
  <si>
    <t>J15 Chimie Séance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</si>
</sst>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SEM. &quot;0"/>
    <numFmt numFmtId="165" formatCode="dd"/>
    <numFmt numFmtId="166" formatCode="mmmm\ yyyy"/>
    <numFmt numFmtId="167" formatCode="ddd\ dd/mm/yyyy"/>
    <numFmt numFmtId="168" formatCode="&quot;s&quot;0"/>
  </numFmts>
  <fonts count="31" x14ac:knownFonts="1">
    <font>
      <sz val="10"/>
      <color theme="1" tint="0.14996795556505021"/>
      <name val="Cambria"/>
      <family val="2"/>
      <scheme val="minor"/>
    </font>
    <font>
      <b/>
      <sz val="11"/>
      <color theme="3"/>
      <name val="Cambria"/>
      <family val="2"/>
      <scheme val="minor"/>
    </font>
    <font>
      <b/>
      <sz val="11"/>
      <color rgb="FFFA7D00"/>
      <name val="Cambria"/>
      <family val="2"/>
      <scheme val="minor"/>
    </font>
    <font>
      <b/>
      <sz val="30"/>
      <color theme="0"/>
      <name val="Cambria"/>
      <family val="1"/>
      <scheme val="minor"/>
    </font>
    <font>
      <sz val="11"/>
      <color theme="1" tint="0.14999847407452621"/>
      <name val="Tahoma"/>
      <family val="2"/>
      <scheme val="major"/>
    </font>
    <font>
      <sz val="22"/>
      <color theme="4"/>
      <name val="Tahoma"/>
      <family val="2"/>
      <scheme val="major"/>
    </font>
    <font>
      <sz val="12"/>
      <color theme="1" tint="0.14996795556505021"/>
      <name val="Cambria"/>
      <family val="2"/>
      <scheme val="minor"/>
    </font>
    <font>
      <sz val="15"/>
      <color theme="3" tint="0.14996795556505021"/>
      <name val="Tahoma"/>
      <family val="2"/>
      <scheme val="major"/>
    </font>
    <font>
      <sz val="13"/>
      <color theme="3" tint="0.14996795556505021"/>
      <name val="Tahoma"/>
      <family val="2"/>
      <scheme val="major"/>
    </font>
    <font>
      <sz val="11"/>
      <color theme="3" tint="0.14996795556505021"/>
      <name val="Cambria"/>
      <family val="2"/>
      <scheme val="minor"/>
    </font>
    <font>
      <b/>
      <sz val="18"/>
      <color theme="1" tint="0.14999847407452621"/>
      <name val="Cambria"/>
      <family val="2"/>
      <scheme val="minor"/>
    </font>
    <font>
      <sz val="18"/>
      <color theme="1" tint="0.14996795556505021"/>
      <name val="Cambria"/>
      <family val="2"/>
      <scheme val="minor"/>
    </font>
    <font>
      <sz val="10"/>
      <color theme="0"/>
      <name val="Cambria"/>
      <family val="2"/>
      <scheme val="minor"/>
    </font>
    <font>
      <sz val="18"/>
      <color theme="0"/>
      <name val="Cambria"/>
      <family val="2"/>
      <scheme val="minor"/>
    </font>
    <font>
      <sz val="12"/>
      <color theme="1" tint="0.14996795556505021"/>
      <name val="Cambria"/>
      <family val="1"/>
      <scheme val="minor"/>
    </font>
    <font>
      <sz val="10"/>
      <color theme="1" tint="0.14996795556505021"/>
      <name val="Cambria"/>
      <family val="1"/>
      <scheme val="minor"/>
    </font>
    <font>
      <sz val="18"/>
      <color theme="1" tint="0.14996795556505021"/>
      <name val="Cambria"/>
      <family val="1"/>
      <scheme val="minor"/>
    </font>
    <font>
      <sz val="18"/>
      <color theme="0" tint="-4.9989318521683403E-2"/>
      <name val="Cambria"/>
      <family val="2"/>
      <scheme val="minor"/>
    </font>
    <font>
      <sz val="14"/>
      <color theme="0"/>
      <name val="Cambria"/>
      <family val="1"/>
      <scheme val="minor"/>
    </font>
    <font>
      <sz val="10"/>
      <color theme="1" tint="0.14999847407452621"/>
      <name val="Cambria"/>
      <family val="2"/>
      <scheme val="minor"/>
    </font>
    <font>
      <b/>
      <sz val="10"/>
      <name val="Cambria"/>
      <family val="2"/>
      <scheme val="minor"/>
    </font>
    <font>
      <sz val="10"/>
      <color theme="1"/>
      <name val="Cambria"/>
      <family val="2"/>
      <scheme val="minor"/>
    </font>
    <font>
      <b/>
      <sz val="10"/>
      <color theme="1"/>
      <name val="Cambria"/>
      <family val="2"/>
      <scheme val="minor"/>
    </font>
    <font>
      <b/>
      <sz val="10"/>
      <color theme="1"/>
      <name val="Cambria"/>
      <family val="1"/>
      <scheme val="minor"/>
    </font>
    <font>
      <sz val="10"/>
      <color theme="0" tint="-0.249977111117893"/>
      <name val="Cambria"/>
      <family val="2"/>
      <scheme val="minor"/>
    </font>
    <font>
      <sz val="18"/>
      <color theme="0" tint="-0.249977111117893"/>
      <name val="Cambria"/>
      <family val="2"/>
      <scheme val="minor"/>
    </font>
    <font>
      <sz val="11"/>
      <color theme="1" tint="0.14996795556505021"/>
      <name val="Cambria"/>
      <family val="2"/>
      <scheme val="minor"/>
    </font>
    <font>
      <b/>
      <sz val="12"/>
      <color theme="0"/>
      <name val="Cambria"/>
      <family val="2"/>
      <scheme val="minor"/>
    </font>
    <font>
      <b/>
      <sz val="12"/>
      <color theme="4"/>
      <name val="Tahoma"/>
      <family val="2"/>
      <scheme val="major"/>
    </font>
    <font>
      <b/>
      <sz val="12"/>
      <color theme="1" tint="0.14999847407452621"/>
      <name val="Cambria"/>
      <family val="1"/>
      <scheme val="minor"/>
    </font>
    <font>
      <b/>
      <sz val="12"/>
      <color theme="1" tint="0.14996795556505021"/>
      <name val="Cambria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A3DF75"/>
        <bgColor indexed="64"/>
      </patternFill>
    </fill>
    <fill>
      <patternFill patternType="solid">
        <fgColor rgb="FFC7B8D8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n">
        <color theme="0"/>
      </right>
      <top style="thick">
        <color theme="0"/>
      </top>
      <bottom/>
      <diagonal/>
    </border>
    <border>
      <left style="thin">
        <color theme="0"/>
      </left>
      <right style="thin">
        <color theme="0"/>
      </right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/>
      <right/>
      <top/>
      <bottom style="thick">
        <color theme="0"/>
      </bottom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 style="thin">
        <color theme="0"/>
      </left>
      <right/>
      <top style="thin">
        <color theme="0"/>
      </top>
      <bottom style="thick">
        <color theme="0"/>
      </bottom>
      <diagonal/>
    </border>
    <border>
      <left/>
      <right/>
      <top style="thin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/>
      <bottom/>
      <diagonal/>
    </border>
  </borders>
  <cellStyleXfs count="6">
    <xf numFmtId="0" fontId="0" fillId="0" borderId="0">
      <alignment vertical="center"/>
    </xf>
    <xf numFmtId="0" fontId="1" fillId="0" borderId="0" applyNumberFormat="0" applyFill="0" applyBorder="0" applyAlignment="0" applyProtection="0"/>
    <xf numFmtId="0" fontId="2" fillId="2" borderId="1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Alignment="0" applyProtection="0"/>
    <xf numFmtId="0" fontId="9" fillId="0" borderId="0" applyNumberFormat="0" applyFill="0" applyBorder="0" applyAlignment="0" applyProtection="0"/>
  </cellStyleXfs>
  <cellXfs count="63">
    <xf numFmtId="0" fontId="0" fillId="0" borderId="0" xfId="0">
      <alignment vertical="center"/>
    </xf>
    <xf numFmtId="0" fontId="4" fillId="4" borderId="3" xfId="1" applyFont="1" applyFill="1" applyBorder="1" applyAlignment="1">
      <alignment horizontal="left" vertical="center" indent="1"/>
    </xf>
    <xf numFmtId="0" fontId="4" fillId="4" borderId="4" xfId="1" applyFont="1" applyFill="1" applyBorder="1" applyAlignment="1">
      <alignment horizontal="left" vertical="center" indent="1"/>
    </xf>
    <xf numFmtId="0" fontId="4" fillId="4" borderId="5" xfId="1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center" vertical="center"/>
    </xf>
    <xf numFmtId="0" fontId="10" fillId="3" borderId="2" xfId="0" applyFont="1" applyFill="1" applyBorder="1" applyAlignment="1" applyProtection="1">
      <alignment horizontal="left" vertical="center" indent="1"/>
    </xf>
    <xf numFmtId="164" fontId="10" fillId="3" borderId="9" xfId="0" applyNumberFormat="1" applyFont="1" applyFill="1" applyBorder="1" applyAlignment="1" applyProtection="1">
      <alignment horizontal="left" vertical="center" indent="1"/>
      <protection locked="0"/>
    </xf>
    <xf numFmtId="0" fontId="11" fillId="0" borderId="0" xfId="0" applyFont="1">
      <alignment vertical="center"/>
    </xf>
    <xf numFmtId="165" fontId="5" fillId="0" borderId="6" xfId="0" applyNumberFormat="1" applyFont="1" applyFill="1" applyBorder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10" fillId="3" borderId="10" xfId="0" applyFont="1" applyFill="1" applyBorder="1" applyAlignment="1" applyProtection="1">
      <alignment horizontal="left" vertical="center" indent="1"/>
      <protection locked="0"/>
    </xf>
    <xf numFmtId="0" fontId="10" fillId="3" borderId="2" xfId="0" applyFont="1" applyFill="1" applyBorder="1" applyAlignment="1" applyProtection="1">
      <alignment horizontal="left" vertical="center" indent="1"/>
      <protection locked="0"/>
    </xf>
    <xf numFmtId="0" fontId="17" fillId="0" borderId="0" xfId="0" applyFont="1" applyProtection="1">
      <alignment vertical="center"/>
      <protection locked="0"/>
    </xf>
    <xf numFmtId="0" fontId="4" fillId="5" borderId="3" xfId="1" applyFont="1" applyFill="1" applyBorder="1" applyAlignment="1">
      <alignment horizontal="left" vertical="center" indent="1"/>
    </xf>
    <xf numFmtId="0" fontId="4" fillId="5" borderId="4" xfId="1" applyFont="1" applyFill="1" applyBorder="1" applyAlignment="1">
      <alignment horizontal="left" vertical="center" indent="1"/>
    </xf>
    <xf numFmtId="0" fontId="4" fillId="5" borderId="5" xfId="1" applyFont="1" applyFill="1" applyBorder="1" applyAlignment="1">
      <alignment horizontal="left" vertical="center" indent="1"/>
    </xf>
    <xf numFmtId="0" fontId="0" fillId="0" borderId="0" xfId="0" applyFont="1" applyFill="1">
      <alignment vertical="center"/>
    </xf>
    <xf numFmtId="0" fontId="0" fillId="0" borderId="15" xfId="0" applyFont="1" applyBorder="1" applyProtection="1">
      <alignment vertical="center"/>
      <protection locked="0"/>
    </xf>
    <xf numFmtId="0" fontId="0" fillId="0" borderId="7" xfId="0" applyFont="1" applyBorder="1" applyProtection="1">
      <alignment vertical="center"/>
      <protection locked="0"/>
    </xf>
    <xf numFmtId="0" fontId="0" fillId="0" borderId="0" xfId="0" applyFont="1">
      <alignment vertical="center"/>
    </xf>
    <xf numFmtId="165" fontId="5" fillId="6" borderId="14" xfId="0" applyNumberFormat="1" applyFont="1" applyFill="1" applyBorder="1">
      <alignment vertical="center"/>
    </xf>
    <xf numFmtId="165" fontId="5" fillId="6" borderId="6" xfId="0" applyNumberFormat="1" applyFont="1" applyFill="1" applyBorder="1">
      <alignment vertical="center"/>
    </xf>
    <xf numFmtId="0" fontId="19" fillId="6" borderId="15" xfId="2" applyFont="1" applyFill="1" applyBorder="1" applyAlignment="1">
      <alignment horizontal="center" vertical="center"/>
    </xf>
    <xf numFmtId="0" fontId="19" fillId="6" borderId="7" xfId="2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22" fillId="7" borderId="0" xfId="0" applyFont="1" applyFill="1" applyBorder="1" applyAlignment="1">
      <alignment horizontal="center"/>
    </xf>
    <xf numFmtId="167" fontId="21" fillId="0" borderId="0" xfId="0" applyNumberFormat="1" applyFont="1" applyBorder="1" applyAlignment="1">
      <alignment horizontal="center"/>
    </xf>
    <xf numFmtId="167" fontId="23" fillId="0" borderId="0" xfId="0" applyNumberFormat="1" applyFont="1" applyBorder="1" applyAlignment="1">
      <alignment horizontal="center"/>
    </xf>
    <xf numFmtId="0" fontId="24" fillId="0" borderId="0" xfId="0" applyFont="1">
      <alignment vertical="center"/>
    </xf>
    <xf numFmtId="0" fontId="25" fillId="0" borderId="0" xfId="0" applyFont="1">
      <alignment vertical="center"/>
    </xf>
    <xf numFmtId="0" fontId="24" fillId="0" borderId="0" xfId="0" applyFont="1" applyFill="1">
      <alignment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8" borderId="0" xfId="0" applyFont="1" applyFill="1" applyAlignment="1">
      <alignment horizontal="center" vertical="center"/>
    </xf>
    <xf numFmtId="168" fontId="15" fillId="0" borderId="0" xfId="0" applyNumberFormat="1" applyFont="1" applyBorder="1" applyAlignment="1">
      <alignment horizontal="center" vertical="top" textRotation="90"/>
    </xf>
    <xf numFmtId="168" fontId="16" fillId="0" borderId="0" xfId="0" applyNumberFormat="1" applyFont="1" applyBorder="1" applyAlignment="1">
      <alignment horizontal="center" vertical="top" textRotation="90"/>
    </xf>
    <xf numFmtId="168" fontId="18" fillId="5" borderId="13" xfId="1" applyNumberFormat="1" applyFont="1" applyFill="1" applyBorder="1" applyAlignment="1">
      <alignment horizontal="center" vertical="top" textRotation="90"/>
    </xf>
    <xf numFmtId="14" fontId="0" fillId="0" borderId="0" xfId="0" applyNumberFormat="1" applyFill="1" applyAlignment="1">
      <alignment horizontal="right" vertical="center" indent="1"/>
    </xf>
    <xf numFmtId="0" fontId="27" fillId="0" borderId="0" xfId="0" applyFont="1">
      <alignment vertical="center"/>
    </xf>
    <xf numFmtId="166" fontId="28" fillId="0" borderId="7" xfId="0" applyNumberFormat="1" applyFont="1" applyFill="1" applyBorder="1">
      <alignment vertical="center"/>
    </xf>
    <xf numFmtId="0" fontId="29" fillId="0" borderId="7" xfId="2" applyFont="1" applyFill="1" applyBorder="1" applyAlignment="1">
      <alignment horizontal="center" vertical="center"/>
    </xf>
    <xf numFmtId="0" fontId="30" fillId="0" borderId="0" xfId="0" applyFont="1">
      <alignment vertical="center"/>
    </xf>
    <xf numFmtId="0" fontId="0" fillId="8" borderId="0" xfId="0" applyFill="1">
      <alignment vertical="center"/>
    </xf>
    <xf numFmtId="0" fontId="0" fillId="8" borderId="0" xfId="0" applyFont="1" applyFill="1" applyBorder="1" applyAlignment="1">
      <alignment horizontal="left" vertical="center" indent="1"/>
    </xf>
    <xf numFmtId="0" fontId="0" fillId="9" borderId="0" xfId="0" applyFont="1" applyFill="1" applyBorder="1" applyAlignment="1">
      <alignment horizontal="left" vertical="center" indent="1"/>
    </xf>
    <xf numFmtId="0" fontId="0" fillId="10" borderId="0" xfId="0" applyFont="1" applyFill="1" applyBorder="1" applyAlignment="1">
      <alignment horizontal="left" vertical="center" indent="1"/>
    </xf>
    <xf numFmtId="0" fontId="0" fillId="11" borderId="0" xfId="0" applyFont="1" applyFill="1" applyBorder="1" applyAlignment="1">
      <alignment horizontal="left" vertical="center" indent="1"/>
    </xf>
    <xf numFmtId="0" fontId="0" fillId="11" borderId="0" xfId="0" applyFill="1">
      <alignment vertical="center"/>
    </xf>
    <xf numFmtId="0" fontId="0" fillId="12" borderId="0" xfId="0" applyFill="1">
      <alignment vertical="center"/>
    </xf>
    <xf numFmtId="0" fontId="0" fillId="13" borderId="0" xfId="0" applyFill="1">
      <alignment vertical="center"/>
    </xf>
    <xf numFmtId="0" fontId="0" fillId="8" borderId="7" xfId="0" applyFont="1" applyFill="1" applyBorder="1" applyProtection="1">
      <alignment vertical="center"/>
      <protection locked="0"/>
    </xf>
    <xf numFmtId="0" fontId="0" fillId="12" borderId="7" xfId="0" applyFont="1" applyFill="1" applyBorder="1" applyProtection="1">
      <alignment vertical="center"/>
      <protection locked="0"/>
    </xf>
    <xf numFmtId="0" fontId="0" fillId="13" borderId="7" xfId="0" applyFont="1" applyFill="1" applyBorder="1" applyProtection="1">
      <alignment vertical="center"/>
      <protection locked="0"/>
    </xf>
    <xf numFmtId="0" fontId="0" fillId="11" borderId="7" xfId="0" applyFont="1" applyFill="1" applyBorder="1" applyProtection="1">
      <alignment vertical="center"/>
      <protection locked="0"/>
    </xf>
    <xf numFmtId="0" fontId="0" fillId="12" borderId="15" xfId="0" applyFont="1" applyFill="1" applyBorder="1" applyProtection="1">
      <alignment vertical="center"/>
      <protection locked="0"/>
    </xf>
    <xf numFmtId="0" fontId="0" fillId="8" borderId="15" xfId="0" applyFont="1" applyFill="1" applyBorder="1" applyProtection="1">
      <alignment vertical="center"/>
      <protection locked="0"/>
    </xf>
    <xf numFmtId="0" fontId="3" fillId="4" borderId="8" xfId="0" applyFont="1" applyFill="1" applyBorder="1" applyAlignment="1">
      <alignment horizontal="left" vertical="center" indent="6"/>
    </xf>
    <xf numFmtId="0" fontId="3" fillId="5" borderId="11" xfId="0" applyFont="1" applyFill="1" applyBorder="1" applyAlignment="1">
      <alignment horizontal="left" vertical="center" indent="6"/>
    </xf>
    <xf numFmtId="0" fontId="3" fillId="5" borderId="12" xfId="0" applyFont="1" applyFill="1" applyBorder="1" applyAlignment="1">
      <alignment horizontal="left" vertical="center" indent="6"/>
    </xf>
  </cellXfs>
  <cellStyles count="6">
    <cellStyle name="Calcul" xfId="2" builtinId="22"/>
    <cellStyle name="Normal" xfId="0" builtinId="0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1" builtinId="19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numFmt numFmtId="167" formatCode="ddd\ dd/mm/yyyy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0" indent="0" justifyLastLine="0" shrinkToFit="0" readingOrder="0"/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font>
        <b val="0"/>
        <i/>
        <color theme="0" tint="-0.24994659260841701"/>
      </font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relativeIndent="0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numFmt numFmtId="19" formatCode="dd/mm/yyyy"/>
      <fill>
        <patternFill patternType="none">
          <fgColor indexed="64"/>
          <bgColor auto="1"/>
        </patternFill>
      </fill>
      <alignment horizontal="right" vertical="center" textRotation="0" wrapText="0" indent="1" justifyLastLine="0" shrinkToFit="0" readingOrder="0"/>
    </dxf>
    <dxf>
      <alignment horizontal="left" vertical="center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 tint="0.14996795556505021"/>
        <name val="Cambri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color theme="1" tint="0.14993743705557422"/>
      </font>
      <fill>
        <patternFill patternType="none">
          <fgColor auto="1"/>
          <bgColor auto="1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  <dxf>
      <font>
        <b/>
        <i val="0"/>
        <color theme="0"/>
      </font>
      <fill>
        <patternFill patternType="solid">
          <fgColor theme="4"/>
          <bgColor theme="5"/>
        </patternFill>
      </fill>
      <border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14990691854609822"/>
      </font>
      <fill>
        <patternFill>
          <bgColor theme="0" tint="-4.9989318521683403E-2"/>
        </patternFill>
      </fill>
      <border diagonalUp="0" diagonalDown="0">
        <left/>
        <right/>
        <top style="dashed">
          <color theme="0" tint="-0.24994659260841701"/>
        </top>
        <bottom style="dashed">
          <color theme="0" tint="-0.24994659260841701"/>
        </bottom>
        <vertical style="dashed">
          <color theme="0" tint="-0.24994659260841701"/>
        </vertical>
        <horizontal style="dashed">
          <color theme="0" tint="-0.24994659260841701"/>
        </horizontal>
      </border>
    </dxf>
  </dxfs>
  <tableStyles count="1" defaultTableStyle="Student Planner" defaultPivotStyle="PivotStyleLight16">
    <tableStyle name="Student Planner" pivot="0" count="3">
      <tableStyleElement type="wholeTable" dxfId="21"/>
      <tableStyleElement type="headerRow" dxfId="20"/>
      <tableStyleElement type="firstRowStripe" dxfId="1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16" fmlaLink="$C$2" max="53" min="1" page="10" val="9"/>
</file>

<file path=xl/ctrlProps/ctrlProp2.xml><?xml version="1.0" encoding="utf-8"?>
<formControlPr xmlns="http://schemas.microsoft.com/office/spreadsheetml/2009/9/main" objectType="Spin" dx="16" fmlaLink="$C$2" max="3000" min="1904" page="10" val="2018"/>
</file>

<file path=xl/ctrlProps/ctrlProp3.xml><?xml version="1.0" encoding="utf-8"?>
<formControlPr xmlns="http://schemas.microsoft.com/office/spreadsheetml/2009/9/main" objectType="Spin" dx="16" fmlaLink="$E$2" max="12" min="1" page="10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3073" name="Compteur Semaine" descr="Bouton Compteur. Modifie le nombre de semaines civiles dans la cellule C4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=""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1</xdr:col>
      <xdr:colOff>76200</xdr:colOff>
      <xdr:row>3</xdr:row>
      <xdr:rowOff>76199</xdr:rowOff>
    </xdr:from>
    <xdr:to>
      <xdr:col>1</xdr:col>
      <xdr:colOff>471532</xdr:colOff>
      <xdr:row>4</xdr:row>
      <xdr:rowOff>3174</xdr:rowOff>
    </xdr:to>
    <xdr:grpSp>
      <xdr:nvGrpSpPr>
        <xdr:cNvPr id="3" name="Icône Vue hebdomadaire" descr="&quot;&quot;" title="Icône Loupe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pSpPr>
          <a:grpSpLocks noChangeAspect="1"/>
        </xdr:cNvGrpSpPr>
      </xdr:nvGrpSpPr>
      <xdr:grpSpPr bwMode="auto">
        <a:xfrm>
          <a:off x="234950" y="704849"/>
          <a:ext cx="395332" cy="403225"/>
          <a:chOff x="318" y="23"/>
          <a:chExt cx="29" cy="29"/>
        </a:xfrm>
      </xdr:grpSpPr>
      <xdr:sp macro="" textlink="">
        <xdr:nvSpPr>
          <xdr:cNvPr id="4" name="Rectangle 4">
            <a:extLst>
              <a:ext uri="{FF2B5EF4-FFF2-40B4-BE49-F238E27FC236}">
                <a16:creationId xmlns="" xmlns:a16="http://schemas.microsoft.com/office/drawing/2014/main" id="{00000000-0008-0000-0100-000004000000}"/>
              </a:ext>
            </a:extLst>
          </xdr:cNvPr>
          <xdr:cNvSpPr>
            <a:spLocks noChangeArrowheads="1"/>
          </xdr:cNvSpPr>
        </xdr:nvSpPr>
        <xdr:spPr bwMode="auto">
          <a:xfrm>
            <a:off x="318" y="23"/>
            <a:ext cx="29" cy="2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5" name="Forme libre 5">
            <a:extLst>
              <a:ext uri="{FF2B5EF4-FFF2-40B4-BE49-F238E27FC236}">
                <a16:creationId xmlns="" xmlns:a16="http://schemas.microsoft.com/office/drawing/2014/main" id="{00000000-0008-0000-0100-000005000000}"/>
              </a:ext>
            </a:extLst>
          </xdr:cNvPr>
          <xdr:cNvSpPr>
            <a:spLocks/>
          </xdr:cNvSpPr>
        </xdr:nvSpPr>
        <xdr:spPr bwMode="auto">
          <a:xfrm>
            <a:off x="318" y="23"/>
            <a:ext cx="29" cy="29"/>
          </a:xfrm>
          <a:custGeom>
            <a:avLst/>
            <a:gdLst>
              <a:gd name="T0" fmla="*/ 2053 w 3281"/>
              <a:gd name="T1" fmla="*/ 3 h 3281"/>
              <a:gd name="T2" fmla="*/ 2228 w 3281"/>
              <a:gd name="T3" fmla="*/ 27 h 3281"/>
              <a:gd name="T4" fmla="*/ 2395 w 3281"/>
              <a:gd name="T5" fmla="*/ 73 h 3281"/>
              <a:gd name="T6" fmla="*/ 2554 w 3281"/>
              <a:gd name="T7" fmla="*/ 140 h 3281"/>
              <a:gd name="T8" fmla="*/ 2700 w 3281"/>
              <a:gd name="T9" fmla="*/ 225 h 3281"/>
              <a:gd name="T10" fmla="*/ 2833 w 3281"/>
              <a:gd name="T11" fmla="*/ 329 h 3281"/>
              <a:gd name="T12" fmla="*/ 2952 w 3281"/>
              <a:gd name="T13" fmla="*/ 448 h 3281"/>
              <a:gd name="T14" fmla="*/ 3056 w 3281"/>
              <a:gd name="T15" fmla="*/ 581 h 3281"/>
              <a:gd name="T16" fmla="*/ 3141 w 3281"/>
              <a:gd name="T17" fmla="*/ 728 h 3281"/>
              <a:gd name="T18" fmla="*/ 3208 w 3281"/>
              <a:gd name="T19" fmla="*/ 886 h 3281"/>
              <a:gd name="T20" fmla="*/ 3254 w 3281"/>
              <a:gd name="T21" fmla="*/ 1053 h 3281"/>
              <a:gd name="T22" fmla="*/ 3277 w 3281"/>
              <a:gd name="T23" fmla="*/ 1228 h 3281"/>
              <a:gd name="T24" fmla="*/ 3277 w 3281"/>
              <a:gd name="T25" fmla="*/ 1409 h 3281"/>
              <a:gd name="T26" fmla="*/ 3254 w 3281"/>
              <a:gd name="T27" fmla="*/ 1584 h 3281"/>
              <a:gd name="T28" fmla="*/ 3208 w 3281"/>
              <a:gd name="T29" fmla="*/ 1751 h 3281"/>
              <a:gd name="T30" fmla="*/ 3141 w 3281"/>
              <a:gd name="T31" fmla="*/ 1909 h 3281"/>
              <a:gd name="T32" fmla="*/ 3056 w 3281"/>
              <a:gd name="T33" fmla="*/ 2055 h 3281"/>
              <a:gd name="T34" fmla="*/ 2952 w 3281"/>
              <a:gd name="T35" fmla="*/ 2189 h 3281"/>
              <a:gd name="T36" fmla="*/ 2833 w 3281"/>
              <a:gd name="T37" fmla="*/ 2308 h 3281"/>
              <a:gd name="T38" fmla="*/ 2700 w 3281"/>
              <a:gd name="T39" fmla="*/ 2411 h 3281"/>
              <a:gd name="T40" fmla="*/ 2554 w 3281"/>
              <a:gd name="T41" fmla="*/ 2497 h 3281"/>
              <a:gd name="T42" fmla="*/ 2395 w 3281"/>
              <a:gd name="T43" fmla="*/ 2564 h 3281"/>
              <a:gd name="T44" fmla="*/ 2228 w 3281"/>
              <a:gd name="T45" fmla="*/ 2610 h 3281"/>
              <a:gd name="T46" fmla="*/ 2053 w 3281"/>
              <a:gd name="T47" fmla="*/ 2633 h 3281"/>
              <a:gd name="T48" fmla="*/ 1875 w 3281"/>
              <a:gd name="T49" fmla="*/ 2634 h 3281"/>
              <a:gd name="T50" fmla="*/ 1704 w 3281"/>
              <a:gd name="T51" fmla="*/ 2611 h 3281"/>
              <a:gd name="T52" fmla="*/ 1542 w 3281"/>
              <a:gd name="T53" fmla="*/ 2567 h 3281"/>
              <a:gd name="T54" fmla="*/ 1389 w 3281"/>
              <a:gd name="T55" fmla="*/ 2504 h 3281"/>
              <a:gd name="T56" fmla="*/ 1245 w 3281"/>
              <a:gd name="T57" fmla="*/ 2422 h 3281"/>
              <a:gd name="T58" fmla="*/ 271 w 3281"/>
              <a:gd name="T59" fmla="*/ 3281 h 3281"/>
              <a:gd name="T60" fmla="*/ 906 w 3281"/>
              <a:gd name="T61" fmla="*/ 2104 h 3281"/>
              <a:gd name="T62" fmla="*/ 816 w 3281"/>
              <a:gd name="T63" fmla="*/ 1966 h 3281"/>
              <a:gd name="T64" fmla="*/ 743 w 3281"/>
              <a:gd name="T65" fmla="*/ 1817 h 3281"/>
              <a:gd name="T66" fmla="*/ 689 w 3281"/>
              <a:gd name="T67" fmla="*/ 1659 h 3281"/>
              <a:gd name="T68" fmla="*/ 656 w 3281"/>
              <a:gd name="T69" fmla="*/ 1492 h 3281"/>
              <a:gd name="T70" fmla="*/ 645 w 3281"/>
              <a:gd name="T71" fmla="*/ 1318 h 3281"/>
              <a:gd name="T72" fmla="*/ 657 w 3281"/>
              <a:gd name="T73" fmla="*/ 1139 h 3281"/>
              <a:gd name="T74" fmla="*/ 692 w 3281"/>
              <a:gd name="T75" fmla="*/ 968 h 3281"/>
              <a:gd name="T76" fmla="*/ 748 w 3281"/>
              <a:gd name="T77" fmla="*/ 806 h 3281"/>
              <a:gd name="T78" fmla="*/ 824 w 3281"/>
              <a:gd name="T79" fmla="*/ 653 h 3281"/>
              <a:gd name="T80" fmla="*/ 920 w 3281"/>
              <a:gd name="T81" fmla="*/ 513 h 3281"/>
              <a:gd name="T82" fmla="*/ 1031 w 3281"/>
              <a:gd name="T83" fmla="*/ 387 h 3281"/>
              <a:gd name="T84" fmla="*/ 1157 w 3281"/>
              <a:gd name="T85" fmla="*/ 276 h 3281"/>
              <a:gd name="T86" fmla="*/ 1297 w 3281"/>
              <a:gd name="T87" fmla="*/ 180 h 3281"/>
              <a:gd name="T88" fmla="*/ 1450 w 3281"/>
              <a:gd name="T89" fmla="*/ 104 h 3281"/>
              <a:gd name="T90" fmla="*/ 1612 w 3281"/>
              <a:gd name="T91" fmla="*/ 47 h 3281"/>
              <a:gd name="T92" fmla="*/ 1784 w 3281"/>
              <a:gd name="T93" fmla="*/ 12 h 3281"/>
              <a:gd name="T94" fmla="*/ 1963 w 3281"/>
              <a:gd name="T95" fmla="*/ 0 h 328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</a:cxnLst>
            <a:rect l="0" t="0" r="r" b="b"/>
            <a:pathLst>
              <a:path w="3281" h="3281">
                <a:moveTo>
                  <a:pt x="1963" y="0"/>
                </a:moveTo>
                <a:lnTo>
                  <a:pt x="2053" y="3"/>
                </a:lnTo>
                <a:lnTo>
                  <a:pt x="2142" y="12"/>
                </a:lnTo>
                <a:lnTo>
                  <a:pt x="2228" y="27"/>
                </a:lnTo>
                <a:lnTo>
                  <a:pt x="2313" y="47"/>
                </a:lnTo>
                <a:lnTo>
                  <a:pt x="2395" y="73"/>
                </a:lnTo>
                <a:lnTo>
                  <a:pt x="2475" y="104"/>
                </a:lnTo>
                <a:lnTo>
                  <a:pt x="2554" y="140"/>
                </a:lnTo>
                <a:lnTo>
                  <a:pt x="2628" y="180"/>
                </a:lnTo>
                <a:lnTo>
                  <a:pt x="2700" y="225"/>
                </a:lnTo>
                <a:lnTo>
                  <a:pt x="2768" y="276"/>
                </a:lnTo>
                <a:lnTo>
                  <a:pt x="2833" y="329"/>
                </a:lnTo>
                <a:lnTo>
                  <a:pt x="2894" y="387"/>
                </a:lnTo>
                <a:lnTo>
                  <a:pt x="2952" y="448"/>
                </a:lnTo>
                <a:lnTo>
                  <a:pt x="3005" y="513"/>
                </a:lnTo>
                <a:lnTo>
                  <a:pt x="3056" y="581"/>
                </a:lnTo>
                <a:lnTo>
                  <a:pt x="3101" y="653"/>
                </a:lnTo>
                <a:lnTo>
                  <a:pt x="3141" y="728"/>
                </a:lnTo>
                <a:lnTo>
                  <a:pt x="3177" y="806"/>
                </a:lnTo>
                <a:lnTo>
                  <a:pt x="3208" y="886"/>
                </a:lnTo>
                <a:lnTo>
                  <a:pt x="3234" y="968"/>
                </a:lnTo>
                <a:lnTo>
                  <a:pt x="3254" y="1053"/>
                </a:lnTo>
                <a:lnTo>
                  <a:pt x="3269" y="1139"/>
                </a:lnTo>
                <a:lnTo>
                  <a:pt x="3277" y="1228"/>
                </a:lnTo>
                <a:lnTo>
                  <a:pt x="3281" y="1318"/>
                </a:lnTo>
                <a:lnTo>
                  <a:pt x="3277" y="1409"/>
                </a:lnTo>
                <a:lnTo>
                  <a:pt x="3269" y="1497"/>
                </a:lnTo>
                <a:lnTo>
                  <a:pt x="3254" y="1584"/>
                </a:lnTo>
                <a:lnTo>
                  <a:pt x="3234" y="1669"/>
                </a:lnTo>
                <a:lnTo>
                  <a:pt x="3208" y="1751"/>
                </a:lnTo>
                <a:lnTo>
                  <a:pt x="3177" y="1831"/>
                </a:lnTo>
                <a:lnTo>
                  <a:pt x="3141" y="1909"/>
                </a:lnTo>
                <a:lnTo>
                  <a:pt x="3101" y="1984"/>
                </a:lnTo>
                <a:lnTo>
                  <a:pt x="3056" y="2055"/>
                </a:lnTo>
                <a:lnTo>
                  <a:pt x="3005" y="2124"/>
                </a:lnTo>
                <a:lnTo>
                  <a:pt x="2952" y="2189"/>
                </a:lnTo>
                <a:lnTo>
                  <a:pt x="2894" y="2250"/>
                </a:lnTo>
                <a:lnTo>
                  <a:pt x="2833" y="2308"/>
                </a:lnTo>
                <a:lnTo>
                  <a:pt x="2768" y="2361"/>
                </a:lnTo>
                <a:lnTo>
                  <a:pt x="2700" y="2411"/>
                </a:lnTo>
                <a:lnTo>
                  <a:pt x="2628" y="2457"/>
                </a:lnTo>
                <a:lnTo>
                  <a:pt x="2554" y="2497"/>
                </a:lnTo>
                <a:lnTo>
                  <a:pt x="2475" y="2533"/>
                </a:lnTo>
                <a:lnTo>
                  <a:pt x="2395" y="2564"/>
                </a:lnTo>
                <a:lnTo>
                  <a:pt x="2313" y="2589"/>
                </a:lnTo>
                <a:lnTo>
                  <a:pt x="2228" y="2610"/>
                </a:lnTo>
                <a:lnTo>
                  <a:pt x="2142" y="2624"/>
                </a:lnTo>
                <a:lnTo>
                  <a:pt x="2053" y="2633"/>
                </a:lnTo>
                <a:lnTo>
                  <a:pt x="1963" y="2636"/>
                </a:lnTo>
                <a:lnTo>
                  <a:pt x="1875" y="2634"/>
                </a:lnTo>
                <a:lnTo>
                  <a:pt x="1789" y="2625"/>
                </a:lnTo>
                <a:lnTo>
                  <a:pt x="1704" y="2611"/>
                </a:lnTo>
                <a:lnTo>
                  <a:pt x="1622" y="2592"/>
                </a:lnTo>
                <a:lnTo>
                  <a:pt x="1542" y="2567"/>
                </a:lnTo>
                <a:lnTo>
                  <a:pt x="1464" y="2538"/>
                </a:lnTo>
                <a:lnTo>
                  <a:pt x="1389" y="2504"/>
                </a:lnTo>
                <a:lnTo>
                  <a:pt x="1315" y="2465"/>
                </a:lnTo>
                <a:lnTo>
                  <a:pt x="1245" y="2422"/>
                </a:lnTo>
                <a:lnTo>
                  <a:pt x="1177" y="2375"/>
                </a:lnTo>
                <a:lnTo>
                  <a:pt x="271" y="3281"/>
                </a:lnTo>
                <a:lnTo>
                  <a:pt x="0" y="3010"/>
                </a:lnTo>
                <a:lnTo>
                  <a:pt x="906" y="2104"/>
                </a:lnTo>
                <a:lnTo>
                  <a:pt x="859" y="2036"/>
                </a:lnTo>
                <a:lnTo>
                  <a:pt x="816" y="1966"/>
                </a:lnTo>
                <a:lnTo>
                  <a:pt x="777" y="1892"/>
                </a:lnTo>
                <a:lnTo>
                  <a:pt x="743" y="1817"/>
                </a:lnTo>
                <a:lnTo>
                  <a:pt x="714" y="1739"/>
                </a:lnTo>
                <a:lnTo>
                  <a:pt x="689" y="1659"/>
                </a:lnTo>
                <a:lnTo>
                  <a:pt x="670" y="1576"/>
                </a:lnTo>
                <a:lnTo>
                  <a:pt x="656" y="1492"/>
                </a:lnTo>
                <a:lnTo>
                  <a:pt x="648" y="1406"/>
                </a:lnTo>
                <a:lnTo>
                  <a:pt x="645" y="1318"/>
                </a:lnTo>
                <a:lnTo>
                  <a:pt x="648" y="1228"/>
                </a:lnTo>
                <a:lnTo>
                  <a:pt x="657" y="1139"/>
                </a:lnTo>
                <a:lnTo>
                  <a:pt x="671" y="1053"/>
                </a:lnTo>
                <a:lnTo>
                  <a:pt x="692" y="968"/>
                </a:lnTo>
                <a:lnTo>
                  <a:pt x="717" y="886"/>
                </a:lnTo>
                <a:lnTo>
                  <a:pt x="748" y="806"/>
                </a:lnTo>
                <a:lnTo>
                  <a:pt x="784" y="728"/>
                </a:lnTo>
                <a:lnTo>
                  <a:pt x="824" y="653"/>
                </a:lnTo>
                <a:lnTo>
                  <a:pt x="870" y="581"/>
                </a:lnTo>
                <a:lnTo>
                  <a:pt x="920" y="513"/>
                </a:lnTo>
                <a:lnTo>
                  <a:pt x="973" y="448"/>
                </a:lnTo>
                <a:lnTo>
                  <a:pt x="1031" y="387"/>
                </a:lnTo>
                <a:lnTo>
                  <a:pt x="1092" y="329"/>
                </a:lnTo>
                <a:lnTo>
                  <a:pt x="1157" y="276"/>
                </a:lnTo>
                <a:lnTo>
                  <a:pt x="1226" y="225"/>
                </a:lnTo>
                <a:lnTo>
                  <a:pt x="1297" y="180"/>
                </a:lnTo>
                <a:lnTo>
                  <a:pt x="1372" y="140"/>
                </a:lnTo>
                <a:lnTo>
                  <a:pt x="1450" y="104"/>
                </a:lnTo>
                <a:lnTo>
                  <a:pt x="1530" y="73"/>
                </a:lnTo>
                <a:lnTo>
                  <a:pt x="1612" y="47"/>
                </a:lnTo>
                <a:lnTo>
                  <a:pt x="1697" y="27"/>
                </a:lnTo>
                <a:lnTo>
                  <a:pt x="1784" y="12"/>
                </a:lnTo>
                <a:lnTo>
                  <a:pt x="1872" y="3"/>
                </a:lnTo>
                <a:lnTo>
                  <a:pt x="1963" y="0"/>
                </a:lnTo>
                <a:close/>
              </a:path>
            </a:pathLst>
          </a:custGeom>
          <a:solidFill>
            <a:schemeClr val="accent5">
              <a:lumMod val="20000"/>
              <a:lumOff val="80000"/>
            </a:schemeClr>
          </a:solidFill>
          <a:ln w="0">
            <a:solidFill>
              <a:srgbClr val="BFFF95"/>
            </a:solidFill>
            <a:prstDash val="solid"/>
            <a:round/>
            <a:headEnd/>
            <a:tailEnd/>
          </a:ln>
        </xdr:spPr>
      </xdr:sp>
      <xdr:sp macro="" textlink="">
        <xdr:nvSpPr>
          <xdr:cNvPr id="6" name="Forme libre 6">
            <a:extLst>
              <a:ext uri="{FF2B5EF4-FFF2-40B4-BE49-F238E27FC236}">
                <a16:creationId xmlns="" xmlns:a16="http://schemas.microsoft.com/office/drawing/2014/main" id="{00000000-0008-0000-0100-000006000000}"/>
              </a:ext>
            </a:extLst>
          </xdr:cNvPr>
          <xdr:cNvSpPr>
            <a:spLocks/>
          </xdr:cNvSpPr>
        </xdr:nvSpPr>
        <xdr:spPr bwMode="auto">
          <a:xfrm>
            <a:off x="326" y="26"/>
            <a:ext cx="18" cy="18"/>
          </a:xfrm>
          <a:custGeom>
            <a:avLst/>
            <a:gdLst>
              <a:gd name="T0" fmla="*/ 1102 w 2043"/>
              <a:gd name="T1" fmla="*/ 3 h 2043"/>
              <a:gd name="T2" fmla="*/ 1256 w 2043"/>
              <a:gd name="T3" fmla="*/ 27 h 2043"/>
              <a:gd name="T4" fmla="*/ 1402 w 2043"/>
              <a:gd name="T5" fmla="*/ 73 h 2043"/>
              <a:gd name="T6" fmla="*/ 1537 w 2043"/>
              <a:gd name="T7" fmla="*/ 139 h 2043"/>
              <a:gd name="T8" fmla="*/ 1661 w 2043"/>
              <a:gd name="T9" fmla="*/ 224 h 2043"/>
              <a:gd name="T10" fmla="*/ 1770 w 2043"/>
              <a:gd name="T11" fmla="*/ 326 h 2043"/>
              <a:gd name="T12" fmla="*/ 1863 w 2043"/>
              <a:gd name="T13" fmla="*/ 442 h 2043"/>
              <a:gd name="T14" fmla="*/ 1939 w 2043"/>
              <a:gd name="T15" fmla="*/ 573 h 2043"/>
              <a:gd name="T16" fmla="*/ 1995 w 2043"/>
              <a:gd name="T17" fmla="*/ 713 h 2043"/>
              <a:gd name="T18" fmla="*/ 2031 w 2043"/>
              <a:gd name="T19" fmla="*/ 863 h 2043"/>
              <a:gd name="T20" fmla="*/ 2043 w 2043"/>
              <a:gd name="T21" fmla="*/ 1021 h 2043"/>
              <a:gd name="T22" fmla="*/ 2031 w 2043"/>
              <a:gd name="T23" fmla="*/ 1180 h 2043"/>
              <a:gd name="T24" fmla="*/ 1995 w 2043"/>
              <a:gd name="T25" fmla="*/ 1330 h 2043"/>
              <a:gd name="T26" fmla="*/ 1939 w 2043"/>
              <a:gd name="T27" fmla="*/ 1470 h 2043"/>
              <a:gd name="T28" fmla="*/ 1863 w 2043"/>
              <a:gd name="T29" fmla="*/ 1600 h 2043"/>
              <a:gd name="T30" fmla="*/ 1770 w 2043"/>
              <a:gd name="T31" fmla="*/ 1717 h 2043"/>
              <a:gd name="T32" fmla="*/ 1661 w 2043"/>
              <a:gd name="T33" fmla="*/ 1819 h 2043"/>
              <a:gd name="T34" fmla="*/ 1537 w 2043"/>
              <a:gd name="T35" fmla="*/ 1903 h 2043"/>
              <a:gd name="T36" fmla="*/ 1402 w 2043"/>
              <a:gd name="T37" fmla="*/ 1970 h 2043"/>
              <a:gd name="T38" fmla="*/ 1256 w 2043"/>
              <a:gd name="T39" fmla="*/ 2016 h 2043"/>
              <a:gd name="T40" fmla="*/ 1102 w 2043"/>
              <a:gd name="T41" fmla="*/ 2040 h 2043"/>
              <a:gd name="T42" fmla="*/ 941 w 2043"/>
              <a:gd name="T43" fmla="*/ 2040 h 2043"/>
              <a:gd name="T44" fmla="*/ 787 w 2043"/>
              <a:gd name="T45" fmla="*/ 2016 h 2043"/>
              <a:gd name="T46" fmla="*/ 642 w 2043"/>
              <a:gd name="T47" fmla="*/ 1970 h 2043"/>
              <a:gd name="T48" fmla="*/ 506 w 2043"/>
              <a:gd name="T49" fmla="*/ 1903 h 2043"/>
              <a:gd name="T50" fmla="*/ 382 w 2043"/>
              <a:gd name="T51" fmla="*/ 1819 h 2043"/>
              <a:gd name="T52" fmla="*/ 273 w 2043"/>
              <a:gd name="T53" fmla="*/ 1717 h 2043"/>
              <a:gd name="T54" fmla="*/ 180 w 2043"/>
              <a:gd name="T55" fmla="*/ 1600 h 2043"/>
              <a:gd name="T56" fmla="*/ 104 w 2043"/>
              <a:gd name="T57" fmla="*/ 1470 h 2043"/>
              <a:gd name="T58" fmla="*/ 47 w 2043"/>
              <a:gd name="T59" fmla="*/ 1330 h 2043"/>
              <a:gd name="T60" fmla="*/ 12 w 2043"/>
              <a:gd name="T61" fmla="*/ 1180 h 2043"/>
              <a:gd name="T62" fmla="*/ 0 w 2043"/>
              <a:gd name="T63" fmla="*/ 1021 h 2043"/>
              <a:gd name="T64" fmla="*/ 12 w 2043"/>
              <a:gd name="T65" fmla="*/ 863 h 2043"/>
              <a:gd name="T66" fmla="*/ 47 w 2043"/>
              <a:gd name="T67" fmla="*/ 713 h 2043"/>
              <a:gd name="T68" fmla="*/ 104 w 2043"/>
              <a:gd name="T69" fmla="*/ 573 h 2043"/>
              <a:gd name="T70" fmla="*/ 180 w 2043"/>
              <a:gd name="T71" fmla="*/ 442 h 2043"/>
              <a:gd name="T72" fmla="*/ 273 w 2043"/>
              <a:gd name="T73" fmla="*/ 326 h 2043"/>
              <a:gd name="T74" fmla="*/ 382 w 2043"/>
              <a:gd name="T75" fmla="*/ 224 h 2043"/>
              <a:gd name="T76" fmla="*/ 506 w 2043"/>
              <a:gd name="T77" fmla="*/ 139 h 2043"/>
              <a:gd name="T78" fmla="*/ 642 w 2043"/>
              <a:gd name="T79" fmla="*/ 73 h 2043"/>
              <a:gd name="T80" fmla="*/ 787 w 2043"/>
              <a:gd name="T81" fmla="*/ 27 h 2043"/>
              <a:gd name="T82" fmla="*/ 941 w 2043"/>
              <a:gd name="T83" fmla="*/ 3 h 2043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</a:cxnLst>
            <a:rect l="0" t="0" r="r" b="b"/>
            <a:pathLst>
              <a:path w="2043" h="2043">
                <a:moveTo>
                  <a:pt x="1022" y="0"/>
                </a:moveTo>
                <a:lnTo>
                  <a:pt x="1102" y="3"/>
                </a:lnTo>
                <a:lnTo>
                  <a:pt x="1180" y="12"/>
                </a:lnTo>
                <a:lnTo>
                  <a:pt x="1256" y="27"/>
                </a:lnTo>
                <a:lnTo>
                  <a:pt x="1330" y="48"/>
                </a:lnTo>
                <a:lnTo>
                  <a:pt x="1402" y="73"/>
                </a:lnTo>
                <a:lnTo>
                  <a:pt x="1471" y="104"/>
                </a:lnTo>
                <a:lnTo>
                  <a:pt x="1537" y="139"/>
                </a:lnTo>
                <a:lnTo>
                  <a:pt x="1601" y="180"/>
                </a:lnTo>
                <a:lnTo>
                  <a:pt x="1661" y="224"/>
                </a:lnTo>
                <a:lnTo>
                  <a:pt x="1717" y="273"/>
                </a:lnTo>
                <a:lnTo>
                  <a:pt x="1770" y="326"/>
                </a:lnTo>
                <a:lnTo>
                  <a:pt x="1819" y="382"/>
                </a:lnTo>
                <a:lnTo>
                  <a:pt x="1863" y="442"/>
                </a:lnTo>
                <a:lnTo>
                  <a:pt x="1904" y="506"/>
                </a:lnTo>
                <a:lnTo>
                  <a:pt x="1939" y="573"/>
                </a:lnTo>
                <a:lnTo>
                  <a:pt x="1970" y="642"/>
                </a:lnTo>
                <a:lnTo>
                  <a:pt x="1995" y="713"/>
                </a:lnTo>
                <a:lnTo>
                  <a:pt x="2016" y="787"/>
                </a:lnTo>
                <a:lnTo>
                  <a:pt x="2031" y="863"/>
                </a:lnTo>
                <a:lnTo>
                  <a:pt x="2040" y="941"/>
                </a:lnTo>
                <a:lnTo>
                  <a:pt x="2043" y="1021"/>
                </a:lnTo>
                <a:lnTo>
                  <a:pt x="2040" y="1102"/>
                </a:lnTo>
                <a:lnTo>
                  <a:pt x="2031" y="1180"/>
                </a:lnTo>
                <a:lnTo>
                  <a:pt x="2016" y="1256"/>
                </a:lnTo>
                <a:lnTo>
                  <a:pt x="1995" y="1330"/>
                </a:lnTo>
                <a:lnTo>
                  <a:pt x="1970" y="1401"/>
                </a:lnTo>
                <a:lnTo>
                  <a:pt x="1939" y="1470"/>
                </a:lnTo>
                <a:lnTo>
                  <a:pt x="1904" y="1537"/>
                </a:lnTo>
                <a:lnTo>
                  <a:pt x="1863" y="1600"/>
                </a:lnTo>
                <a:lnTo>
                  <a:pt x="1819" y="1661"/>
                </a:lnTo>
                <a:lnTo>
                  <a:pt x="1770" y="1717"/>
                </a:lnTo>
                <a:lnTo>
                  <a:pt x="1717" y="1770"/>
                </a:lnTo>
                <a:lnTo>
                  <a:pt x="1661" y="1819"/>
                </a:lnTo>
                <a:lnTo>
                  <a:pt x="1601" y="1863"/>
                </a:lnTo>
                <a:lnTo>
                  <a:pt x="1537" y="1903"/>
                </a:lnTo>
                <a:lnTo>
                  <a:pt x="1471" y="1939"/>
                </a:lnTo>
                <a:lnTo>
                  <a:pt x="1402" y="1970"/>
                </a:lnTo>
                <a:lnTo>
                  <a:pt x="1330" y="1995"/>
                </a:lnTo>
                <a:lnTo>
                  <a:pt x="1256" y="2016"/>
                </a:lnTo>
                <a:lnTo>
                  <a:pt x="1180" y="2031"/>
                </a:lnTo>
                <a:lnTo>
                  <a:pt x="1102" y="2040"/>
                </a:lnTo>
                <a:lnTo>
                  <a:pt x="1022" y="2043"/>
                </a:lnTo>
                <a:lnTo>
                  <a:pt x="941" y="2040"/>
                </a:lnTo>
                <a:lnTo>
                  <a:pt x="863" y="2031"/>
                </a:lnTo>
                <a:lnTo>
                  <a:pt x="787" y="2016"/>
                </a:lnTo>
                <a:lnTo>
                  <a:pt x="713" y="1995"/>
                </a:lnTo>
                <a:lnTo>
                  <a:pt x="642" y="1970"/>
                </a:lnTo>
                <a:lnTo>
                  <a:pt x="573" y="1939"/>
                </a:lnTo>
                <a:lnTo>
                  <a:pt x="506" y="1903"/>
                </a:lnTo>
                <a:lnTo>
                  <a:pt x="443" y="1863"/>
                </a:lnTo>
                <a:lnTo>
                  <a:pt x="382" y="1819"/>
                </a:lnTo>
                <a:lnTo>
                  <a:pt x="326" y="1770"/>
                </a:lnTo>
                <a:lnTo>
                  <a:pt x="273" y="1717"/>
                </a:lnTo>
                <a:lnTo>
                  <a:pt x="224" y="1661"/>
                </a:lnTo>
                <a:lnTo>
                  <a:pt x="180" y="1600"/>
                </a:lnTo>
                <a:lnTo>
                  <a:pt x="139" y="1537"/>
                </a:lnTo>
                <a:lnTo>
                  <a:pt x="104" y="1470"/>
                </a:lnTo>
                <a:lnTo>
                  <a:pt x="73" y="1401"/>
                </a:lnTo>
                <a:lnTo>
                  <a:pt x="47" y="1330"/>
                </a:lnTo>
                <a:lnTo>
                  <a:pt x="27" y="1256"/>
                </a:lnTo>
                <a:lnTo>
                  <a:pt x="12" y="1180"/>
                </a:lnTo>
                <a:lnTo>
                  <a:pt x="3" y="1102"/>
                </a:lnTo>
                <a:lnTo>
                  <a:pt x="0" y="1021"/>
                </a:lnTo>
                <a:lnTo>
                  <a:pt x="3" y="941"/>
                </a:lnTo>
                <a:lnTo>
                  <a:pt x="12" y="863"/>
                </a:lnTo>
                <a:lnTo>
                  <a:pt x="27" y="787"/>
                </a:lnTo>
                <a:lnTo>
                  <a:pt x="47" y="713"/>
                </a:lnTo>
                <a:lnTo>
                  <a:pt x="73" y="642"/>
                </a:lnTo>
                <a:lnTo>
                  <a:pt x="104" y="573"/>
                </a:lnTo>
                <a:lnTo>
                  <a:pt x="139" y="506"/>
                </a:lnTo>
                <a:lnTo>
                  <a:pt x="180" y="442"/>
                </a:lnTo>
                <a:lnTo>
                  <a:pt x="224" y="382"/>
                </a:lnTo>
                <a:lnTo>
                  <a:pt x="273" y="326"/>
                </a:lnTo>
                <a:lnTo>
                  <a:pt x="326" y="273"/>
                </a:lnTo>
                <a:lnTo>
                  <a:pt x="382" y="224"/>
                </a:lnTo>
                <a:lnTo>
                  <a:pt x="443" y="180"/>
                </a:lnTo>
                <a:lnTo>
                  <a:pt x="506" y="139"/>
                </a:lnTo>
                <a:lnTo>
                  <a:pt x="573" y="104"/>
                </a:lnTo>
                <a:lnTo>
                  <a:pt x="642" y="73"/>
                </a:lnTo>
                <a:lnTo>
                  <a:pt x="713" y="48"/>
                </a:lnTo>
                <a:lnTo>
                  <a:pt x="787" y="27"/>
                </a:lnTo>
                <a:lnTo>
                  <a:pt x="863" y="12"/>
                </a:lnTo>
                <a:lnTo>
                  <a:pt x="941" y="3"/>
                </a:lnTo>
                <a:lnTo>
                  <a:pt x="1022" y="0"/>
                </a:lnTo>
                <a:close/>
              </a:path>
            </a:pathLst>
          </a:custGeom>
          <a:solidFill>
            <a:schemeClr val="bg1"/>
          </a:solidFill>
          <a:ln w="0">
            <a:solidFill>
              <a:srgbClr val="FFFFFF"/>
            </a:solidFill>
            <a:prstDash val="solid"/>
            <a:round/>
            <a:headEnd/>
            <a:tailEnd/>
          </a:ln>
        </xdr:spPr>
      </xdr:sp>
      <xdr:sp macro="" textlink="">
        <xdr:nvSpPr>
          <xdr:cNvPr id="7" name="Forme libre 7">
            <a:extLst>
              <a:ext uri="{FF2B5EF4-FFF2-40B4-BE49-F238E27FC236}">
                <a16:creationId xmlns="" xmlns:a16="http://schemas.microsoft.com/office/drawing/2014/main" id="{00000000-0008-0000-0100-000007000000}"/>
              </a:ext>
            </a:extLst>
          </xdr:cNvPr>
          <xdr:cNvSpPr>
            <a:spLocks/>
          </xdr:cNvSpPr>
        </xdr:nvSpPr>
        <xdr:spPr bwMode="auto">
          <a:xfrm>
            <a:off x="329" y="32"/>
            <a:ext cx="4" cy="12"/>
          </a:xfrm>
          <a:custGeom>
            <a:avLst/>
            <a:gdLst>
              <a:gd name="T0" fmla="*/ 321 w 482"/>
              <a:gd name="T1" fmla="*/ 0 h 1315"/>
              <a:gd name="T2" fmla="*/ 482 w 482"/>
              <a:gd name="T3" fmla="*/ 0 h 1315"/>
              <a:gd name="T4" fmla="*/ 482 w 482"/>
              <a:gd name="T5" fmla="*/ 1315 h 1315"/>
              <a:gd name="T6" fmla="*/ 414 w 482"/>
              <a:gd name="T7" fmla="*/ 1298 h 1315"/>
              <a:gd name="T8" fmla="*/ 347 w 482"/>
              <a:gd name="T9" fmla="*/ 1277 h 1315"/>
              <a:gd name="T10" fmla="*/ 282 w 482"/>
              <a:gd name="T11" fmla="*/ 1251 h 1315"/>
              <a:gd name="T12" fmla="*/ 282 w 482"/>
              <a:gd name="T13" fmla="*/ 360 h 1315"/>
              <a:gd name="T14" fmla="*/ 0 w 482"/>
              <a:gd name="T15" fmla="*/ 360 h 1315"/>
              <a:gd name="T16" fmla="*/ 0 w 482"/>
              <a:gd name="T17" fmla="*/ 217 h 1315"/>
              <a:gd name="T18" fmla="*/ 51 w 482"/>
              <a:gd name="T19" fmla="*/ 216 h 1315"/>
              <a:gd name="T20" fmla="*/ 97 w 482"/>
              <a:gd name="T21" fmla="*/ 212 h 1315"/>
              <a:gd name="T22" fmla="*/ 139 w 482"/>
              <a:gd name="T23" fmla="*/ 205 h 1315"/>
              <a:gd name="T24" fmla="*/ 176 w 482"/>
              <a:gd name="T25" fmla="*/ 197 h 1315"/>
              <a:gd name="T26" fmla="*/ 208 w 482"/>
              <a:gd name="T27" fmla="*/ 185 h 1315"/>
              <a:gd name="T28" fmla="*/ 236 w 482"/>
              <a:gd name="T29" fmla="*/ 172 h 1315"/>
              <a:gd name="T30" fmla="*/ 256 w 482"/>
              <a:gd name="T31" fmla="*/ 157 h 1315"/>
              <a:gd name="T32" fmla="*/ 273 w 482"/>
              <a:gd name="T33" fmla="*/ 139 h 1315"/>
              <a:gd name="T34" fmla="*/ 288 w 482"/>
              <a:gd name="T35" fmla="*/ 118 h 1315"/>
              <a:gd name="T36" fmla="*/ 300 w 482"/>
              <a:gd name="T37" fmla="*/ 93 h 1315"/>
              <a:gd name="T38" fmla="*/ 310 w 482"/>
              <a:gd name="T39" fmla="*/ 66 h 1315"/>
              <a:gd name="T40" fmla="*/ 317 w 482"/>
              <a:gd name="T41" fmla="*/ 34 h 1315"/>
              <a:gd name="T42" fmla="*/ 321 w 482"/>
              <a:gd name="T43" fmla="*/ 0 h 131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</a:cxnLst>
            <a:rect l="0" t="0" r="r" b="b"/>
            <a:pathLst>
              <a:path w="482" h="1315">
                <a:moveTo>
                  <a:pt x="321" y="0"/>
                </a:moveTo>
                <a:lnTo>
                  <a:pt x="482" y="0"/>
                </a:lnTo>
                <a:lnTo>
                  <a:pt x="482" y="1315"/>
                </a:lnTo>
                <a:lnTo>
                  <a:pt x="414" y="1298"/>
                </a:lnTo>
                <a:lnTo>
                  <a:pt x="347" y="1277"/>
                </a:lnTo>
                <a:lnTo>
                  <a:pt x="282" y="1251"/>
                </a:lnTo>
                <a:lnTo>
                  <a:pt x="282" y="360"/>
                </a:lnTo>
                <a:lnTo>
                  <a:pt x="0" y="360"/>
                </a:lnTo>
                <a:lnTo>
                  <a:pt x="0" y="217"/>
                </a:lnTo>
                <a:lnTo>
                  <a:pt x="51" y="216"/>
                </a:lnTo>
                <a:lnTo>
                  <a:pt x="97" y="212"/>
                </a:lnTo>
                <a:lnTo>
                  <a:pt x="139" y="205"/>
                </a:lnTo>
                <a:lnTo>
                  <a:pt x="176" y="197"/>
                </a:lnTo>
                <a:lnTo>
                  <a:pt x="208" y="185"/>
                </a:lnTo>
                <a:lnTo>
                  <a:pt x="236" y="172"/>
                </a:lnTo>
                <a:lnTo>
                  <a:pt x="256" y="157"/>
                </a:lnTo>
                <a:lnTo>
                  <a:pt x="273" y="139"/>
                </a:lnTo>
                <a:lnTo>
                  <a:pt x="288" y="118"/>
                </a:lnTo>
                <a:lnTo>
                  <a:pt x="300" y="93"/>
                </a:lnTo>
                <a:lnTo>
                  <a:pt x="310" y="66"/>
                </a:lnTo>
                <a:lnTo>
                  <a:pt x="317" y="34"/>
                </a:lnTo>
                <a:lnTo>
                  <a:pt x="321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8">
            <a:extLst>
              <a:ext uri="{FF2B5EF4-FFF2-40B4-BE49-F238E27FC236}">
                <a16:creationId xmlns="" xmlns:a16="http://schemas.microsoft.com/office/drawing/2014/main" id="{00000000-0008-0000-0100-000008000000}"/>
              </a:ext>
            </a:extLst>
          </xdr:cNvPr>
          <xdr:cNvSpPr>
            <a:spLocks noEditPoints="1"/>
          </xdr:cNvSpPr>
        </xdr:nvSpPr>
        <xdr:spPr bwMode="auto">
          <a:xfrm>
            <a:off x="337" y="32"/>
            <a:ext cx="7" cy="11"/>
          </a:xfrm>
          <a:custGeom>
            <a:avLst/>
            <a:gdLst>
              <a:gd name="T0" fmla="*/ 434 w 793"/>
              <a:gd name="T1" fmla="*/ 160 h 1332"/>
              <a:gd name="T2" fmla="*/ 344 w 793"/>
              <a:gd name="T3" fmla="*/ 196 h 1332"/>
              <a:gd name="T4" fmla="*/ 278 w 793"/>
              <a:gd name="T5" fmla="*/ 262 h 1332"/>
              <a:gd name="T6" fmla="*/ 248 w 793"/>
              <a:gd name="T7" fmla="*/ 350 h 1332"/>
              <a:gd name="T8" fmla="*/ 255 w 793"/>
              <a:gd name="T9" fmla="*/ 457 h 1332"/>
              <a:gd name="T10" fmla="*/ 304 w 793"/>
              <a:gd name="T11" fmla="*/ 542 h 1332"/>
              <a:gd name="T12" fmla="*/ 395 w 793"/>
              <a:gd name="T13" fmla="*/ 612 h 1332"/>
              <a:gd name="T14" fmla="*/ 462 w 793"/>
              <a:gd name="T15" fmla="*/ 646 h 1332"/>
              <a:gd name="T16" fmla="*/ 576 w 793"/>
              <a:gd name="T17" fmla="*/ 696 h 1332"/>
              <a:gd name="T18" fmla="*/ 690 w 793"/>
              <a:gd name="T19" fmla="*/ 639 h 1332"/>
              <a:gd name="T20" fmla="*/ 751 w 793"/>
              <a:gd name="T21" fmla="*/ 528 h 1332"/>
              <a:gd name="T22" fmla="*/ 769 w 793"/>
              <a:gd name="T23" fmla="*/ 398 h 1332"/>
              <a:gd name="T24" fmla="*/ 751 w 793"/>
              <a:gd name="T25" fmla="*/ 301 h 1332"/>
              <a:gd name="T26" fmla="*/ 699 w 793"/>
              <a:gd name="T27" fmla="*/ 223 h 1332"/>
              <a:gd name="T28" fmla="*/ 616 w 793"/>
              <a:gd name="T29" fmla="*/ 170 h 1332"/>
              <a:gd name="T30" fmla="*/ 505 w 793"/>
              <a:gd name="T31" fmla="*/ 153 h 1332"/>
              <a:gd name="T32" fmla="*/ 612 w 793"/>
              <a:gd name="T33" fmla="*/ 8 h 1332"/>
              <a:gd name="T34" fmla="*/ 749 w 793"/>
              <a:gd name="T35" fmla="*/ 50 h 1332"/>
              <a:gd name="T36" fmla="*/ 790 w 793"/>
              <a:gd name="T37" fmla="*/ 269 h 1332"/>
              <a:gd name="T38" fmla="*/ 781 w 793"/>
              <a:gd name="T39" fmla="*/ 500 h 1332"/>
              <a:gd name="T40" fmla="*/ 723 w 793"/>
              <a:gd name="T41" fmla="*/ 717 h 1332"/>
              <a:gd name="T42" fmla="*/ 621 w 793"/>
              <a:gd name="T43" fmla="*/ 912 h 1332"/>
              <a:gd name="T44" fmla="*/ 589 w 793"/>
              <a:gd name="T45" fmla="*/ 895 h 1332"/>
              <a:gd name="T46" fmla="*/ 480 w 793"/>
              <a:gd name="T47" fmla="*/ 850 h 1332"/>
              <a:gd name="T48" fmla="*/ 355 w 793"/>
              <a:gd name="T49" fmla="*/ 836 h 1332"/>
              <a:gd name="T50" fmla="*/ 275 w 793"/>
              <a:gd name="T51" fmla="*/ 920 h 1332"/>
              <a:gd name="T52" fmla="*/ 226 w 793"/>
              <a:gd name="T53" fmla="*/ 1025 h 1332"/>
              <a:gd name="T54" fmla="*/ 209 w 793"/>
              <a:gd name="T55" fmla="*/ 1145 h 1332"/>
              <a:gd name="T56" fmla="*/ 227 w 793"/>
              <a:gd name="T57" fmla="*/ 1259 h 1332"/>
              <a:gd name="T58" fmla="*/ 31 w 793"/>
              <a:gd name="T59" fmla="*/ 1332 h 1332"/>
              <a:gd name="T60" fmla="*/ 2 w 793"/>
              <a:gd name="T61" fmla="*/ 1205 h 1332"/>
              <a:gd name="T62" fmla="*/ 10 w 793"/>
              <a:gd name="T63" fmla="*/ 1063 h 1332"/>
              <a:gd name="T64" fmla="*/ 67 w 793"/>
              <a:gd name="T65" fmla="*/ 928 h 1332"/>
              <a:gd name="T66" fmla="*/ 149 w 793"/>
              <a:gd name="T67" fmla="*/ 833 h 1332"/>
              <a:gd name="T68" fmla="*/ 262 w 793"/>
              <a:gd name="T69" fmla="*/ 760 h 1332"/>
              <a:gd name="T70" fmla="*/ 180 w 793"/>
              <a:gd name="T71" fmla="*/ 698 h 1332"/>
              <a:gd name="T72" fmla="*/ 92 w 793"/>
              <a:gd name="T73" fmla="*/ 607 h 1332"/>
              <a:gd name="T74" fmla="*/ 46 w 793"/>
              <a:gd name="T75" fmla="*/ 498 h 1332"/>
              <a:gd name="T76" fmla="*/ 40 w 793"/>
              <a:gd name="T77" fmla="*/ 360 h 1332"/>
              <a:gd name="T78" fmla="*/ 80 w 793"/>
              <a:gd name="T79" fmla="*/ 227 h 1332"/>
              <a:gd name="T80" fmla="*/ 170 w 793"/>
              <a:gd name="T81" fmla="*/ 117 h 1332"/>
              <a:gd name="T82" fmla="*/ 297 w 793"/>
              <a:gd name="T83" fmla="*/ 38 h 1332"/>
              <a:gd name="T84" fmla="*/ 449 w 793"/>
              <a:gd name="T85" fmla="*/ 2 h 133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</a:cxnLst>
            <a:rect l="0" t="0" r="r" b="b"/>
            <a:pathLst>
              <a:path w="793" h="1332">
                <a:moveTo>
                  <a:pt x="505" y="153"/>
                </a:moveTo>
                <a:lnTo>
                  <a:pt x="468" y="155"/>
                </a:lnTo>
                <a:lnTo>
                  <a:pt x="434" y="160"/>
                </a:lnTo>
                <a:lnTo>
                  <a:pt x="402" y="169"/>
                </a:lnTo>
                <a:lnTo>
                  <a:pt x="372" y="181"/>
                </a:lnTo>
                <a:lnTo>
                  <a:pt x="344" y="196"/>
                </a:lnTo>
                <a:lnTo>
                  <a:pt x="319" y="216"/>
                </a:lnTo>
                <a:lnTo>
                  <a:pt x="297" y="238"/>
                </a:lnTo>
                <a:lnTo>
                  <a:pt x="278" y="262"/>
                </a:lnTo>
                <a:lnTo>
                  <a:pt x="264" y="289"/>
                </a:lnTo>
                <a:lnTo>
                  <a:pt x="254" y="318"/>
                </a:lnTo>
                <a:lnTo>
                  <a:pt x="248" y="350"/>
                </a:lnTo>
                <a:lnTo>
                  <a:pt x="246" y="385"/>
                </a:lnTo>
                <a:lnTo>
                  <a:pt x="248" y="422"/>
                </a:lnTo>
                <a:lnTo>
                  <a:pt x="255" y="457"/>
                </a:lnTo>
                <a:lnTo>
                  <a:pt x="266" y="488"/>
                </a:lnTo>
                <a:lnTo>
                  <a:pt x="283" y="516"/>
                </a:lnTo>
                <a:lnTo>
                  <a:pt x="304" y="542"/>
                </a:lnTo>
                <a:lnTo>
                  <a:pt x="330" y="566"/>
                </a:lnTo>
                <a:lnTo>
                  <a:pt x="360" y="590"/>
                </a:lnTo>
                <a:lnTo>
                  <a:pt x="395" y="612"/>
                </a:lnTo>
                <a:lnTo>
                  <a:pt x="413" y="621"/>
                </a:lnTo>
                <a:lnTo>
                  <a:pt x="435" y="633"/>
                </a:lnTo>
                <a:lnTo>
                  <a:pt x="462" y="646"/>
                </a:lnTo>
                <a:lnTo>
                  <a:pt x="493" y="661"/>
                </a:lnTo>
                <a:lnTo>
                  <a:pt x="536" y="680"/>
                </a:lnTo>
                <a:lnTo>
                  <a:pt x="576" y="696"/>
                </a:lnTo>
                <a:lnTo>
                  <a:pt x="613" y="709"/>
                </a:lnTo>
                <a:lnTo>
                  <a:pt x="655" y="674"/>
                </a:lnTo>
                <a:lnTo>
                  <a:pt x="690" y="639"/>
                </a:lnTo>
                <a:lnTo>
                  <a:pt x="717" y="603"/>
                </a:lnTo>
                <a:lnTo>
                  <a:pt x="737" y="566"/>
                </a:lnTo>
                <a:lnTo>
                  <a:pt x="751" y="528"/>
                </a:lnTo>
                <a:lnTo>
                  <a:pt x="761" y="487"/>
                </a:lnTo>
                <a:lnTo>
                  <a:pt x="767" y="444"/>
                </a:lnTo>
                <a:lnTo>
                  <a:pt x="769" y="398"/>
                </a:lnTo>
                <a:lnTo>
                  <a:pt x="767" y="363"/>
                </a:lnTo>
                <a:lnTo>
                  <a:pt x="761" y="331"/>
                </a:lnTo>
                <a:lnTo>
                  <a:pt x="751" y="301"/>
                </a:lnTo>
                <a:lnTo>
                  <a:pt x="738" y="273"/>
                </a:lnTo>
                <a:lnTo>
                  <a:pt x="720" y="247"/>
                </a:lnTo>
                <a:lnTo>
                  <a:pt x="699" y="223"/>
                </a:lnTo>
                <a:lnTo>
                  <a:pt x="674" y="202"/>
                </a:lnTo>
                <a:lnTo>
                  <a:pt x="646" y="184"/>
                </a:lnTo>
                <a:lnTo>
                  <a:pt x="616" y="170"/>
                </a:lnTo>
                <a:lnTo>
                  <a:pt x="582" y="161"/>
                </a:lnTo>
                <a:lnTo>
                  <a:pt x="545" y="155"/>
                </a:lnTo>
                <a:lnTo>
                  <a:pt x="505" y="153"/>
                </a:lnTo>
                <a:close/>
                <a:moveTo>
                  <a:pt x="506" y="0"/>
                </a:moveTo>
                <a:lnTo>
                  <a:pt x="561" y="2"/>
                </a:lnTo>
                <a:lnTo>
                  <a:pt x="612" y="8"/>
                </a:lnTo>
                <a:lnTo>
                  <a:pt x="661" y="18"/>
                </a:lnTo>
                <a:lnTo>
                  <a:pt x="706" y="33"/>
                </a:lnTo>
                <a:lnTo>
                  <a:pt x="749" y="50"/>
                </a:lnTo>
                <a:lnTo>
                  <a:pt x="768" y="121"/>
                </a:lnTo>
                <a:lnTo>
                  <a:pt x="781" y="194"/>
                </a:lnTo>
                <a:lnTo>
                  <a:pt x="790" y="269"/>
                </a:lnTo>
                <a:lnTo>
                  <a:pt x="793" y="345"/>
                </a:lnTo>
                <a:lnTo>
                  <a:pt x="790" y="424"/>
                </a:lnTo>
                <a:lnTo>
                  <a:pt x="781" y="500"/>
                </a:lnTo>
                <a:lnTo>
                  <a:pt x="767" y="574"/>
                </a:lnTo>
                <a:lnTo>
                  <a:pt x="748" y="647"/>
                </a:lnTo>
                <a:lnTo>
                  <a:pt x="723" y="717"/>
                </a:lnTo>
                <a:lnTo>
                  <a:pt x="694" y="785"/>
                </a:lnTo>
                <a:lnTo>
                  <a:pt x="660" y="850"/>
                </a:lnTo>
                <a:lnTo>
                  <a:pt x="621" y="912"/>
                </a:lnTo>
                <a:lnTo>
                  <a:pt x="618" y="910"/>
                </a:lnTo>
                <a:lnTo>
                  <a:pt x="616" y="909"/>
                </a:lnTo>
                <a:lnTo>
                  <a:pt x="589" y="895"/>
                </a:lnTo>
                <a:lnTo>
                  <a:pt x="558" y="881"/>
                </a:lnTo>
                <a:lnTo>
                  <a:pt x="521" y="866"/>
                </a:lnTo>
                <a:lnTo>
                  <a:pt x="480" y="850"/>
                </a:lnTo>
                <a:lnTo>
                  <a:pt x="436" y="832"/>
                </a:lnTo>
                <a:lnTo>
                  <a:pt x="388" y="812"/>
                </a:lnTo>
                <a:lnTo>
                  <a:pt x="355" y="836"/>
                </a:lnTo>
                <a:lnTo>
                  <a:pt x="326" y="862"/>
                </a:lnTo>
                <a:lnTo>
                  <a:pt x="299" y="890"/>
                </a:lnTo>
                <a:lnTo>
                  <a:pt x="275" y="920"/>
                </a:lnTo>
                <a:lnTo>
                  <a:pt x="255" y="954"/>
                </a:lnTo>
                <a:lnTo>
                  <a:pt x="239" y="988"/>
                </a:lnTo>
                <a:lnTo>
                  <a:pt x="226" y="1025"/>
                </a:lnTo>
                <a:lnTo>
                  <a:pt x="217" y="1063"/>
                </a:lnTo>
                <a:lnTo>
                  <a:pt x="211" y="1103"/>
                </a:lnTo>
                <a:lnTo>
                  <a:pt x="209" y="1145"/>
                </a:lnTo>
                <a:lnTo>
                  <a:pt x="211" y="1185"/>
                </a:lnTo>
                <a:lnTo>
                  <a:pt x="217" y="1223"/>
                </a:lnTo>
                <a:lnTo>
                  <a:pt x="227" y="1259"/>
                </a:lnTo>
                <a:lnTo>
                  <a:pt x="163" y="1288"/>
                </a:lnTo>
                <a:lnTo>
                  <a:pt x="98" y="1312"/>
                </a:lnTo>
                <a:lnTo>
                  <a:pt x="31" y="1332"/>
                </a:lnTo>
                <a:lnTo>
                  <a:pt x="17" y="1291"/>
                </a:lnTo>
                <a:lnTo>
                  <a:pt x="8" y="1249"/>
                </a:lnTo>
                <a:lnTo>
                  <a:pt x="2" y="1205"/>
                </a:lnTo>
                <a:lnTo>
                  <a:pt x="0" y="1161"/>
                </a:lnTo>
                <a:lnTo>
                  <a:pt x="2" y="1111"/>
                </a:lnTo>
                <a:lnTo>
                  <a:pt x="10" y="1063"/>
                </a:lnTo>
                <a:lnTo>
                  <a:pt x="24" y="1017"/>
                </a:lnTo>
                <a:lnTo>
                  <a:pt x="43" y="972"/>
                </a:lnTo>
                <a:lnTo>
                  <a:pt x="67" y="928"/>
                </a:lnTo>
                <a:lnTo>
                  <a:pt x="91" y="894"/>
                </a:lnTo>
                <a:lnTo>
                  <a:pt x="118" y="862"/>
                </a:lnTo>
                <a:lnTo>
                  <a:pt x="149" y="833"/>
                </a:lnTo>
                <a:lnTo>
                  <a:pt x="184" y="806"/>
                </a:lnTo>
                <a:lnTo>
                  <a:pt x="221" y="782"/>
                </a:lnTo>
                <a:lnTo>
                  <a:pt x="262" y="760"/>
                </a:lnTo>
                <a:lnTo>
                  <a:pt x="262" y="753"/>
                </a:lnTo>
                <a:lnTo>
                  <a:pt x="219" y="726"/>
                </a:lnTo>
                <a:lnTo>
                  <a:pt x="180" y="698"/>
                </a:lnTo>
                <a:lnTo>
                  <a:pt x="146" y="669"/>
                </a:lnTo>
                <a:lnTo>
                  <a:pt x="117" y="639"/>
                </a:lnTo>
                <a:lnTo>
                  <a:pt x="92" y="607"/>
                </a:lnTo>
                <a:lnTo>
                  <a:pt x="73" y="574"/>
                </a:lnTo>
                <a:lnTo>
                  <a:pt x="57" y="538"/>
                </a:lnTo>
                <a:lnTo>
                  <a:pt x="46" y="498"/>
                </a:lnTo>
                <a:lnTo>
                  <a:pt x="39" y="455"/>
                </a:lnTo>
                <a:lnTo>
                  <a:pt x="37" y="409"/>
                </a:lnTo>
                <a:lnTo>
                  <a:pt x="40" y="360"/>
                </a:lnTo>
                <a:lnTo>
                  <a:pt x="48" y="313"/>
                </a:lnTo>
                <a:lnTo>
                  <a:pt x="62" y="269"/>
                </a:lnTo>
                <a:lnTo>
                  <a:pt x="80" y="227"/>
                </a:lnTo>
                <a:lnTo>
                  <a:pt x="105" y="188"/>
                </a:lnTo>
                <a:lnTo>
                  <a:pt x="134" y="151"/>
                </a:lnTo>
                <a:lnTo>
                  <a:pt x="170" y="117"/>
                </a:lnTo>
                <a:lnTo>
                  <a:pt x="209" y="86"/>
                </a:lnTo>
                <a:lnTo>
                  <a:pt x="251" y="59"/>
                </a:lnTo>
                <a:lnTo>
                  <a:pt x="297" y="38"/>
                </a:lnTo>
                <a:lnTo>
                  <a:pt x="345" y="21"/>
                </a:lnTo>
                <a:lnTo>
                  <a:pt x="396" y="9"/>
                </a:lnTo>
                <a:lnTo>
                  <a:pt x="449" y="2"/>
                </a:lnTo>
                <a:lnTo>
                  <a:pt x="506" y="0"/>
                </a:lnTo>
                <a:close/>
              </a:path>
            </a:pathLst>
          </a:custGeom>
          <a:solidFill>
            <a:schemeClr val="accent5"/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1238250</xdr:colOff>
          <xdr:row>1</xdr:row>
          <xdr:rowOff>19050</xdr:rowOff>
        </xdr:from>
        <xdr:to>
          <xdr:col>3</xdr:col>
          <xdr:colOff>12700</xdr:colOff>
          <xdr:row>1</xdr:row>
          <xdr:rowOff>323850</xdr:rowOff>
        </xdr:to>
        <xdr:sp macro="" textlink="">
          <xdr:nvSpPr>
            <xdr:cNvPr id="4097" name="Compteur Année" descr="Bouton Compteur. Modifie l’année civile dans la cellule C2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=""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1250950</xdr:colOff>
          <xdr:row>1</xdr:row>
          <xdr:rowOff>19050</xdr:rowOff>
        </xdr:from>
        <xdr:to>
          <xdr:col>4</xdr:col>
          <xdr:colOff>19050</xdr:colOff>
          <xdr:row>1</xdr:row>
          <xdr:rowOff>323850</xdr:rowOff>
        </xdr:to>
        <xdr:sp macro="" textlink="">
          <xdr:nvSpPr>
            <xdr:cNvPr id="4098" name="Compteur Mois" descr="Bouton Compteur. Modifie le mois civil dans la cellule E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=""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>
    <xdr:from>
      <xdr:col>2</xdr:col>
      <xdr:colOff>95250</xdr:colOff>
      <xdr:row>3</xdr:row>
      <xdr:rowOff>64558</xdr:rowOff>
    </xdr:from>
    <xdr:to>
      <xdr:col>2</xdr:col>
      <xdr:colOff>409222</xdr:colOff>
      <xdr:row>3</xdr:row>
      <xdr:rowOff>425368</xdr:rowOff>
    </xdr:to>
    <xdr:grpSp>
      <xdr:nvGrpSpPr>
        <xdr:cNvPr id="4" name="Icône Vue mensuelle" descr="&quot;&quot;" title="Icône Calendrier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GrpSpPr>
          <a:grpSpLocks noChangeAspect="1"/>
        </xdr:cNvGrpSpPr>
      </xdr:nvGrpSpPr>
      <xdr:grpSpPr bwMode="auto">
        <a:xfrm>
          <a:off x="546806" y="685447"/>
          <a:ext cx="313972" cy="360810"/>
          <a:chOff x="26" y="86"/>
          <a:chExt cx="36" cy="39"/>
        </a:xfrm>
      </xdr:grpSpPr>
      <xdr:sp macro="" textlink="">
        <xdr:nvSpPr>
          <xdr:cNvPr id="5" name="Rectangle 6">
            <a:extLst>
              <a:ext uri="{FF2B5EF4-FFF2-40B4-BE49-F238E27FC236}">
                <a16:creationId xmlns="" xmlns:a16="http://schemas.microsoft.com/office/drawing/2014/main" id="{00000000-0008-0000-02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26" y="86"/>
            <a:ext cx="36" cy="39"/>
          </a:xfrm>
          <a:prstGeom prst="rect">
            <a:avLst/>
          </a:prstGeom>
          <a:noFill/>
          <a:ln w="0">
            <a:noFill/>
            <a:prstDash val="solid"/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  <xdr:sp macro="" textlink="">
        <xdr:nvSpPr>
          <xdr:cNvPr id="6" name="Forme libre 7">
            <a:extLst>
              <a:ext uri="{FF2B5EF4-FFF2-40B4-BE49-F238E27FC236}">
                <a16:creationId xmlns="" xmlns:a16="http://schemas.microsoft.com/office/drawing/2014/main" id="{00000000-0008-0000-0200-000006000000}"/>
              </a:ext>
            </a:extLst>
          </xdr:cNvPr>
          <xdr:cNvSpPr>
            <a:spLocks/>
          </xdr:cNvSpPr>
        </xdr:nvSpPr>
        <xdr:spPr bwMode="auto">
          <a:xfrm>
            <a:off x="26" y="95"/>
            <a:ext cx="36" cy="30"/>
          </a:xfrm>
          <a:custGeom>
            <a:avLst/>
            <a:gdLst>
              <a:gd name="T0" fmla="*/ 0 w 3024"/>
              <a:gd name="T1" fmla="*/ 0 h 2562"/>
              <a:gd name="T2" fmla="*/ 3024 w 3024"/>
              <a:gd name="T3" fmla="*/ 0 h 2562"/>
              <a:gd name="T4" fmla="*/ 3024 w 3024"/>
              <a:gd name="T5" fmla="*/ 1959 h 2562"/>
              <a:gd name="T6" fmla="*/ 2419 w 3024"/>
              <a:gd name="T7" fmla="*/ 2562 h 2562"/>
              <a:gd name="T8" fmla="*/ 0 w 3024"/>
              <a:gd name="T9" fmla="*/ 2562 h 2562"/>
              <a:gd name="T10" fmla="*/ 0 w 3024"/>
              <a:gd name="T11" fmla="*/ 0 h 256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</a:cxnLst>
            <a:rect l="0" t="0" r="r" b="b"/>
            <a:pathLst>
              <a:path w="3024" h="2562">
                <a:moveTo>
                  <a:pt x="0" y="0"/>
                </a:moveTo>
                <a:lnTo>
                  <a:pt x="3024" y="0"/>
                </a:lnTo>
                <a:lnTo>
                  <a:pt x="3024" y="1959"/>
                </a:lnTo>
                <a:lnTo>
                  <a:pt x="2419" y="2562"/>
                </a:lnTo>
                <a:lnTo>
                  <a:pt x="0" y="2562"/>
                </a:lnTo>
                <a:lnTo>
                  <a:pt x="0" y="0"/>
                </a:lnTo>
                <a:close/>
              </a:path>
            </a:pathLst>
          </a:custGeom>
          <a:solidFill>
            <a:srgbClr val="FFFFFF"/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7" name="Forme libre 8">
            <a:extLst>
              <a:ext uri="{FF2B5EF4-FFF2-40B4-BE49-F238E27FC236}">
                <a16:creationId xmlns="" xmlns:a16="http://schemas.microsoft.com/office/drawing/2014/main" id="{00000000-0008-0000-0200-000007000000}"/>
              </a:ext>
            </a:extLst>
          </xdr:cNvPr>
          <xdr:cNvSpPr>
            <a:spLocks/>
          </xdr:cNvSpPr>
        </xdr:nvSpPr>
        <xdr:spPr bwMode="auto">
          <a:xfrm>
            <a:off x="55" y="118"/>
            <a:ext cx="7" cy="7"/>
          </a:xfrm>
          <a:custGeom>
            <a:avLst/>
            <a:gdLst>
              <a:gd name="T0" fmla="*/ 0 w 605"/>
              <a:gd name="T1" fmla="*/ 0 h 609"/>
              <a:gd name="T2" fmla="*/ 605 w 605"/>
              <a:gd name="T3" fmla="*/ 0 h 609"/>
              <a:gd name="T4" fmla="*/ 0 w 605"/>
              <a:gd name="T5" fmla="*/ 609 h 609"/>
              <a:gd name="T6" fmla="*/ 0 w 605"/>
              <a:gd name="T7" fmla="*/ 0 h 609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0" t="0" r="r" b="b"/>
            <a:pathLst>
              <a:path w="605" h="609">
                <a:moveTo>
                  <a:pt x="0" y="0"/>
                </a:moveTo>
                <a:lnTo>
                  <a:pt x="605" y="0"/>
                </a:lnTo>
                <a:lnTo>
                  <a:pt x="0" y="609"/>
                </a:lnTo>
                <a:lnTo>
                  <a:pt x="0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  <xdr:sp macro="" textlink="">
        <xdr:nvSpPr>
          <xdr:cNvPr id="8" name="Forme libre 9">
            <a:extLst>
              <a:ext uri="{FF2B5EF4-FFF2-40B4-BE49-F238E27FC236}">
                <a16:creationId xmlns="" xmlns:a16="http://schemas.microsoft.com/office/drawing/2014/main" id="{00000000-0008-0000-0200-000008000000}"/>
              </a:ext>
            </a:extLst>
          </xdr:cNvPr>
          <xdr:cNvSpPr>
            <a:spLocks/>
          </xdr:cNvSpPr>
        </xdr:nvSpPr>
        <xdr:spPr bwMode="auto">
          <a:xfrm>
            <a:off x="26" y="88"/>
            <a:ext cx="36" cy="8"/>
          </a:xfrm>
          <a:custGeom>
            <a:avLst/>
            <a:gdLst>
              <a:gd name="T0" fmla="*/ 151 w 3024"/>
              <a:gd name="T1" fmla="*/ 0 h 671"/>
              <a:gd name="T2" fmla="*/ 2873 w 3024"/>
              <a:gd name="T3" fmla="*/ 0 h 671"/>
              <a:gd name="T4" fmla="*/ 2903 w 3024"/>
              <a:gd name="T5" fmla="*/ 3 h 671"/>
              <a:gd name="T6" fmla="*/ 2931 w 3024"/>
              <a:gd name="T7" fmla="*/ 12 h 671"/>
              <a:gd name="T8" fmla="*/ 2957 w 3024"/>
              <a:gd name="T9" fmla="*/ 26 h 671"/>
              <a:gd name="T10" fmla="*/ 2980 w 3024"/>
              <a:gd name="T11" fmla="*/ 44 h 671"/>
              <a:gd name="T12" fmla="*/ 2998 w 3024"/>
              <a:gd name="T13" fmla="*/ 66 h 671"/>
              <a:gd name="T14" fmla="*/ 3012 w 3024"/>
              <a:gd name="T15" fmla="*/ 92 h 671"/>
              <a:gd name="T16" fmla="*/ 3021 w 3024"/>
              <a:gd name="T17" fmla="*/ 120 h 671"/>
              <a:gd name="T18" fmla="*/ 3024 w 3024"/>
              <a:gd name="T19" fmla="*/ 150 h 671"/>
              <a:gd name="T20" fmla="*/ 3024 w 3024"/>
              <a:gd name="T21" fmla="*/ 671 h 671"/>
              <a:gd name="T22" fmla="*/ 0 w 3024"/>
              <a:gd name="T23" fmla="*/ 671 h 671"/>
              <a:gd name="T24" fmla="*/ 0 w 3024"/>
              <a:gd name="T25" fmla="*/ 150 h 671"/>
              <a:gd name="T26" fmla="*/ 3 w 3024"/>
              <a:gd name="T27" fmla="*/ 120 h 671"/>
              <a:gd name="T28" fmla="*/ 12 w 3024"/>
              <a:gd name="T29" fmla="*/ 92 h 671"/>
              <a:gd name="T30" fmla="*/ 26 w 3024"/>
              <a:gd name="T31" fmla="*/ 66 h 671"/>
              <a:gd name="T32" fmla="*/ 44 w 3024"/>
              <a:gd name="T33" fmla="*/ 44 h 671"/>
              <a:gd name="T34" fmla="*/ 67 w 3024"/>
              <a:gd name="T35" fmla="*/ 26 h 671"/>
              <a:gd name="T36" fmla="*/ 93 w 3024"/>
              <a:gd name="T37" fmla="*/ 12 h 671"/>
              <a:gd name="T38" fmla="*/ 121 w 3024"/>
              <a:gd name="T39" fmla="*/ 3 h 671"/>
              <a:gd name="T40" fmla="*/ 151 w 3024"/>
              <a:gd name="T41" fmla="*/ 0 h 671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</a:cxnLst>
            <a:rect l="0" t="0" r="r" b="b"/>
            <a:pathLst>
              <a:path w="3024" h="671">
                <a:moveTo>
                  <a:pt x="151" y="0"/>
                </a:moveTo>
                <a:lnTo>
                  <a:pt x="2873" y="0"/>
                </a:lnTo>
                <a:lnTo>
                  <a:pt x="2903" y="3"/>
                </a:lnTo>
                <a:lnTo>
                  <a:pt x="2931" y="12"/>
                </a:lnTo>
                <a:lnTo>
                  <a:pt x="2957" y="26"/>
                </a:lnTo>
                <a:lnTo>
                  <a:pt x="2980" y="44"/>
                </a:lnTo>
                <a:lnTo>
                  <a:pt x="2998" y="66"/>
                </a:lnTo>
                <a:lnTo>
                  <a:pt x="3012" y="92"/>
                </a:lnTo>
                <a:lnTo>
                  <a:pt x="3021" y="120"/>
                </a:lnTo>
                <a:lnTo>
                  <a:pt x="3024" y="150"/>
                </a:lnTo>
                <a:lnTo>
                  <a:pt x="3024" y="671"/>
                </a:lnTo>
                <a:lnTo>
                  <a:pt x="0" y="671"/>
                </a:lnTo>
                <a:lnTo>
                  <a:pt x="0" y="150"/>
                </a:lnTo>
                <a:lnTo>
                  <a:pt x="3" y="120"/>
                </a:lnTo>
                <a:lnTo>
                  <a:pt x="12" y="92"/>
                </a:lnTo>
                <a:lnTo>
                  <a:pt x="26" y="66"/>
                </a:lnTo>
                <a:lnTo>
                  <a:pt x="44" y="44"/>
                </a:lnTo>
                <a:lnTo>
                  <a:pt x="67" y="26"/>
                </a:lnTo>
                <a:lnTo>
                  <a:pt x="93" y="12"/>
                </a:lnTo>
                <a:lnTo>
                  <a:pt x="121" y="3"/>
                </a:lnTo>
                <a:lnTo>
                  <a:pt x="151" y="0"/>
                </a:lnTo>
                <a:close/>
              </a:path>
            </a:pathLst>
          </a:custGeom>
          <a:solidFill>
            <a:schemeClr val="accent1">
              <a:lumMod val="60000"/>
              <a:lumOff val="40000"/>
            </a:schemeClr>
          </a:solidFill>
          <a:ln w="0">
            <a:noFill/>
            <a:prstDash val="solid"/>
            <a:round/>
            <a:headEnd/>
            <a:tailEnd/>
          </a:ln>
        </xdr:spPr>
      </xdr:sp>
    </xdr:grpSp>
    <xdr:clientData/>
  </xdr:twoCellAnchor>
</xdr:wsDr>
</file>

<file path=xl/tables/table1.xml><?xml version="1.0" encoding="utf-8"?>
<table xmlns="http://schemas.openxmlformats.org/spreadsheetml/2006/main" id="1" name="Devoirs" displayName="Devoirs" ref="A1:J9" totalsRowShown="0" headerRowDxfId="18">
  <autoFilter ref="A1:J9"/>
  <tableColumns count="10">
    <tableColumn id="1" name="Nom du cours" dataDxfId="17"/>
    <tableColumn id="2" name="J0" dataDxfId="16"/>
    <tableColumn id="3" name="J2" dataDxfId="15">
      <calculatedColumnFormula>Devoirs[[#This Row],[J0]]+2</calculatedColumnFormula>
    </tableColumn>
    <tableColumn id="4" name="J6" dataDxfId="14">
      <calculatedColumnFormula>Devoirs[[#This Row],[J0]]+6</calculatedColumnFormula>
    </tableColumn>
    <tableColumn id="5" name="J10" dataDxfId="13">
      <calculatedColumnFormula>Devoirs[[#This Row],[J0]]+10</calculatedColumnFormula>
    </tableColumn>
    <tableColumn id="6" name="J15" dataDxfId="12">
      <calculatedColumnFormula>Devoirs[[#This Row],[J0]]+15</calculatedColumnFormula>
    </tableColumn>
    <tableColumn id="8" name="J30" dataDxfId="11">
      <calculatedColumnFormula>Devoirs[[#This Row],[J0]]+30</calculatedColumnFormula>
    </tableColumn>
    <tableColumn id="7" name="J45" dataDxfId="10">
      <calculatedColumnFormula>Devoirs[[#This Row],[J0]]+45</calculatedColumnFormula>
    </tableColumn>
    <tableColumn id="9" name="J60" dataDxfId="9">
      <calculatedColumnFormula>Devoirs[[#This Row],[J0]]+60</calculatedColumnFormula>
    </tableColumn>
    <tableColumn id="10" name="J75" dataDxfId="8">
      <calculatedColumnFormula>Devoirs[[#This Row],[J0]]+75</calculatedColumnFormula>
    </tableColumn>
  </tableColumns>
  <tableStyleInfo name="Student Planner" showFirstColumn="0" showLastColumn="0" showRowStripes="1" showColumnStripes="0"/>
  <extLst>
    <ext xmlns:x14="http://schemas.microsoft.com/office/spreadsheetml/2009/9/main" uri="{504A1905-F514-4f6f-8877-14C23A59335A}">
      <x14:table altText="Devoirs" altTextSummary="Listes des affectations et échéance."/>
    </ext>
  </extLst>
</table>
</file>

<file path=xl/tables/table2.xml><?xml version="1.0" encoding="utf-8"?>
<table xmlns="http://schemas.openxmlformats.org/spreadsheetml/2006/main" id="2" name="JF_P" displayName="JF_P" ref="B1:C33" totalsRowShown="0" headerRowDxfId="2">
  <autoFilter ref="B1:C33"/>
  <tableColumns count="2">
    <tableColumn id="1" name="DATE_JFP" dataDxfId="1"/>
    <tableColumn id="2" name="JF_Ponts" dataDxfId="0"/>
  </tableColumns>
  <tableStyleInfo name="TableStyleLight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Urban">
  <a:themeElements>
    <a:clrScheme name="Student Planner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EBBB6"/>
      </a:accent1>
      <a:accent2>
        <a:srgbClr val="73549A"/>
      </a:accent2>
      <a:accent3>
        <a:srgbClr val="B50B1B"/>
      </a:accent3>
      <a:accent4>
        <a:srgbClr val="E8950E"/>
      </a:accent4>
      <a:accent5>
        <a:srgbClr val="68B82B"/>
      </a:accent5>
      <a:accent6>
        <a:srgbClr val="1D86CD"/>
      </a:accent6>
      <a:hlink>
        <a:srgbClr val="1D86CD"/>
      </a:hlink>
      <a:folHlink>
        <a:srgbClr val="73549A"/>
      </a:folHlink>
    </a:clrScheme>
    <a:fontScheme name="Student Planner">
      <a:majorFont>
        <a:latin typeface="Tahoma"/>
        <a:ea typeface=""/>
        <a:cs typeface=""/>
      </a:majorFont>
      <a:minorFont>
        <a:latin typeface="Cambria"/>
        <a:ea typeface=""/>
        <a:cs typeface=""/>
      </a:minorFont>
    </a:fontScheme>
    <a:fmtScheme name="Urban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  <a:satMod val="255000"/>
              </a:schemeClr>
            </a:gs>
            <a:gs pos="55000">
              <a:schemeClr val="phClr">
                <a:tint val="12000"/>
                <a:satMod val="255000"/>
              </a:schemeClr>
            </a:gs>
            <a:gs pos="100000">
              <a:schemeClr val="phClr">
                <a:tint val="45000"/>
                <a:satMod val="250000"/>
              </a:schemeClr>
            </a:gs>
          </a:gsLst>
          <a:path path="circle">
            <a:fillToRect l="-40000" t="-90000" r="140000" b="190000"/>
          </a:path>
        </a:gradFill>
        <a:gradFill rotWithShape="1">
          <a:gsLst>
            <a:gs pos="0">
              <a:schemeClr val="phClr">
                <a:tint val="43000"/>
                <a:satMod val="165000"/>
              </a:schemeClr>
            </a:gs>
            <a:gs pos="55000">
              <a:schemeClr val="phClr">
                <a:tint val="83000"/>
                <a:satMod val="155000"/>
              </a:schemeClr>
            </a:gs>
            <a:gs pos="100000">
              <a:schemeClr val="phClr">
                <a:shade val="85000"/>
              </a:schemeClr>
            </a:gs>
          </a:gsLst>
          <a:path path="circle">
            <a:fillToRect l="-40000" t="-90000" r="140000" b="190000"/>
          </a:path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17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15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50800" dist="25400" dir="5400000" rotWithShape="0">
              <a:srgbClr val="000000">
                <a:alpha val="45000"/>
              </a:srgbClr>
            </a:outerShdw>
          </a:effectLst>
          <a:scene3d>
            <a:camera prst="orthographicFront" fov="0">
              <a:rot lat="0" lon="0" rev="0"/>
            </a:camera>
            <a:lightRig rig="flat" dir="t">
              <a:rot lat="0" lon="0" rev="20040000"/>
            </a:lightRig>
          </a:scene3d>
          <a:sp3d contourW="12700" prstMaterial="dkEdge">
            <a:bevelT w="25400" h="38100" prst="convex"/>
            <a:contourClr>
              <a:schemeClr val="phClr">
                <a:satMod val="115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100000">
              <a:schemeClr val="phClr">
                <a:tint val="80000"/>
                <a:satMod val="250000"/>
              </a:schemeClr>
            </a:gs>
            <a:gs pos="60000">
              <a:schemeClr val="phClr">
                <a:shade val="38000"/>
                <a:satMod val="175000"/>
              </a:schemeClr>
            </a:gs>
            <a:gs pos="0">
              <a:schemeClr val="phClr">
                <a:shade val="30000"/>
                <a:satMod val="175000"/>
              </a:schemeClr>
            </a:gs>
          </a:gsLst>
          <a:lin ang="5400000" scaled="0"/>
        </a:gradFill>
        <a:blipFill>
          <a:blip xmlns:r="http://schemas.openxmlformats.org/officeDocument/2006/relationships" r:embed="rId1">
            <a:duotone>
              <a:schemeClr val="phClr">
                <a:shade val="48000"/>
              </a:schemeClr>
              <a:schemeClr val="phClr">
                <a:tint val="96000"/>
                <a:satMod val="150000"/>
              </a:schemeClr>
            </a:duotone>
          </a:blip>
          <a:tile tx="0" ty="0" sx="80000" sy="8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5"/>
    <pageSetUpPr autoPageBreaks="0"/>
  </sheetPr>
  <dimension ref="A1:J9"/>
  <sheetViews>
    <sheetView showGridLines="0" tabSelected="1" zoomScaleNormal="100" workbookViewId="0"/>
  </sheetViews>
  <sheetFormatPr baseColWidth="10" defaultColWidth="9.1796875" defaultRowHeight="18" customHeight="1" x14ac:dyDescent="0.25"/>
  <cols>
    <col min="1" max="1" width="32.08984375" customWidth="1"/>
    <col min="2" max="2" width="12" bestFit="1" customWidth="1"/>
    <col min="3" max="3" width="11.7265625" bestFit="1" customWidth="1"/>
    <col min="4" max="4" width="12" bestFit="1" customWidth="1"/>
    <col min="5" max="9" width="11.7265625" bestFit="1" customWidth="1"/>
    <col min="10" max="10" width="12" bestFit="1" customWidth="1"/>
  </cols>
  <sheetData>
    <row r="1" spans="1:10" ht="18" customHeight="1" x14ac:dyDescent="0.25">
      <c r="A1" s="4" t="s">
        <v>0</v>
      </c>
      <c r="B1" s="4" t="s">
        <v>1</v>
      </c>
      <c r="C1" s="4" t="s">
        <v>61</v>
      </c>
      <c r="D1" s="4" t="s">
        <v>62</v>
      </c>
      <c r="E1" s="4" t="s">
        <v>63</v>
      </c>
      <c r="F1" s="4" t="s">
        <v>64</v>
      </c>
      <c r="G1" s="4" t="s">
        <v>65</v>
      </c>
      <c r="H1" s="4" t="s">
        <v>66</v>
      </c>
      <c r="I1" s="4" t="s">
        <v>67</v>
      </c>
      <c r="J1" s="11" t="s">
        <v>68</v>
      </c>
    </row>
    <row r="2" spans="1:10" ht="18" customHeight="1" x14ac:dyDescent="0.25">
      <c r="A2" s="47" t="s">
        <v>37</v>
      </c>
      <c r="B2" s="41">
        <v>43147</v>
      </c>
      <c r="C2" s="41">
        <f>Devoirs[[#This Row],[J0]]+2</f>
        <v>43149</v>
      </c>
      <c r="D2" s="41">
        <f>Devoirs[[#This Row],[J0]]+6</f>
        <v>43153</v>
      </c>
      <c r="E2" s="41">
        <f>Devoirs[[#This Row],[J0]]+10</f>
        <v>43157</v>
      </c>
      <c r="F2" s="41">
        <f>Devoirs[[#This Row],[J0]]+15</f>
        <v>43162</v>
      </c>
      <c r="G2" s="41">
        <f>Devoirs[[#This Row],[J0]]+30</f>
        <v>43177</v>
      </c>
      <c r="H2" s="41">
        <f>Devoirs[[#This Row],[J0]]+45</f>
        <v>43192</v>
      </c>
      <c r="I2" s="41">
        <f>Devoirs[[#This Row],[J0]]+60</f>
        <v>43207</v>
      </c>
      <c r="J2" s="41">
        <f>Devoirs[[#This Row],[J0]]+75</f>
        <v>43222</v>
      </c>
    </row>
    <row r="3" spans="1:10" ht="18" customHeight="1" x14ac:dyDescent="0.25">
      <c r="A3" s="48" t="s">
        <v>43</v>
      </c>
      <c r="B3" s="41">
        <v>43147</v>
      </c>
      <c r="C3" s="41">
        <f>Devoirs[[#This Row],[J0]]+2</f>
        <v>43149</v>
      </c>
      <c r="D3" s="41">
        <f>Devoirs[[#This Row],[J0]]+6</f>
        <v>43153</v>
      </c>
      <c r="E3" s="41">
        <f>Devoirs[[#This Row],[J0]]+10</f>
        <v>43157</v>
      </c>
      <c r="F3" s="41">
        <f>Devoirs[[#This Row],[J0]]+15</f>
        <v>43162</v>
      </c>
      <c r="G3" s="41">
        <f>Devoirs[[#This Row],[J0]]+30</f>
        <v>43177</v>
      </c>
      <c r="H3" s="41">
        <f>Devoirs[[#This Row],[J0]]+45</f>
        <v>43192</v>
      </c>
      <c r="I3" s="41">
        <f>Devoirs[[#This Row],[J0]]+60</f>
        <v>43207</v>
      </c>
      <c r="J3" s="41">
        <f>Devoirs[[#This Row],[J0]]+75</f>
        <v>43222</v>
      </c>
    </row>
    <row r="4" spans="1:10" ht="18" customHeight="1" x14ac:dyDescent="0.25">
      <c r="A4" s="49" t="s">
        <v>39</v>
      </c>
      <c r="B4" s="41">
        <v>43148</v>
      </c>
      <c r="C4" s="41">
        <f>Devoirs[[#This Row],[J0]]+2</f>
        <v>43150</v>
      </c>
      <c r="D4" s="41">
        <f>Devoirs[[#This Row],[J0]]+6</f>
        <v>43154</v>
      </c>
      <c r="E4" s="41">
        <f>Devoirs[[#This Row],[J0]]+10</f>
        <v>43158</v>
      </c>
      <c r="F4" s="41">
        <f>Devoirs[[#This Row],[J0]]+15</f>
        <v>43163</v>
      </c>
      <c r="G4" s="41">
        <f>Devoirs[[#This Row],[J0]]+30</f>
        <v>43178</v>
      </c>
      <c r="H4" s="41">
        <f>Devoirs[[#This Row],[J0]]+45</f>
        <v>43193</v>
      </c>
      <c r="I4" s="41">
        <f>Devoirs[[#This Row],[J0]]+60</f>
        <v>43208</v>
      </c>
      <c r="J4" s="41">
        <f>Devoirs[[#This Row],[J0]]+75</f>
        <v>43223</v>
      </c>
    </row>
    <row r="5" spans="1:10" ht="18" customHeight="1" x14ac:dyDescent="0.25">
      <c r="A5" s="50" t="s">
        <v>40</v>
      </c>
      <c r="B5" s="41">
        <v>43148</v>
      </c>
      <c r="C5" s="41">
        <f>Devoirs[[#This Row],[J0]]+2</f>
        <v>43150</v>
      </c>
      <c r="D5" s="41">
        <f>Devoirs[[#This Row],[J0]]+6</f>
        <v>43154</v>
      </c>
      <c r="E5" s="41">
        <f>Devoirs[[#This Row],[J0]]+10</f>
        <v>43158</v>
      </c>
      <c r="F5" s="41">
        <f>Devoirs[[#This Row],[J0]]+15</f>
        <v>43163</v>
      </c>
      <c r="G5" s="41">
        <f>Devoirs[[#This Row],[J0]]+30</f>
        <v>43178</v>
      </c>
      <c r="H5" s="41">
        <f>Devoirs[[#This Row],[J0]]+45</f>
        <v>43193</v>
      </c>
      <c r="I5" s="41">
        <f>Devoirs[[#This Row],[J0]]+60</f>
        <v>43208</v>
      </c>
      <c r="J5" s="41">
        <f>Devoirs[[#This Row],[J0]]+75</f>
        <v>43223</v>
      </c>
    </row>
    <row r="6" spans="1:10" ht="18" customHeight="1" x14ac:dyDescent="0.25">
      <c r="A6" s="48" t="s">
        <v>44</v>
      </c>
      <c r="B6" s="41">
        <v>43149</v>
      </c>
      <c r="C6" s="41">
        <f>Devoirs[[#This Row],[J0]]+2</f>
        <v>43151</v>
      </c>
      <c r="D6" s="41">
        <f>Devoirs[[#This Row],[J0]]+6</f>
        <v>43155</v>
      </c>
      <c r="E6" s="41">
        <f>Devoirs[[#This Row],[J0]]+10</f>
        <v>43159</v>
      </c>
      <c r="F6" s="41">
        <f>Devoirs[[#This Row],[J0]]+15</f>
        <v>43164</v>
      </c>
      <c r="G6" s="41">
        <f>Devoirs[[#This Row],[J0]]+30</f>
        <v>43179</v>
      </c>
      <c r="H6" s="41">
        <f>Devoirs[[#This Row],[J0]]+45</f>
        <v>43194</v>
      </c>
      <c r="I6" s="41">
        <f>Devoirs[[#This Row],[J0]]+60</f>
        <v>43209</v>
      </c>
      <c r="J6" s="41">
        <f>Devoirs[[#This Row],[J0]]+75</f>
        <v>43224</v>
      </c>
    </row>
    <row r="7" spans="1:10" ht="18" customHeight="1" x14ac:dyDescent="0.25">
      <c r="A7" s="49" t="s">
        <v>41</v>
      </c>
      <c r="B7" s="41">
        <v>43149</v>
      </c>
      <c r="C7" s="41">
        <f>Devoirs[[#This Row],[J0]]+2</f>
        <v>43151</v>
      </c>
      <c r="D7" s="41">
        <f>Devoirs[[#This Row],[J0]]+6</f>
        <v>43155</v>
      </c>
      <c r="E7" s="41">
        <f>Devoirs[[#This Row],[J0]]+10</f>
        <v>43159</v>
      </c>
      <c r="F7" s="41">
        <f>Devoirs[[#This Row],[J0]]+15</f>
        <v>43164</v>
      </c>
      <c r="G7" s="41">
        <f>Devoirs[[#This Row],[J0]]+30</f>
        <v>43179</v>
      </c>
      <c r="H7" s="41">
        <f>Devoirs[[#This Row],[J0]]+45</f>
        <v>43194</v>
      </c>
      <c r="I7" s="41">
        <f>Devoirs[[#This Row],[J0]]+60</f>
        <v>43209</v>
      </c>
      <c r="J7" s="41">
        <f>Devoirs[[#This Row],[J0]]+75</f>
        <v>43224</v>
      </c>
    </row>
    <row r="8" spans="1:10" ht="18" customHeight="1" x14ac:dyDescent="0.25">
      <c r="A8" s="50" t="s">
        <v>42</v>
      </c>
      <c r="B8" s="41">
        <v>43152</v>
      </c>
      <c r="C8" s="41">
        <f>Devoirs[[#This Row],[J0]]+2</f>
        <v>43154</v>
      </c>
      <c r="D8" s="41">
        <f>Devoirs[[#This Row],[J0]]+6</f>
        <v>43158</v>
      </c>
      <c r="E8" s="41">
        <f>Devoirs[[#This Row],[J0]]+10</f>
        <v>43162</v>
      </c>
      <c r="F8" s="41">
        <f>Devoirs[[#This Row],[J0]]+15</f>
        <v>43167</v>
      </c>
      <c r="G8" s="41">
        <f>Devoirs[[#This Row],[J0]]+30</f>
        <v>43182</v>
      </c>
      <c r="H8" s="41">
        <f>Devoirs[[#This Row],[J0]]+45</f>
        <v>43197</v>
      </c>
      <c r="I8" s="41">
        <f>Devoirs[[#This Row],[J0]]+60</f>
        <v>43212</v>
      </c>
      <c r="J8" s="41">
        <f>Devoirs[[#This Row],[J0]]+75</f>
        <v>43227</v>
      </c>
    </row>
    <row r="9" spans="1:10" ht="18" customHeight="1" x14ac:dyDescent="0.25">
      <c r="A9" s="47" t="s">
        <v>38</v>
      </c>
      <c r="B9" s="41">
        <v>43152</v>
      </c>
      <c r="C9" s="41">
        <f>Devoirs[[#This Row],[J0]]+2</f>
        <v>43154</v>
      </c>
      <c r="D9" s="41">
        <f>Devoirs[[#This Row],[J0]]+6</f>
        <v>43158</v>
      </c>
      <c r="E9" s="41">
        <f>Devoirs[[#This Row],[J0]]+10</f>
        <v>43162</v>
      </c>
      <c r="F9" s="41">
        <f>Devoirs[[#This Row],[J0]]+15</f>
        <v>43167</v>
      </c>
      <c r="G9" s="41">
        <f>Devoirs[[#This Row],[J0]]+30</f>
        <v>43182</v>
      </c>
      <c r="H9" s="41">
        <f>Devoirs[[#This Row],[J0]]+45</f>
        <v>43197</v>
      </c>
      <c r="I9" s="41">
        <f>Devoirs[[#This Row],[J0]]+60</f>
        <v>43212</v>
      </c>
      <c r="J9" s="41">
        <f>Devoirs[[#This Row],[J0]]+75</f>
        <v>43227</v>
      </c>
    </row>
  </sheetData>
  <printOptions horizontalCentered="1"/>
  <pageMargins left="0.7" right="0.7" top="0.75" bottom="0.75" header="0.3" footer="0.3"/>
  <pageSetup orientation="portrait" r:id="rId1"/>
  <headerFooter differentFirst="1">
    <oddFooter>Page &amp;P of &amp;N</oddFooter>
  </headerFooter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92D050"/>
  </sheetPr>
  <dimension ref="A1:H17"/>
  <sheetViews>
    <sheetView workbookViewId="0">
      <selection activeCell="C2" sqref="C2"/>
    </sheetView>
  </sheetViews>
  <sheetFormatPr baseColWidth="10" defaultColWidth="9.1796875" defaultRowHeight="12.5" x14ac:dyDescent="0.25"/>
  <cols>
    <col min="1" max="1" width="2.26953125" style="9" customWidth="1"/>
    <col min="2" max="8" width="19.26953125" customWidth="1"/>
    <col min="9" max="9" width="11.453125" customWidth="1"/>
  </cols>
  <sheetData>
    <row r="1" spans="1:8" ht="13" thickBot="1" x14ac:dyDescent="0.3">
      <c r="A1" s="9" t="s">
        <v>10</v>
      </c>
    </row>
    <row r="2" spans="1:8" s="7" customFormat="1" ht="23.5" thickTop="1" thickBot="1" x14ac:dyDescent="0.3">
      <c r="A2" s="10" t="s">
        <v>10</v>
      </c>
      <c r="B2" s="5">
        <v>2018</v>
      </c>
      <c r="C2" s="6">
        <v>9</v>
      </c>
      <c r="D2"/>
    </row>
    <row r="3" spans="1:8" ht="13" thickTop="1" x14ac:dyDescent="0.25">
      <c r="A3" s="9" t="s">
        <v>10</v>
      </c>
    </row>
    <row r="4" spans="1:8" ht="37.5" thickBot="1" x14ac:dyDescent="0.3">
      <c r="A4" s="9" t="s">
        <v>10</v>
      </c>
      <c r="B4" s="60" t="s">
        <v>9</v>
      </c>
      <c r="C4" s="60"/>
      <c r="D4" s="60"/>
      <c r="E4" s="60"/>
      <c r="F4" s="60"/>
      <c r="G4" s="60"/>
      <c r="H4" s="60"/>
    </row>
    <row r="5" spans="1:8" ht="14.5" thickTop="1" x14ac:dyDescent="0.25">
      <c r="A5" s="9" t="s">
        <v>10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3" t="s">
        <v>8</v>
      </c>
      <c r="H5" s="1" t="s">
        <v>2</v>
      </c>
    </row>
    <row r="6" spans="1:8" s="45" customFormat="1" ht="15" x14ac:dyDescent="0.25">
      <c r="A6" s="42" t="s">
        <v>10</v>
      </c>
      <c r="B6" s="43">
        <f>B7</f>
        <v>43157</v>
      </c>
      <c r="C6" s="44"/>
      <c r="D6" s="44"/>
      <c r="E6" s="44"/>
      <c r="F6" s="44"/>
      <c r="G6" s="44"/>
      <c r="H6" s="43">
        <f>H7</f>
        <v>43163</v>
      </c>
    </row>
    <row r="7" spans="1:8" ht="27" x14ac:dyDescent="0.25">
      <c r="A7" s="9" t="s">
        <v>10</v>
      </c>
      <c r="B7" s="8">
        <f>(C2-1)*7+IF(WEEKDAY(DATE(B2,1,1),2)&gt;4,7,0)+DATE(B2,1,1)-WEEKDAY(DATE(B2,1,1),2)+1</f>
        <v>43157</v>
      </c>
      <c r="C7" s="8">
        <f>B7+1</f>
        <v>43158</v>
      </c>
      <c r="D7" s="8">
        <f t="shared" ref="D7:H7" si="0">C7+1</f>
        <v>43159</v>
      </c>
      <c r="E7" s="8">
        <f t="shared" si="0"/>
        <v>43160</v>
      </c>
      <c r="F7" s="8">
        <f t="shared" si="0"/>
        <v>43161</v>
      </c>
      <c r="G7" s="8">
        <f t="shared" si="0"/>
        <v>43162</v>
      </c>
      <c r="H7" s="8">
        <f t="shared" si="0"/>
        <v>43163</v>
      </c>
    </row>
    <row r="8" spans="1:8" x14ac:dyDescent="0.25">
      <c r="A8">
        <v>1</v>
      </c>
      <c r="B8" s="46" t="s">
        <v>75</v>
      </c>
      <c r="C8" s="53" t="s">
        <v>77</v>
      </c>
      <c r="D8" s="52" t="s">
        <v>81</v>
      </c>
      <c r="G8" s="46" t="s">
        <v>83</v>
      </c>
      <c r="H8" s="53" t="s">
        <v>87</v>
      </c>
    </row>
    <row r="9" spans="1:8" x14ac:dyDescent="0.25">
      <c r="A9">
        <v>2</v>
      </c>
      <c r="B9" s="52" t="s">
        <v>76</v>
      </c>
      <c r="C9" s="51" t="s">
        <v>78</v>
      </c>
      <c r="D9" s="53" t="s">
        <v>82</v>
      </c>
      <c r="G9" s="52" t="s">
        <v>84</v>
      </c>
      <c r="H9" s="51" t="s">
        <v>88</v>
      </c>
    </row>
    <row r="10" spans="1:8" x14ac:dyDescent="0.25">
      <c r="A10">
        <v>3</v>
      </c>
      <c r="C10" s="51" t="s">
        <v>79</v>
      </c>
      <c r="G10" s="51" t="s">
        <v>85</v>
      </c>
    </row>
    <row r="11" spans="1:8" x14ac:dyDescent="0.25">
      <c r="A11">
        <v>4</v>
      </c>
      <c r="C11" s="46" t="s">
        <v>80</v>
      </c>
      <c r="G11" s="46" t="s">
        <v>86</v>
      </c>
    </row>
    <row r="12" spans="1:8" x14ac:dyDescent="0.25">
      <c r="A12"/>
    </row>
    <row r="13" spans="1:8" x14ac:dyDescent="0.25">
      <c r="A13"/>
    </row>
    <row r="14" spans="1:8" x14ac:dyDescent="0.25">
      <c r="A14"/>
    </row>
    <row r="15" spans="1:8" x14ac:dyDescent="0.25">
      <c r="A15"/>
    </row>
    <row r="16" spans="1:8" x14ac:dyDescent="0.25">
      <c r="A16"/>
    </row>
    <row r="17" spans="1:1" x14ac:dyDescent="0.25">
      <c r="A17"/>
    </row>
  </sheetData>
  <mergeCells count="1">
    <mergeCell ref="B4:H4"/>
  </mergeCells>
  <conditionalFormatting sqref="B6:H7">
    <cfRule type="expression" dxfId="7" priority="1">
      <formula>YEAR(B6)&lt;&gt;$B$2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ompteur Semaine">
              <controlPr defaultSize="0" autoPict="0" macro="[0]!vuesemaine" altText="Bouton Compteur. Modifie le nombre de semaines civiles dans la cellule C4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0.39997558519241921"/>
  </sheetPr>
  <dimension ref="A1:I37"/>
  <sheetViews>
    <sheetView zoomScale="90" zoomScaleNormal="90" workbookViewId="0">
      <selection activeCell="C2" sqref="C2"/>
    </sheetView>
  </sheetViews>
  <sheetFormatPr baseColWidth="10" defaultColWidth="9.1796875" defaultRowHeight="12.5" x14ac:dyDescent="0.25"/>
  <cols>
    <col min="1" max="1" width="2.26953125" style="31" customWidth="1"/>
    <col min="2" max="2" width="4.1796875" style="38" bestFit="1" customWidth="1"/>
    <col min="3" max="7" width="20.54296875" customWidth="1"/>
    <col min="8" max="8" width="22.6328125" customWidth="1"/>
    <col min="9" max="9" width="20.54296875" customWidth="1"/>
    <col min="10" max="10" width="1.7265625" customWidth="1"/>
  </cols>
  <sheetData>
    <row r="1" spans="1:9" ht="13" thickBot="1" x14ac:dyDescent="0.3"/>
    <row r="2" spans="1:9" s="7" customFormat="1" ht="23.5" thickTop="1" thickBot="1" x14ac:dyDescent="0.3">
      <c r="A2" s="32"/>
      <c r="B2" s="39"/>
      <c r="C2" s="12">
        <v>2018</v>
      </c>
      <c r="D2" s="13" t="str">
        <f>UPPER(CHOOSE(E2,"Janvier","Février","Mars","Avril","Mai","Juin","Juillet","Août","Septembre","Octobre","Novembre","Décembre"))</f>
        <v>FÉVRIER</v>
      </c>
      <c r="E2" s="14">
        <v>2</v>
      </c>
    </row>
    <row r="3" spans="1:9" ht="13" thickTop="1" x14ac:dyDescent="0.25"/>
    <row r="4" spans="1:9" ht="37.5" thickBot="1" x14ac:dyDescent="0.3">
      <c r="C4" s="61" t="s">
        <v>11</v>
      </c>
      <c r="D4" s="62"/>
      <c r="E4" s="62"/>
      <c r="F4" s="62"/>
      <c r="G4" s="62"/>
      <c r="H4" s="62"/>
      <c r="I4" s="62"/>
    </row>
    <row r="5" spans="1:9" ht="15" thickTop="1" thickBot="1" x14ac:dyDescent="0.3">
      <c r="B5" s="31"/>
      <c r="C5" s="15" t="s">
        <v>3</v>
      </c>
      <c r="D5" s="16" t="s">
        <v>4</v>
      </c>
      <c r="E5" s="16" t="s">
        <v>5</v>
      </c>
      <c r="F5" s="16" t="s">
        <v>6</v>
      </c>
      <c r="G5" s="16" t="s">
        <v>7</v>
      </c>
      <c r="H5" s="17" t="s">
        <v>8</v>
      </c>
      <c r="I5" s="15" t="s">
        <v>2</v>
      </c>
    </row>
    <row r="6" spans="1:9" ht="27.5" thickTop="1" x14ac:dyDescent="0.25">
      <c r="B6" s="40">
        <f>1+INT(MIN(MOD(C6-DATE(YEAR(C6)+{-1;0;1},1,5)+WEEKDAY(DATE(YEAR(C6)+{-1;0;1},1,3)),734))/7)</f>
        <v>5</v>
      </c>
      <c r="C6" s="22">
        <f>DATE(C2,E2,1)-WEEKDAY(DATE(C2,E2,1),2)+1</f>
        <v>43129</v>
      </c>
      <c r="D6" s="23">
        <f t="shared" ref="D6:I6" si="0">C6+1</f>
        <v>43130</v>
      </c>
      <c r="E6" s="23">
        <f t="shared" si="0"/>
        <v>43131</v>
      </c>
      <c r="F6" s="23">
        <f t="shared" si="0"/>
        <v>43132</v>
      </c>
      <c r="G6" s="23">
        <f t="shared" si="0"/>
        <v>43133</v>
      </c>
      <c r="H6" s="23">
        <f t="shared" si="0"/>
        <v>43134</v>
      </c>
      <c r="I6" s="23">
        <f t="shared" si="0"/>
        <v>43135</v>
      </c>
    </row>
    <row r="7" spans="1:9" s="18" customFormat="1" ht="12.65" customHeight="1" x14ac:dyDescent="0.25">
      <c r="A7" s="33"/>
      <c r="B7" s="33"/>
      <c r="C7" s="24" t="str">
        <f>IFERROR(VLOOKUP(C6,JF_P[],2,0),"")</f>
        <v/>
      </c>
      <c r="D7" s="25" t="str">
        <f>IFERROR(VLOOKUP(D6,JF_P[],2,0),"")</f>
        <v/>
      </c>
      <c r="E7" s="25" t="str">
        <f>IFERROR(VLOOKUP(E6,JF_P[],2,0),"")</f>
        <v/>
      </c>
      <c r="F7" s="25" t="str">
        <f>IFERROR(VLOOKUP(F6,JF_P[],2,0),"")</f>
        <v/>
      </c>
      <c r="G7" s="25" t="str">
        <f>IFERROR(VLOOKUP(G6,JF_P[],2,0),"")</f>
        <v/>
      </c>
      <c r="H7" s="25" t="str">
        <f>IFERROR(VLOOKUP(H6,JF_P[],2,0),"")</f>
        <v/>
      </c>
      <c r="I7" s="25" t="str">
        <f>IFERROR(VLOOKUP(I6,JF_P[],2,0),"")</f>
        <v/>
      </c>
    </row>
    <row r="8" spans="1:9" s="21" customFormat="1" ht="13" thickBot="1" x14ac:dyDescent="0.3">
      <c r="A8" s="31"/>
      <c r="B8" s="31"/>
      <c r="C8" s="19"/>
      <c r="D8" s="20"/>
      <c r="E8" s="20"/>
      <c r="F8" s="20"/>
      <c r="G8" s="20"/>
      <c r="H8" s="20"/>
      <c r="I8" s="20"/>
    </row>
    <row r="9" spans="1:9" ht="27.5" thickTop="1" x14ac:dyDescent="0.25">
      <c r="B9" s="40">
        <f>1+INT(MIN(MOD(C9-DATE(YEAR(C9)+{-1;0;1},1,5)+WEEKDAY(DATE(YEAR(C9)+{-1;0;1},1,3)),734))/7)</f>
        <v>6</v>
      </c>
      <c r="C9" s="22">
        <f>C6+7</f>
        <v>43136</v>
      </c>
      <c r="D9" s="23">
        <f t="shared" ref="D9:I9" si="1">C9+1</f>
        <v>43137</v>
      </c>
      <c r="E9" s="23">
        <f t="shared" si="1"/>
        <v>43138</v>
      </c>
      <c r="F9" s="23">
        <f t="shared" si="1"/>
        <v>43139</v>
      </c>
      <c r="G9" s="23">
        <f t="shared" si="1"/>
        <v>43140</v>
      </c>
      <c r="H9" s="23">
        <f t="shared" si="1"/>
        <v>43141</v>
      </c>
      <c r="I9" s="23">
        <f t="shared" si="1"/>
        <v>43142</v>
      </c>
    </row>
    <row r="10" spans="1:9" s="21" customFormat="1" ht="12.65" customHeight="1" x14ac:dyDescent="0.25">
      <c r="A10" s="31"/>
      <c r="B10" s="31"/>
      <c r="C10" s="24" t="str">
        <f>IFERROR(VLOOKUP(C9,JF_P[],2,0),"")</f>
        <v/>
      </c>
      <c r="D10" s="25" t="str">
        <f>IFERROR(VLOOKUP(D9,JF_P[],2,0),"")</f>
        <v/>
      </c>
      <c r="E10" s="25" t="str">
        <f>IFERROR(VLOOKUP(E9,JF_P[],2,0),"")</f>
        <v/>
      </c>
      <c r="F10" s="25" t="str">
        <f>IFERROR(VLOOKUP(F9,JF_P[],2,0),"")</f>
        <v/>
      </c>
      <c r="G10" s="25" t="str">
        <f>IFERROR(VLOOKUP(G9,JF_P[],2,0),"")</f>
        <v/>
      </c>
      <c r="H10" s="25" t="str">
        <f>IFERROR(VLOOKUP(H9,JF_P[],2,0),"")</f>
        <v/>
      </c>
      <c r="I10" s="25" t="str">
        <f>IFERROR(VLOOKUP(I9,JF_P[],2,0),"")</f>
        <v/>
      </c>
    </row>
    <row r="11" spans="1:9" s="21" customFormat="1" ht="13" thickBot="1" x14ac:dyDescent="0.3">
      <c r="A11" s="31"/>
      <c r="B11" s="31"/>
      <c r="C11"/>
      <c r="D11"/>
      <c r="E11"/>
      <c r="F11"/>
      <c r="G11"/>
      <c r="H11"/>
      <c r="I11"/>
    </row>
    <row r="12" spans="1:9" ht="27.5" thickTop="1" x14ac:dyDescent="0.25">
      <c r="B12" s="40">
        <f>1+INT(MIN(MOD(C12-DATE(YEAR(C12)+{-1;0;1},1,5)+WEEKDAY(DATE(YEAR(C12)+{-1;0;1},1,3)),734))/7)</f>
        <v>7</v>
      </c>
      <c r="C12" s="22">
        <f>C9+7</f>
        <v>43143</v>
      </c>
      <c r="D12" s="23">
        <f t="shared" ref="D12:I12" si="2">C12+1</f>
        <v>43144</v>
      </c>
      <c r="E12" s="23">
        <f t="shared" si="2"/>
        <v>43145</v>
      </c>
      <c r="F12" s="23">
        <f t="shared" si="2"/>
        <v>43146</v>
      </c>
      <c r="G12" s="23">
        <f t="shared" si="2"/>
        <v>43147</v>
      </c>
      <c r="H12" s="23">
        <f t="shared" si="2"/>
        <v>43148</v>
      </c>
      <c r="I12" s="23">
        <f t="shared" si="2"/>
        <v>43149</v>
      </c>
    </row>
    <row r="13" spans="1:9" s="18" customFormat="1" ht="12.65" customHeight="1" x14ac:dyDescent="0.25">
      <c r="A13" s="33"/>
      <c r="B13" s="33"/>
      <c r="C13" s="24" t="str">
        <f>IFERROR(VLOOKUP(C12,JF_P[],2,0),"")</f>
        <v/>
      </c>
      <c r="D13" s="25" t="str">
        <f>IFERROR(VLOOKUP(D12,JF_P[],2,0),"")</f>
        <v/>
      </c>
      <c r="E13" s="25" t="str">
        <f>IFERROR(VLOOKUP(E12,JF_P[],2,0),"")</f>
        <v/>
      </c>
      <c r="F13" s="25" t="str">
        <f>IFERROR(VLOOKUP(F12,JF_P[],2,0),"")</f>
        <v/>
      </c>
      <c r="G13" s="25" t="str">
        <f>IFERROR(VLOOKUP(G12,JF_P[],2,0),"")</f>
        <v/>
      </c>
      <c r="H13" s="25" t="str">
        <f>IFERROR(VLOOKUP(H12,JF_P[],2,0),"")</f>
        <v/>
      </c>
      <c r="I13" s="25" t="str">
        <f>IFERROR(VLOOKUP(I12,JF_P[],2,0),"")</f>
        <v/>
      </c>
    </row>
    <row r="14" spans="1:9" s="21" customFormat="1" x14ac:dyDescent="0.25">
      <c r="A14" s="31"/>
      <c r="B14" s="31"/>
      <c r="C14" s="19"/>
      <c r="D14" s="20"/>
      <c r="E14" s="20"/>
      <c r="F14" s="20"/>
      <c r="G14" s="54" t="s">
        <v>45</v>
      </c>
      <c r="H14" s="56" t="s">
        <v>47</v>
      </c>
      <c r="I14" s="54" t="s">
        <v>53</v>
      </c>
    </row>
    <row r="15" spans="1:9" s="21" customFormat="1" x14ac:dyDescent="0.25">
      <c r="A15" s="31"/>
      <c r="B15" s="31"/>
      <c r="C15" s="19"/>
      <c r="D15" s="20"/>
      <c r="E15" s="20"/>
      <c r="F15" s="20"/>
      <c r="G15" s="55" t="s">
        <v>46</v>
      </c>
      <c r="H15" s="57" t="s">
        <v>48</v>
      </c>
      <c r="I15" s="55" t="s">
        <v>54</v>
      </c>
    </row>
    <row r="16" spans="1:9" s="21" customFormat="1" x14ac:dyDescent="0.25">
      <c r="A16" s="31"/>
      <c r="B16" s="31"/>
      <c r="C16" s="19"/>
      <c r="D16" s="20"/>
      <c r="E16" s="20"/>
      <c r="F16" s="20"/>
      <c r="G16" s="20"/>
      <c r="H16" s="20"/>
      <c r="I16" s="55" t="s">
        <v>49</v>
      </c>
    </row>
    <row r="17" spans="1:9" s="21" customFormat="1" x14ac:dyDescent="0.25">
      <c r="A17" s="31"/>
      <c r="B17" s="31"/>
      <c r="C17" s="19"/>
      <c r="D17" s="20"/>
      <c r="E17" s="20"/>
      <c r="F17" s="20"/>
      <c r="G17" s="20"/>
      <c r="H17" s="20"/>
      <c r="I17" s="56" t="s">
        <v>50</v>
      </c>
    </row>
    <row r="18" spans="1:9" s="21" customFormat="1" ht="13" thickBot="1" x14ac:dyDescent="0.3">
      <c r="A18" s="31"/>
      <c r="B18" s="31"/>
      <c r="C18" s="19"/>
      <c r="D18" s="20"/>
      <c r="E18" s="20"/>
      <c r="F18" s="20"/>
      <c r="G18" s="20"/>
      <c r="H18" s="20"/>
      <c r="I18" s="20"/>
    </row>
    <row r="19" spans="1:9" ht="27.5" thickTop="1" x14ac:dyDescent="0.25">
      <c r="B19" s="40">
        <f>1+INT(MIN(MOD(C19-DATE(YEAR(C19)+{-1;0;1},1,5)+WEEKDAY(DATE(YEAR(C19)+{-1;0;1},1,3)),734))/7)</f>
        <v>8</v>
      </c>
      <c r="C19" s="22">
        <f>C12+7</f>
        <v>43150</v>
      </c>
      <c r="D19" s="23">
        <f t="shared" ref="D19:I19" si="3">C19+1</f>
        <v>43151</v>
      </c>
      <c r="E19" s="23">
        <f t="shared" si="3"/>
        <v>43152</v>
      </c>
      <c r="F19" s="23">
        <f t="shared" si="3"/>
        <v>43153</v>
      </c>
      <c r="G19" s="23">
        <f t="shared" si="3"/>
        <v>43154</v>
      </c>
      <c r="H19" s="23">
        <f t="shared" si="3"/>
        <v>43155</v>
      </c>
      <c r="I19" s="23">
        <f t="shared" si="3"/>
        <v>43156</v>
      </c>
    </row>
    <row r="20" spans="1:9" s="21" customFormat="1" ht="12.65" customHeight="1" x14ac:dyDescent="0.25">
      <c r="A20" s="31"/>
      <c r="B20" s="31"/>
      <c r="C20" s="24" t="str">
        <f>IFERROR(VLOOKUP(C19,JF_P[],2,0),"")</f>
        <v/>
      </c>
      <c r="D20" s="25" t="str">
        <f>IFERROR(VLOOKUP(D19,JF_P[],2,0),"")</f>
        <v/>
      </c>
      <c r="E20" s="25" t="str">
        <f>IFERROR(VLOOKUP(E19,JF_P[],2,0),"")</f>
        <v/>
      </c>
      <c r="F20" s="25" t="str">
        <f>IFERROR(VLOOKUP(F19,JF_P[],2,0),"")</f>
        <v/>
      </c>
      <c r="G20" s="25" t="str">
        <f>IFERROR(VLOOKUP(G19,JF_P[],2,0),"")</f>
        <v/>
      </c>
      <c r="H20" s="25" t="str">
        <f>IFERROR(VLOOKUP(H19,JF_P[],2,0),"")</f>
        <v/>
      </c>
      <c r="I20" s="25" t="str">
        <f>IFERROR(VLOOKUP(I19,JF_P[],2,0),"")</f>
        <v/>
      </c>
    </row>
    <row r="21" spans="1:9" s="21" customFormat="1" x14ac:dyDescent="0.25">
      <c r="A21" s="31"/>
      <c r="B21" s="31"/>
      <c r="C21" s="53" t="s">
        <v>55</v>
      </c>
      <c r="D21" s="52" t="s">
        <v>57</v>
      </c>
      <c r="E21" s="51" t="s">
        <v>51</v>
      </c>
      <c r="F21" s="46" t="s">
        <v>69</v>
      </c>
      <c r="G21" s="53" t="s">
        <v>71</v>
      </c>
      <c r="H21" s="52" t="s">
        <v>73</v>
      </c>
      <c r="I21"/>
    </row>
    <row r="22" spans="1:9" s="21" customFormat="1" x14ac:dyDescent="0.25">
      <c r="A22" s="31"/>
      <c r="B22" s="31"/>
      <c r="C22" s="51" t="s">
        <v>56</v>
      </c>
      <c r="D22" s="53" t="s">
        <v>58</v>
      </c>
      <c r="E22" s="46" t="s">
        <v>52</v>
      </c>
      <c r="F22" s="52" t="s">
        <v>70</v>
      </c>
      <c r="G22" s="51" t="s">
        <v>72</v>
      </c>
      <c r="H22" s="53" t="s">
        <v>74</v>
      </c>
      <c r="I22"/>
    </row>
    <row r="23" spans="1:9" s="21" customFormat="1" x14ac:dyDescent="0.25">
      <c r="A23" s="31"/>
      <c r="B23" s="31"/>
      <c r="C23"/>
      <c r="D23"/>
      <c r="E23"/>
      <c r="F23"/>
      <c r="G23" s="51" t="s">
        <v>59</v>
      </c>
      <c r="H23"/>
      <c r="I23"/>
    </row>
    <row r="24" spans="1:9" s="21" customFormat="1" x14ac:dyDescent="0.25">
      <c r="A24" s="31"/>
      <c r="B24" s="31"/>
      <c r="C24"/>
      <c r="D24"/>
      <c r="E24"/>
      <c r="F24"/>
      <c r="G24" s="46" t="s">
        <v>60</v>
      </c>
      <c r="H24"/>
      <c r="I24"/>
    </row>
    <row r="25" spans="1:9" s="21" customFormat="1" ht="13" thickBot="1" x14ac:dyDescent="0.3">
      <c r="A25" s="31"/>
      <c r="B25" s="31"/>
      <c r="C25"/>
      <c r="D25"/>
      <c r="E25"/>
      <c r="F25"/>
      <c r="G25"/>
      <c r="H25"/>
      <c r="I25"/>
    </row>
    <row r="26" spans="1:9" ht="27.5" thickTop="1" x14ac:dyDescent="0.25">
      <c r="B26" s="40">
        <f>1+INT(MIN(MOD(C26-DATE(YEAR(C26)+{-1;0;1},1,5)+WEEKDAY(DATE(YEAR(C26)+{-1;0;1},1,3)),734))/7)</f>
        <v>9</v>
      </c>
      <c r="C26" s="22">
        <f>C19+7</f>
        <v>43157</v>
      </c>
      <c r="D26" s="23">
        <f t="shared" ref="D26:I26" si="4">C26+1</f>
        <v>43158</v>
      </c>
      <c r="E26" s="23">
        <f t="shared" si="4"/>
        <v>43159</v>
      </c>
      <c r="F26" s="23">
        <f t="shared" si="4"/>
        <v>43160</v>
      </c>
      <c r="G26" s="23">
        <f t="shared" si="4"/>
        <v>43161</v>
      </c>
      <c r="H26" s="23">
        <f t="shared" si="4"/>
        <v>43162</v>
      </c>
      <c r="I26" s="23">
        <f t="shared" si="4"/>
        <v>43163</v>
      </c>
    </row>
    <row r="27" spans="1:9" s="18" customFormat="1" ht="12.65" customHeight="1" x14ac:dyDescent="0.25">
      <c r="A27" s="33"/>
      <c r="B27" s="33"/>
      <c r="C27" s="24" t="str">
        <f>IFERROR(VLOOKUP(C26,JF_P[],2,0),"")</f>
        <v/>
      </c>
      <c r="D27" s="25" t="str">
        <f>IFERROR(VLOOKUP(D26,JF_P[],2,0),"")</f>
        <v/>
      </c>
      <c r="E27" s="25" t="str">
        <f>IFERROR(VLOOKUP(E26,JF_P[],2,0),"")</f>
        <v/>
      </c>
      <c r="F27" s="25" t="str">
        <f>IFERROR(VLOOKUP(F26,JF_P[],2,0),"")</f>
        <v/>
      </c>
      <c r="G27" s="25" t="str">
        <f>IFERROR(VLOOKUP(G26,JF_P[],2,0),"")</f>
        <v/>
      </c>
      <c r="H27" s="25" t="str">
        <f>IFERROR(VLOOKUP(H26,JF_P[],2,0),"")</f>
        <v/>
      </c>
      <c r="I27" s="25" t="str">
        <f>IFERROR(VLOOKUP(I26,JF_P[],2,0),"")</f>
        <v/>
      </c>
    </row>
    <row r="28" spans="1:9" s="21" customFormat="1" x14ac:dyDescent="0.25">
      <c r="A28" s="31"/>
      <c r="B28" s="31"/>
      <c r="C28" s="59" t="s">
        <v>75</v>
      </c>
      <c r="D28" s="56" t="s">
        <v>77</v>
      </c>
      <c r="E28" s="55" t="s">
        <v>81</v>
      </c>
      <c r="F28" s="20"/>
      <c r="G28" s="20"/>
      <c r="H28" s="54" t="s">
        <v>83</v>
      </c>
      <c r="I28" s="56" t="s">
        <v>87</v>
      </c>
    </row>
    <row r="29" spans="1:9" s="21" customFormat="1" x14ac:dyDescent="0.25">
      <c r="A29" s="31"/>
      <c r="B29" s="31"/>
      <c r="C29" s="58" t="s">
        <v>76</v>
      </c>
      <c r="D29" s="57" t="s">
        <v>78</v>
      </c>
      <c r="E29" s="56" t="s">
        <v>82</v>
      </c>
      <c r="F29" s="20"/>
      <c r="G29" s="20"/>
      <c r="H29" s="55" t="s">
        <v>84</v>
      </c>
      <c r="I29" s="57" t="s">
        <v>88</v>
      </c>
    </row>
    <row r="30" spans="1:9" s="21" customFormat="1" x14ac:dyDescent="0.25">
      <c r="A30" s="31"/>
      <c r="B30" s="31"/>
      <c r="C30" s="19"/>
      <c r="D30" s="57" t="s">
        <v>79</v>
      </c>
      <c r="E30" s="20"/>
      <c r="F30" s="20"/>
      <c r="G30" s="20"/>
      <c r="H30" s="57" t="s">
        <v>85</v>
      </c>
      <c r="I30" s="20"/>
    </row>
    <row r="31" spans="1:9" s="21" customFormat="1" x14ac:dyDescent="0.25">
      <c r="A31" s="31"/>
      <c r="B31" s="31"/>
      <c r="C31" s="19"/>
      <c r="D31" s="54" t="s">
        <v>80</v>
      </c>
      <c r="E31" s="20"/>
      <c r="F31" s="20"/>
      <c r="G31" s="20"/>
      <c r="H31" s="54" t="s">
        <v>86</v>
      </c>
      <c r="I31" s="20"/>
    </row>
    <row r="32" spans="1:9" s="21" customFormat="1" ht="13" thickBot="1" x14ac:dyDescent="0.3">
      <c r="A32" s="31"/>
      <c r="B32" s="31"/>
      <c r="C32" s="19"/>
      <c r="D32" s="20"/>
      <c r="E32" s="20"/>
      <c r="F32" s="20"/>
      <c r="G32" s="20"/>
      <c r="H32" s="20"/>
      <c r="I32" s="20"/>
    </row>
    <row r="33" spans="1:9" ht="28" thickTop="1" x14ac:dyDescent="0.25">
      <c r="B33" s="40">
        <f>1+INT(MIN(MOD(C33-DATE(YEAR(C33)+{-1;0;1},1,5)+WEEKDAY(DATE(YEAR(C33)+{-1;0;1},1,3)),734))/7)</f>
        <v>10</v>
      </c>
      <c r="C33" s="22">
        <f>C26+7</f>
        <v>43164</v>
      </c>
      <c r="D33" s="23">
        <f t="shared" ref="D33:I33" si="5">C33+1</f>
        <v>43165</v>
      </c>
      <c r="E33" s="23">
        <f t="shared" si="5"/>
        <v>43166</v>
      </c>
      <c r="F33" s="23">
        <f t="shared" si="5"/>
        <v>43167</v>
      </c>
      <c r="G33" s="23">
        <f t="shared" si="5"/>
        <v>43168</v>
      </c>
      <c r="H33" s="23">
        <f t="shared" si="5"/>
        <v>43169</v>
      </c>
      <c r="I33" s="23">
        <f t="shared" si="5"/>
        <v>43170</v>
      </c>
    </row>
    <row r="34" spans="1:9" s="21" customFormat="1" ht="12.65" customHeight="1" x14ac:dyDescent="0.25">
      <c r="A34" s="31"/>
      <c r="B34" s="31"/>
      <c r="C34" s="24" t="str">
        <f>IFERROR(VLOOKUP(C33,JF_P[],2,0),"")</f>
        <v/>
      </c>
      <c r="D34" s="25" t="str">
        <f>IFERROR(VLOOKUP(D33,JF_P[],2,0),"")</f>
        <v/>
      </c>
      <c r="E34" s="25" t="str">
        <f>IFERROR(VLOOKUP(E33,JF_P[],2,0),"")</f>
        <v/>
      </c>
      <c r="F34" s="25" t="str">
        <f>IFERROR(VLOOKUP(F33,JF_P[],2,0),"")</f>
        <v/>
      </c>
      <c r="G34" s="25" t="str">
        <f>IFERROR(VLOOKUP(G33,JF_P[],2,0),"")</f>
        <v/>
      </c>
      <c r="H34" s="25" t="str">
        <f>IFERROR(VLOOKUP(H33,JF_P[],2,0),"")</f>
        <v/>
      </c>
      <c r="I34" s="25" t="str">
        <f>IFERROR(VLOOKUP(I33,JF_P[],2,0),"")</f>
        <v/>
      </c>
    </row>
    <row r="35" spans="1:9" s="21" customFormat="1" x14ac:dyDescent="0.25">
      <c r="A35" s="31"/>
      <c r="B35" s="31"/>
      <c r="C35" s="52" t="s">
        <v>89</v>
      </c>
      <c r="D35"/>
      <c r="E35"/>
      <c r="F35" s="51" t="s">
        <v>91</v>
      </c>
      <c r="G35"/>
      <c r="H35"/>
      <c r="I35"/>
    </row>
    <row r="36" spans="1:9" s="21" customFormat="1" x14ac:dyDescent="0.25">
      <c r="A36" s="31"/>
      <c r="B36" s="31"/>
      <c r="C36" s="53" t="s">
        <v>90</v>
      </c>
      <c r="D36"/>
      <c r="E36"/>
      <c r="F36" s="46" t="s">
        <v>92</v>
      </c>
      <c r="G36"/>
      <c r="H36"/>
      <c r="I36"/>
    </row>
    <row r="37" spans="1:9" s="21" customFormat="1" x14ac:dyDescent="0.25">
      <c r="A37" s="31"/>
      <c r="B37" s="31"/>
      <c r="C37"/>
      <c r="D37"/>
      <c r="E37"/>
      <c r="F37"/>
      <c r="G37"/>
      <c r="H37"/>
      <c r="I37"/>
    </row>
  </sheetData>
  <mergeCells count="1">
    <mergeCell ref="C4:I4"/>
  </mergeCells>
  <conditionalFormatting sqref="C9:I9 C19:I19 C33:I33">
    <cfRule type="expression" dxfId="6" priority="4">
      <formula>MONTH(C9)&lt;&gt;$E$2</formula>
    </cfRule>
  </conditionalFormatting>
  <conditionalFormatting sqref="C6:I6">
    <cfRule type="expression" dxfId="5" priority="3">
      <formula>MONTH(C6)&lt;&gt;$E$2</formula>
    </cfRule>
  </conditionalFormatting>
  <conditionalFormatting sqref="C12:I12">
    <cfRule type="expression" dxfId="4" priority="2">
      <formula>MONTH(C12)&lt;&gt;$E$2</formula>
    </cfRule>
  </conditionalFormatting>
  <conditionalFormatting sqref="C26:I26">
    <cfRule type="expression" dxfId="3" priority="1">
      <formula>MONTH(C26)&lt;&gt;$E$2</formula>
    </cfRule>
  </conditionalFormatting>
  <pageMargins left="0.7" right="0.7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ompteur Année">
              <controlPr defaultSize="0" autoPict="0" macro="[0]!vuemois" altText="Bouton Compteur. Modifie l’année civile dans la cellule C2">
                <anchor moveWithCells="1" sizeWithCells="1">
                  <from>
                    <xdr:col>2</xdr:col>
                    <xdr:colOff>1238250</xdr:colOff>
                    <xdr:row>1</xdr:row>
                    <xdr:rowOff>19050</xdr:rowOff>
                  </from>
                  <to>
                    <xdr:col>3</xdr:col>
                    <xdr:colOff>12700</xdr:colOff>
                    <xdr:row>1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ompteur Mois">
              <controlPr defaultSize="0" autoPict="0" macro="[0]!vuemois" altText="Bouton Compteur. Modifie le mois civil dans la cellule E2">
                <anchor moveWithCells="1" sizeWithCells="1">
                  <from>
                    <xdr:col>3</xdr:col>
                    <xdr:colOff>1250950</xdr:colOff>
                    <xdr:row>1</xdr:row>
                    <xdr:rowOff>19050</xdr:rowOff>
                  </from>
                  <to>
                    <xdr:col>4</xdr:col>
                    <xdr:colOff>19050</xdr:colOff>
                    <xdr:row>1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20"/>
  <sheetViews>
    <sheetView workbookViewId="0">
      <selection activeCell="B4" sqref="B4"/>
    </sheetView>
  </sheetViews>
  <sheetFormatPr baseColWidth="10" defaultColWidth="10.81640625" defaultRowHeight="14" x14ac:dyDescent="0.25"/>
  <cols>
    <col min="1" max="1" width="14.81640625" style="34" customWidth="1"/>
    <col min="2" max="7" width="8" style="35" customWidth="1"/>
    <col min="8" max="16384" width="10.81640625" style="34"/>
  </cols>
  <sheetData>
    <row r="1" spans="1:7" x14ac:dyDescent="0.25">
      <c r="B1" s="35" t="s">
        <v>27</v>
      </c>
      <c r="C1" s="35" t="s">
        <v>28</v>
      </c>
      <c r="D1" s="35" t="s">
        <v>29</v>
      </c>
      <c r="E1" s="35" t="s">
        <v>30</v>
      </c>
      <c r="F1" s="35" t="s">
        <v>31</v>
      </c>
      <c r="G1" s="35" t="s">
        <v>32</v>
      </c>
    </row>
    <row r="2" spans="1:7" x14ac:dyDescent="0.25">
      <c r="A2" s="34" t="s">
        <v>33</v>
      </c>
      <c r="B2" s="37">
        <v>6</v>
      </c>
      <c r="C2" s="35">
        <f>B2+B3+3</f>
        <v>9</v>
      </c>
      <c r="D2" s="35">
        <f t="shared" ref="D2:G2" si="0">C2+C3+3</f>
        <v>12</v>
      </c>
      <c r="E2" s="35">
        <f t="shared" si="0"/>
        <v>19</v>
      </c>
      <c r="F2" s="35">
        <f t="shared" si="0"/>
        <v>26</v>
      </c>
      <c r="G2" s="35">
        <f t="shared" si="0"/>
        <v>33</v>
      </c>
    </row>
    <row r="3" spans="1:7" x14ac:dyDescent="0.25">
      <c r="A3" s="34" t="s">
        <v>34</v>
      </c>
      <c r="B3" s="37">
        <v>0</v>
      </c>
      <c r="C3" s="37">
        <v>0</v>
      </c>
      <c r="D3" s="37">
        <v>4</v>
      </c>
      <c r="E3" s="37">
        <v>4</v>
      </c>
      <c r="F3" s="37">
        <v>4</v>
      </c>
      <c r="G3" s="37">
        <v>2</v>
      </c>
    </row>
    <row r="4" spans="1:7" x14ac:dyDescent="0.25">
      <c r="A4" s="34" t="s">
        <v>35</v>
      </c>
      <c r="B4" s="35">
        <f>B2+2</f>
        <v>8</v>
      </c>
      <c r="C4" s="35">
        <f t="shared" ref="C4:G4" si="1">C2+2</f>
        <v>11</v>
      </c>
      <c r="D4" s="35">
        <f t="shared" si="1"/>
        <v>14</v>
      </c>
      <c r="E4" s="35">
        <f t="shared" si="1"/>
        <v>21</v>
      </c>
      <c r="F4" s="35">
        <f t="shared" si="1"/>
        <v>28</v>
      </c>
      <c r="G4" s="35">
        <f t="shared" si="1"/>
        <v>35</v>
      </c>
    </row>
    <row r="5" spans="1:7" x14ac:dyDescent="0.25">
      <c r="A5" s="34" t="s">
        <v>36</v>
      </c>
      <c r="B5" s="35">
        <f>B2+1+B3</f>
        <v>7</v>
      </c>
      <c r="C5" s="35">
        <f t="shared" ref="C5:G5" si="2">C2+1+C3</f>
        <v>10</v>
      </c>
      <c r="D5" s="35">
        <f t="shared" si="2"/>
        <v>17</v>
      </c>
      <c r="E5" s="35">
        <f t="shared" si="2"/>
        <v>24</v>
      </c>
      <c r="F5" s="35">
        <f t="shared" si="2"/>
        <v>31</v>
      </c>
      <c r="G5" s="35">
        <f t="shared" si="2"/>
        <v>36</v>
      </c>
    </row>
    <row r="8" spans="1:7" x14ac:dyDescent="0.25">
      <c r="B8" s="36"/>
      <c r="C8" s="36"/>
      <c r="D8" s="36"/>
      <c r="E8" s="36"/>
      <c r="F8" s="36"/>
      <c r="G8" s="36"/>
    </row>
    <row r="14" spans="1:7" x14ac:dyDescent="0.25">
      <c r="B14" s="36"/>
      <c r="C14" s="36"/>
      <c r="D14" s="36"/>
      <c r="E14" s="36"/>
      <c r="F14" s="36"/>
      <c r="G14" s="36"/>
    </row>
    <row r="20" spans="2:7" x14ac:dyDescent="0.25">
      <c r="B20" s="36"/>
      <c r="C20" s="36"/>
      <c r="D20" s="36"/>
      <c r="E20" s="36"/>
      <c r="F20" s="36"/>
      <c r="G20" s="36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C33"/>
  <sheetViews>
    <sheetView topLeftCell="A2" workbookViewId="0">
      <selection activeCell="B2" sqref="B2:C33"/>
    </sheetView>
  </sheetViews>
  <sheetFormatPr baseColWidth="10" defaultColWidth="18.54296875" defaultRowHeight="12.5" x14ac:dyDescent="0.25"/>
  <sheetData>
    <row r="1" spans="1:3" x14ac:dyDescent="0.25">
      <c r="A1" s="26">
        <f>Mensuel!C2</f>
        <v>2018</v>
      </c>
      <c r="B1" s="28" t="s">
        <v>12</v>
      </c>
      <c r="C1" s="28" t="s">
        <v>13</v>
      </c>
    </row>
    <row r="2" spans="1:3" x14ac:dyDescent="0.25">
      <c r="A2" s="27"/>
      <c r="B2" s="29">
        <f>IF(WEEKDAY(B3,2)=2,B3-1,0)</f>
        <v>0</v>
      </c>
      <c r="C2" s="27" t="s">
        <v>14</v>
      </c>
    </row>
    <row r="3" spans="1:3" x14ac:dyDescent="0.25">
      <c r="A3" s="27"/>
      <c r="B3" s="30">
        <f>DATE(A1,1,1)</f>
        <v>43101</v>
      </c>
      <c r="C3" s="27" t="s">
        <v>15</v>
      </c>
    </row>
    <row r="4" spans="1:3" x14ac:dyDescent="0.25">
      <c r="A4" s="27"/>
      <c r="B4" s="29">
        <f>IF(WEEKDAY(B3,2)=4,B3+1,0)</f>
        <v>0</v>
      </c>
      <c r="C4" s="27" t="s">
        <v>14</v>
      </c>
    </row>
    <row r="5" spans="1:3" x14ac:dyDescent="0.25">
      <c r="A5" s="27"/>
      <c r="B5" s="30">
        <f>DATE(A1,IF((25-MOD((11*MOD(A1-1900,19)+4-INT((7*MOD(A1-1900,19)+1)/19)),29)-MOD(A1-1900+INT((A1-1900)/4)+31-MOD((11*MOD(A1-1900,19)+4-INT((7*MOD(A1-1900,19)+1)/19)),29),7))&gt;0,4,3),IF((25-MOD((11*MOD(A1-1900,19)+4-INT((7*MOD(A1-1900,19)+1)/19)),29)-MOD(A1-1900+INT((A1-1900)/4)+31-MOD((11*MOD(A1-1900,19)+4-INT((7*MOD(A1-1900,19)+1)/19)),29),7))&gt;0,(25-MOD((11*MOD(A1-1900,19)+4-INT((7*MOD(A1-1900,19)+1)/19)),29)-MOD(A1-1900+INT((A1-1900)/4)+31-MOD((11*MOD(A1-1900,19)+4-INT((7*MOD(A1-1900,19)+1)/19)),29),7)),31+(25-MOD((11*MOD(A1-1900,19)+4-INT((7*MOD(A1-1900,19)+1)/19)),29)-MOD(A1-1900+INT((A1-1900)/4)+31-MOD((11*MOD(A1-1900,19)+4-INT((7*MOD(A1-1900,19)+1)/19)),29),7))))</f>
        <v>43191</v>
      </c>
      <c r="C5" s="27" t="s">
        <v>16</v>
      </c>
    </row>
    <row r="6" spans="1:3" x14ac:dyDescent="0.25">
      <c r="A6" s="27"/>
      <c r="B6" s="30">
        <f>B5+1</f>
        <v>43192</v>
      </c>
      <c r="C6" s="27" t="s">
        <v>17</v>
      </c>
    </row>
    <row r="7" spans="1:3" x14ac:dyDescent="0.25">
      <c r="A7" s="27"/>
      <c r="B7" s="29">
        <f>IF(WEEKDAY(B8,2)=2,B8-1,0)</f>
        <v>43220</v>
      </c>
      <c r="C7" s="27" t="s">
        <v>14</v>
      </c>
    </row>
    <row r="8" spans="1:3" x14ac:dyDescent="0.25">
      <c r="A8" s="27"/>
      <c r="B8" s="30">
        <f>DATE(A1,5,1)</f>
        <v>43221</v>
      </c>
      <c r="C8" s="27" t="s">
        <v>18</v>
      </c>
    </row>
    <row r="9" spans="1:3" x14ac:dyDescent="0.25">
      <c r="A9" s="27"/>
      <c r="B9" s="29">
        <f>IF(WEEKDAY(B8,2)=4,B8+1,0)</f>
        <v>0</v>
      </c>
      <c r="C9" s="27" t="s">
        <v>14</v>
      </c>
    </row>
    <row r="10" spans="1:3" x14ac:dyDescent="0.25">
      <c r="A10" s="27"/>
      <c r="B10" s="29">
        <f>IF(WEEKDAY(B11,2)=2,B11-1,0)</f>
        <v>43227</v>
      </c>
      <c r="C10" s="27" t="s">
        <v>14</v>
      </c>
    </row>
    <row r="11" spans="1:3" x14ac:dyDescent="0.25">
      <c r="A11" s="27"/>
      <c r="B11" s="30">
        <f>DATE(A1,5,8)</f>
        <v>43228</v>
      </c>
      <c r="C11" s="27" t="s">
        <v>19</v>
      </c>
    </row>
    <row r="12" spans="1:3" x14ac:dyDescent="0.25">
      <c r="A12" s="27"/>
      <c r="B12" s="29">
        <f>IF(WEEKDAY(B11,2)=4,B11+1,0)</f>
        <v>0</v>
      </c>
      <c r="C12" s="27" t="s">
        <v>14</v>
      </c>
    </row>
    <row r="13" spans="1:3" x14ac:dyDescent="0.25">
      <c r="A13" s="27"/>
      <c r="B13" s="30">
        <f>B5+39</f>
        <v>43230</v>
      </c>
      <c r="C13" s="27" t="s">
        <v>20</v>
      </c>
    </row>
    <row r="14" spans="1:3" x14ac:dyDescent="0.25">
      <c r="A14" s="27"/>
      <c r="B14" s="29">
        <f>IF(WEEKDAY(B13,2)=4,B13+1,0)</f>
        <v>43231</v>
      </c>
      <c r="C14" s="27" t="s">
        <v>14</v>
      </c>
    </row>
    <row r="15" spans="1:3" x14ac:dyDescent="0.25">
      <c r="A15" s="27"/>
      <c r="B15" s="30">
        <f>B5+50</f>
        <v>43241</v>
      </c>
      <c r="C15" s="27" t="s">
        <v>21</v>
      </c>
    </row>
    <row r="16" spans="1:3" x14ac:dyDescent="0.25">
      <c r="A16" s="27"/>
      <c r="B16" s="29">
        <f>IF(WEEKDAY(B17,2)=2,B17-1,0)</f>
        <v>0</v>
      </c>
      <c r="C16" s="27" t="s">
        <v>14</v>
      </c>
    </row>
    <row r="17" spans="1:3" x14ac:dyDescent="0.25">
      <c r="A17" s="27"/>
      <c r="B17" s="30">
        <f>DATE(A1,7,14)</f>
        <v>43295</v>
      </c>
      <c r="C17" s="27" t="s">
        <v>22</v>
      </c>
    </row>
    <row r="18" spans="1:3" x14ac:dyDescent="0.25">
      <c r="A18" s="27"/>
      <c r="B18" s="29">
        <f>IF(WEEKDAY(B17,2)=4,B17+1,0)</f>
        <v>0</v>
      </c>
      <c r="C18" s="27" t="s">
        <v>14</v>
      </c>
    </row>
    <row r="19" spans="1:3" x14ac:dyDescent="0.25">
      <c r="A19" s="27"/>
      <c r="B19" s="29">
        <f>IF(WEEKDAY(B20,2)=2,B20-1,0)</f>
        <v>0</v>
      </c>
      <c r="C19" s="27" t="s">
        <v>14</v>
      </c>
    </row>
    <row r="20" spans="1:3" x14ac:dyDescent="0.25">
      <c r="A20" s="27"/>
      <c r="B20" s="30">
        <f>DATE(A1,8,15)</f>
        <v>43327</v>
      </c>
      <c r="C20" s="27" t="s">
        <v>23</v>
      </c>
    </row>
    <row r="21" spans="1:3" x14ac:dyDescent="0.25">
      <c r="A21" s="27"/>
      <c r="B21" s="29">
        <f>IF(WEEKDAY(B20,2)=4,B20+1,0)</f>
        <v>0</v>
      </c>
      <c r="C21" s="27" t="s">
        <v>14</v>
      </c>
    </row>
    <row r="22" spans="1:3" x14ac:dyDescent="0.25">
      <c r="A22" s="27"/>
      <c r="B22" s="29">
        <f>IF(WEEKDAY(B23,2)=2,B23-1,0)</f>
        <v>0</v>
      </c>
      <c r="C22" s="27" t="s">
        <v>14</v>
      </c>
    </row>
    <row r="23" spans="1:3" x14ac:dyDescent="0.25">
      <c r="A23" s="27"/>
      <c r="B23" s="30">
        <f>DATE(A1,11,1)</f>
        <v>43405</v>
      </c>
      <c r="C23" s="27" t="s">
        <v>24</v>
      </c>
    </row>
    <row r="24" spans="1:3" x14ac:dyDescent="0.25">
      <c r="A24" s="27"/>
      <c r="B24" s="29">
        <f>IF(WEEKDAY(B23,2)=4,B23+1,0)</f>
        <v>43406</v>
      </c>
      <c r="C24" s="27" t="s">
        <v>14</v>
      </c>
    </row>
    <row r="25" spans="1:3" x14ac:dyDescent="0.25">
      <c r="A25" s="27"/>
      <c r="B25" s="29">
        <f>IF(WEEKDAY(B26,2)=2,B26-1,0)</f>
        <v>0</v>
      </c>
      <c r="C25" s="27" t="s">
        <v>14</v>
      </c>
    </row>
    <row r="26" spans="1:3" x14ac:dyDescent="0.25">
      <c r="A26" s="27"/>
      <c r="B26" s="30">
        <f>DATE(A1,11,11)</f>
        <v>43415</v>
      </c>
      <c r="C26" s="27" t="s">
        <v>25</v>
      </c>
    </row>
    <row r="27" spans="1:3" x14ac:dyDescent="0.25">
      <c r="A27" s="27"/>
      <c r="B27" s="29">
        <f>IF(WEEKDAY(B26,2)=4,B26+1,0)</f>
        <v>0</v>
      </c>
      <c r="C27" s="27" t="s">
        <v>14</v>
      </c>
    </row>
    <row r="28" spans="1:3" x14ac:dyDescent="0.25">
      <c r="A28" s="27"/>
      <c r="B28" s="29">
        <f>IF(WEEKDAY(B29,2)=2,B29-1,0)</f>
        <v>43458</v>
      </c>
      <c r="C28" s="27" t="s">
        <v>14</v>
      </c>
    </row>
    <row r="29" spans="1:3" x14ac:dyDescent="0.25">
      <c r="A29" s="27"/>
      <c r="B29" s="30">
        <f>DATE(A1,12,25)</f>
        <v>43459</v>
      </c>
      <c r="C29" s="27" t="s">
        <v>26</v>
      </c>
    </row>
    <row r="30" spans="1:3" x14ac:dyDescent="0.25">
      <c r="A30" s="27"/>
      <c r="B30" s="29">
        <f>IF(WEEKDAY(B29,2)=4,B29+1,0)</f>
        <v>0</v>
      </c>
      <c r="C30" s="27" t="s">
        <v>14</v>
      </c>
    </row>
    <row r="31" spans="1:3" x14ac:dyDescent="0.25">
      <c r="A31" s="27"/>
      <c r="B31" s="29">
        <f>IF(WEEKDAY(B32,2)=2,B32-1,0)</f>
        <v>43465</v>
      </c>
      <c r="C31" s="27" t="s">
        <v>14</v>
      </c>
    </row>
    <row r="32" spans="1:3" x14ac:dyDescent="0.25">
      <c r="A32" s="27"/>
      <c r="B32" s="30">
        <f>DATE(A1+1,1,1)</f>
        <v>43466</v>
      </c>
      <c r="C32" s="27" t="s">
        <v>15</v>
      </c>
    </row>
    <row r="33" spans="2:3" x14ac:dyDescent="0.25">
      <c r="B33" s="29">
        <f>IF(WEEKDAY(B32,2)=4,B32+1,0)</f>
        <v>0</v>
      </c>
      <c r="C33" s="27" t="s">
        <v>14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774949EF-399F-4E41-9401-21F476B768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Cours</vt:lpstr>
      <vt:lpstr>Hebdomadaire</vt:lpstr>
      <vt:lpstr>Mensuel</vt:lpstr>
      <vt:lpstr>Parametres</vt:lpstr>
      <vt:lpstr>JFP</vt:lpstr>
      <vt:lpstr>masemaine</vt:lpstr>
      <vt:lpstr>rangsemaine</vt:lpstr>
      <vt:lpstr>semaine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</dc:creator>
  <cp:keywords/>
  <dc:description/>
  <cp:lastModifiedBy>Michel</cp:lastModifiedBy>
  <cp:revision/>
  <cp:lastPrinted>2017-08-21T20:53:26Z</cp:lastPrinted>
  <dcterms:created xsi:type="dcterms:W3CDTF">2015-02-17T18:38:59Z</dcterms:created>
  <dcterms:modified xsi:type="dcterms:W3CDTF">2018-02-01T23:45:12Z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TC034580779991</vt:lpwstr>
  </property>
</Properties>
</file>