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Liste complète_FVI" sheetId="1" r:id="rId1"/>
    <sheet name="Fiche non clos à améliorer" sheetId="3" r:id="rId2"/>
    <sheet name="Fiche récente" sheetId="5" r:id="rId3"/>
  </sheets>
  <externalReferences>
    <externalReference r:id="rId4"/>
  </externalReferences>
  <definedNames>
    <definedName name="_xlnm._FilterDatabase" localSheetId="0" hidden="1">'Liste complète_FVI'!$A$9:$AB$15</definedName>
    <definedName name="_xlnm.Criteria" localSheetId="2">'Fiche récente'!$A$9:$B$10</definedName>
    <definedName name="_xlnm.Extract" localSheetId="2">'Fiche récente'!$A$14:$AB$14</definedName>
    <definedName name="Tableau3" localSheetId="2">Tableau24[]</definedName>
    <definedName name="Tableau3">Tableau24[]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5" l="1"/>
  <c r="A10" i="5"/>
  <c r="D6" i="5" l="1"/>
  <c r="B6" i="5"/>
  <c r="D5" i="5"/>
  <c r="B5" i="5"/>
  <c r="D4" i="5"/>
  <c r="B4" i="5"/>
  <c r="D3" i="5"/>
  <c r="B3" i="5"/>
  <c r="F3" i="1" l="1"/>
  <c r="B3" i="1"/>
  <c r="F6" i="1"/>
  <c r="F5" i="1"/>
  <c r="F4" i="1"/>
  <c r="B6" i="1"/>
  <c r="B5" i="1"/>
  <c r="B4" i="1"/>
  <c r="C6" i="1"/>
  <c r="C5" i="1"/>
  <c r="C4" i="1"/>
  <c r="B4" i="3"/>
  <c r="B3" i="3"/>
  <c r="B6" i="3" l="1"/>
  <c r="B5" i="3"/>
  <c r="B2" i="3" l="1"/>
  <c r="A6" i="3"/>
  <c r="A5" i="3"/>
  <c r="A4" i="3"/>
  <c r="A3" i="3"/>
  <c r="A2" i="3"/>
  <c r="G6" i="1"/>
  <c r="G5" i="1"/>
  <c r="G4" i="1"/>
</calcChain>
</file>

<file path=xl/sharedStrings.xml><?xml version="1.0" encoding="utf-8"?>
<sst xmlns="http://schemas.openxmlformats.org/spreadsheetml/2006/main" count="431" uniqueCount="60">
  <si>
    <t>Liste complète des visites de chantier du SGMOE</t>
  </si>
  <si>
    <t>Date de génération :</t>
  </si>
  <si>
    <t>Nb de fiches de visites :</t>
  </si>
  <si>
    <t>Nb Fiches à clôturer :</t>
  </si>
  <si>
    <t>en OL :</t>
  </si>
  <si>
    <t xml:space="preserve"> en OA :</t>
  </si>
  <si>
    <t>en Environnement :</t>
  </si>
  <si>
    <t>Identification du contrôle</t>
  </si>
  <si>
    <t>Validation de la visite</t>
  </si>
  <si>
    <t>Clôture de la visite</t>
  </si>
  <si>
    <t>Chrono</t>
  </si>
  <si>
    <t>Date de la visite</t>
  </si>
  <si>
    <t>Rédacteur</t>
  </si>
  <si>
    <t>Code objet - ouvrage</t>
  </si>
  <si>
    <t>Zone</t>
  </si>
  <si>
    <t>Entité concernée</t>
  </si>
  <si>
    <t>Domaines</t>
  </si>
  <si>
    <t>Activités</t>
  </si>
  <si>
    <t>Participants</t>
  </si>
  <si>
    <t>Description de la visite</t>
  </si>
  <si>
    <t>Etat de la constatation</t>
  </si>
  <si>
    <t>Pièces jointes</t>
  </si>
  <si>
    <t>Situation à risque détectée</t>
  </si>
  <si>
    <t>Envoi en validation à</t>
  </si>
  <si>
    <t>Date d'envoi en validation</t>
  </si>
  <si>
    <t>Commentaires</t>
  </si>
  <si>
    <t>Valideur</t>
  </si>
  <si>
    <t>Décision</t>
  </si>
  <si>
    <t>Date de validation</t>
  </si>
  <si>
    <t>Responsable de la clôture</t>
  </si>
  <si>
    <t>Date de clôture</t>
  </si>
  <si>
    <t>FNC associée</t>
  </si>
  <si>
    <t>CDE associé</t>
  </si>
  <si>
    <t>FAC associée</t>
  </si>
  <si>
    <t>Diffusion à</t>
  </si>
  <si>
    <t>Pièces jointes2</t>
  </si>
  <si>
    <t>Commentaires3</t>
  </si>
  <si>
    <t>Pièces jointes4</t>
  </si>
  <si>
    <t>FVI-PAND-MOE-00347</t>
  </si>
  <si>
    <t>RERDT-02400</t>
  </si>
  <si>
    <t>RD 222</t>
  </si>
  <si>
    <t>SGI - Sous-Groupement Infrastructure</t>
  </si>
  <si>
    <t>Qualité</t>
  </si>
  <si>
    <t>Terrassement, OA, Assainissement, Réseau, Aménagement paysager</t>
  </si>
  <si>
    <t/>
  </si>
  <si>
    <t>Non</t>
  </si>
  <si>
    <t>FVI-PAND-MOE-00346</t>
  </si>
  <si>
    <t>DBGEN-06700</t>
  </si>
  <si>
    <t>D136 Chemin agricole</t>
  </si>
  <si>
    <t>Assainissement</t>
  </si>
  <si>
    <t>Validé</t>
  </si>
  <si>
    <t>RAS</t>
  </si>
  <si>
    <t>Liste des visites de chantier non clos du SGMOE avec constatation "Non correct" ou "A améliorer" incluant les situations à risque</t>
  </si>
  <si>
    <t>Pascal ANDRE</t>
  </si>
  <si>
    <t>Philippe ZINK</t>
  </si>
  <si>
    <t>Florian SAILLARD</t>
  </si>
  <si>
    <t>Non correct / à corriger</t>
  </si>
  <si>
    <t>A améliorer</t>
  </si>
  <si>
    <t>Correct</t>
  </si>
  <si>
    <t>Liste complète des visites de chantier du SGMOE depuis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</si>
</sst>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  <xf numFmtId="14" fontId="4" fillId="2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right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0" fillId="4" borderId="0" xfId="0" applyFill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1" fillId="3" borderId="0" xfId="0" applyFont="1" applyFill="1" applyBorder="1" applyAlignment="1">
      <alignment vertical="center" wrapText="1"/>
    </xf>
    <xf numFmtId="0" fontId="1" fillId="3" borderId="0" xfId="0" applyFont="1" applyFill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NumberFormat="1" applyFont="1" applyAlignment="1">
      <alignment horizontal="center" vertical="center" wrapText="1"/>
    </xf>
    <xf numFmtId="14" fontId="1" fillId="3" borderId="2" xfId="0" applyNumberFormat="1" applyFont="1" applyFill="1" applyBorder="1" applyAlignment="1">
      <alignment vertic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4" fontId="0" fillId="0" borderId="0" xfId="0" applyNumberFormat="1" applyAlignment="1">
      <alignment horizontal="left" vertical="top"/>
    </xf>
    <xf numFmtId="14" fontId="4" fillId="0" borderId="0" xfId="0" applyNumberFormat="1" applyFont="1" applyAlignment="1">
      <alignment horizontal="left" vertical="center" wrapText="1"/>
    </xf>
    <xf numFmtId="14" fontId="0" fillId="4" borderId="0" xfId="0" applyNumberFormat="1" applyFill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top" wrapText="1"/>
    </xf>
    <xf numFmtId="14" fontId="0" fillId="3" borderId="2" xfId="0" applyNumberFormat="1" applyFill="1" applyBorder="1" applyAlignment="1">
      <alignment horizontal="left" vertical="center" wrapText="1"/>
    </xf>
    <xf numFmtId="14" fontId="1" fillId="3" borderId="0" xfId="0" applyNumberFormat="1" applyFont="1" applyFill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2" fontId="4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0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NumberFormat="1" applyFont="1" applyAlignment="1">
      <alignment horizontal="left" vertical="center"/>
    </xf>
  </cellXfs>
  <cellStyles count="1">
    <cellStyle name="Normal" xfId="0" builtinId="0"/>
  </cellStyles>
  <dxfs count="123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numFmt numFmtId="19" formatCode="dd/mm/yyyy"/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numFmt numFmtId="19" formatCode="dd/mm/yyyy"/>
      <alignment horizontal="left"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border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  <vertical style="thin">
          <color theme="8" tint="-0.24994659260841701"/>
        </vertical>
        <horizontal style="thin">
          <color theme="8" tint="-0.24994659260841701"/>
        </horizontal>
      </border>
    </dxf>
    <dxf>
      <border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  <vertical style="thin">
          <color theme="8" tint="-0.24994659260841701"/>
        </vertical>
        <horizontal style="thin">
          <color theme="8" tint="-0.24994659260841701"/>
        </horizontal>
      </border>
    </dxf>
    <dxf>
      <border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  <vertical style="thin">
          <color theme="8" tint="-0.24994659260841701"/>
        </vertical>
        <horizontal style="thin">
          <color theme="8" tint="-0.24994659260841701"/>
        </horizontal>
      </border>
    </dxf>
    <dxf>
      <border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  <vertical style="thin">
          <color theme="8" tint="-0.24994659260841701"/>
        </vertical>
        <horizontal style="thin">
          <color theme="8" tint="-0.24994659260841701"/>
        </horizontal>
      </border>
    </dxf>
    <dxf>
      <border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  <vertical style="thin">
          <color theme="8" tint="-0.24994659260841701"/>
        </vertical>
        <horizontal style="thin">
          <color theme="8" tint="-0.24994659260841701"/>
        </horizontal>
      </border>
    </dxf>
    <dxf>
      <border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  <vertical style="thin">
          <color theme="8" tint="-0.24994659260841701"/>
        </vertical>
        <horizontal style="thin">
          <color theme="8" tint="-0.24994659260841701"/>
        </horizontal>
      </border>
    </dxf>
    <dxf>
      <font>
        <color theme="0"/>
      </font>
      <fill>
        <patternFill>
          <bgColor theme="8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8" tint="-0.24994659260841701"/>
        </left>
        <right style="thin">
          <color theme="8" tint="-0.24994659260841701"/>
        </right>
        <top style="thin">
          <color theme="8" tint="-0.24994659260841701"/>
        </top>
        <bottom style="thin">
          <color theme="8" tint="-0.24994659260841701"/>
        </bottom>
        <vertical style="thin">
          <color theme="8" tint="-0.24994659260841701"/>
        </vertical>
        <horizontal style="thin">
          <color theme="8" tint="-0.24994659260841701"/>
        </horizontal>
      </border>
    </dxf>
  </dxfs>
  <tableStyles count="1" defaultTableStyle="TableStyleMedium2" defaultPivotStyle="PivotStyleLight16">
    <tableStyle name="Style de tableau 1" pivot="0" count="8">
      <tableStyleElement type="wholeTable" dxfId="122"/>
      <tableStyleElement type="headerRow" dxfId="121"/>
      <tableStyleElement type="firstColumn" dxfId="120"/>
      <tableStyleElement type="lastColumn" dxfId="119"/>
      <tableStyleElement type="firstRowStripe" dxfId="118"/>
      <tableStyleElement type="secondRowStripe" dxfId="117"/>
      <tableStyleElement type="firstColumnStripe" dxfId="116"/>
      <tableStyleElement type="secondColumnStripe" dxfId="1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298450</xdr:colOff>
          <xdr:row>1</xdr:row>
          <xdr:rowOff>19050</xdr:rowOff>
        </xdr:from>
        <xdr:to>
          <xdr:col>2</xdr:col>
          <xdr:colOff>1917700</xdr:colOff>
          <xdr:row>3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complète_FVI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1</xdr:row>
          <xdr:rowOff>31750</xdr:rowOff>
        </xdr:from>
        <xdr:to>
          <xdr:col>4</xdr:col>
          <xdr:colOff>533400</xdr:colOff>
          <xdr:row>3</xdr:row>
          <xdr:rowOff>12700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=""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 Filtres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1</xdr:row>
          <xdr:rowOff>31750</xdr:rowOff>
        </xdr:from>
        <xdr:to>
          <xdr:col>5</xdr:col>
          <xdr:colOff>762000</xdr:colOff>
          <xdr:row>3</xdr:row>
          <xdr:rowOff>12700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=""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Désactiver Filtres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50800</xdr:colOff>
          <xdr:row>1</xdr:row>
          <xdr:rowOff>88900</xdr:rowOff>
        </xdr:from>
        <xdr:to>
          <xdr:col>5</xdr:col>
          <xdr:colOff>127000</xdr:colOff>
          <xdr:row>3</xdr:row>
          <xdr:rowOff>69850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=""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complète_FVI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iste_FVI%202019-10-2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omplète_FVI"/>
      <sheetName val="Fiche non clos à améliorer"/>
      <sheetName val="Fiche récente"/>
      <sheetName val="Suivi"/>
      <sheetName val="Suivi (2)"/>
      <sheetName val="Analyse risque"/>
    </sheetNames>
    <sheetDataSet>
      <sheetData sheetId="0">
        <row r="2">
          <cell r="A2" t="str">
            <v>Date de génération :</v>
          </cell>
        </row>
        <row r="3">
          <cell r="A3" t="str">
            <v>Nb de fiches de visites :</v>
          </cell>
        </row>
        <row r="4">
          <cell r="A4" t="str">
            <v>en OL :</v>
          </cell>
        </row>
        <row r="5">
          <cell r="A5" t="str">
            <v xml:space="preserve"> en OA :</v>
          </cell>
        </row>
        <row r="6">
          <cell r="A6" t="str">
            <v>en Environnement :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2" name="Tableau2" displayName="Tableau2" ref="A9:AB15" totalsRowShown="0" headerRowDxfId="109" dataDxfId="108">
  <sortState ref="A10:AB15">
    <sortCondition descending="1" ref="B9:B15"/>
  </sortState>
  <tableColumns count="28">
    <tableColumn id="1" name="Chrono" dataDxfId="107"/>
    <tableColumn id="2" name="Date de la visite" dataDxfId="106"/>
    <tableColumn id="3" name="Rédacteur" dataDxfId="105"/>
    <tableColumn id="4" name="Code objet - ouvrage" dataDxfId="104"/>
    <tableColumn id="5" name="Zone" dataDxfId="103"/>
    <tableColumn id="6" name="Entité concernée" dataDxfId="102"/>
    <tableColumn id="7" name="Domaines" dataDxfId="101"/>
    <tableColumn id="8" name="Activités" dataDxfId="100"/>
    <tableColumn id="9" name="Participants" dataDxfId="99"/>
    <tableColumn id="10" name="Description de la visite" dataDxfId="98"/>
    <tableColumn id="11" name="Etat de la constatation" dataDxfId="97"/>
    <tableColumn id="12" name="Pièces jointes" dataDxfId="96"/>
    <tableColumn id="13" name="Situation à risque détectée" dataDxfId="95"/>
    <tableColumn id="14" name="Envoi en validation à" dataDxfId="94"/>
    <tableColumn id="15" name="Date d'envoi en validation" dataDxfId="93"/>
    <tableColumn id="16" name="Commentaires" dataDxfId="92"/>
    <tableColumn id="17" name="Pièces jointes2" dataDxfId="91"/>
    <tableColumn id="18" name="Valideur" dataDxfId="90"/>
    <tableColumn id="19" name="Décision" dataDxfId="89"/>
    <tableColumn id="20" name="Date de validation" dataDxfId="88"/>
    <tableColumn id="21" name="Commentaires3" dataDxfId="87"/>
    <tableColumn id="22" name="Pièces jointes4" dataDxfId="86"/>
    <tableColumn id="23" name="Responsable de la clôture" dataDxfId="85"/>
    <tableColumn id="24" name="Date de clôture" dataDxfId="84"/>
    <tableColumn id="25" name="FNC associée" dataDxfId="83"/>
    <tableColumn id="26" name="CDE associé" dataDxfId="82"/>
    <tableColumn id="27" name="FAC associée" dataDxfId="81"/>
    <tableColumn id="28" name="Diffusion à" dataDxfId="8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9:AB15" totalsRowShown="0" headerRowDxfId="69" dataDxfId="68">
  <autoFilter ref="A9:AB15"/>
  <tableColumns count="28">
    <tableColumn id="1" name="Chrono" dataDxfId="67"/>
    <tableColumn id="2" name="Date de la visite" dataDxfId="66"/>
    <tableColumn id="3" name="Rédacteur" dataDxfId="65"/>
    <tableColumn id="4" name="Code objet - ouvrage" dataDxfId="64"/>
    <tableColumn id="5" name="Zone" dataDxfId="63"/>
    <tableColumn id="6" name="Entité concernée" dataDxfId="62"/>
    <tableColumn id="7" name="Domaines" dataDxfId="61"/>
    <tableColumn id="8" name="Activités" dataDxfId="60"/>
    <tableColumn id="9" name="Participants" dataDxfId="59"/>
    <tableColumn id="10" name="Description de la visite" dataDxfId="58"/>
    <tableColumn id="11" name="Etat de la constatation" dataDxfId="57"/>
    <tableColumn id="12" name="Pièces jointes" dataDxfId="56"/>
    <tableColumn id="13" name="Situation à risque détectée" dataDxfId="55"/>
    <tableColumn id="14" name="Envoi en validation à" dataDxfId="54"/>
    <tableColumn id="15" name="Date d'envoi en validation" dataDxfId="53"/>
    <tableColumn id="16" name="Commentaires" dataDxfId="52"/>
    <tableColumn id="17" name="Pièces jointes2" dataDxfId="51"/>
    <tableColumn id="18" name="Valideur" dataDxfId="50"/>
    <tableColumn id="19" name="Décision" dataDxfId="49"/>
    <tableColumn id="20" name="Date de validation" dataDxfId="48"/>
    <tableColumn id="21" name="Commentaires3" dataDxfId="47"/>
    <tableColumn id="22" name="Pièces jointes4" dataDxfId="46"/>
    <tableColumn id="23" name="Responsable de la clôture" dataDxfId="45"/>
    <tableColumn id="24" name="Date de clôture" dataDxfId="44"/>
    <tableColumn id="25" name="FNC associée" dataDxfId="43"/>
    <tableColumn id="26" name="CDE associé" dataDxfId="42"/>
    <tableColumn id="27" name="FAC associée" dataDxfId="41"/>
    <tableColumn id="28" name="Diffusion à" dataDxfId="40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1" name="Tableau22" displayName="Tableau22" ref="A14:AB15" totalsRowShown="0" headerRowDxfId="29" dataDxfId="28">
  <tableColumns count="28">
    <tableColumn id="1" name="Chrono" dataDxfId="27"/>
    <tableColumn id="2" name="Date de la visite" dataDxfId="26"/>
    <tableColumn id="3" name="Rédacteur" dataDxfId="25"/>
    <tableColumn id="4" name="Code objet - ouvrage" dataDxfId="24"/>
    <tableColumn id="5" name="Zone" dataDxfId="23"/>
    <tableColumn id="6" name="Entité concernée" dataDxfId="22"/>
    <tableColumn id="7" name="Domaines" dataDxfId="21"/>
    <tableColumn id="8" name="Activités" dataDxfId="20"/>
    <tableColumn id="9" name="Participants" dataDxfId="19"/>
    <tableColumn id="10" name="Description de la visite" dataDxfId="18"/>
    <tableColumn id="11" name="Etat de la constatation" dataDxfId="17"/>
    <tableColumn id="12" name="Pièces jointes" dataDxfId="16"/>
    <tableColumn id="13" name="Situation à risque détectée" dataDxfId="15"/>
    <tableColumn id="14" name="Envoi en validation à" dataDxfId="14"/>
    <tableColumn id="15" name="Date d'envoi en validation" dataDxfId="13"/>
    <tableColumn id="16" name="Commentaires" dataDxfId="12"/>
    <tableColumn id="17" name="Pièces jointes2" dataDxfId="11"/>
    <tableColumn id="18" name="Valideur" dataDxfId="10"/>
    <tableColumn id="19" name="Décision" dataDxfId="9"/>
    <tableColumn id="20" name="Date de validation" dataDxfId="8"/>
    <tableColumn id="21" name="Commentaires3" dataDxfId="7"/>
    <tableColumn id="22" name="Pièces jointes4" dataDxfId="6"/>
    <tableColumn id="23" name="Responsable de la clôture" dataDxfId="5"/>
    <tableColumn id="24" name="Date de clôture" dataDxfId="4"/>
    <tableColumn id="25" name="FNC associée" dataDxfId="3"/>
    <tableColumn id="26" name="CDE associé" dataDxfId="2"/>
    <tableColumn id="27" name="FAC associée" dataDxfId="1"/>
    <tableColumn id="28" name="Diffusion à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B15"/>
  <sheetViews>
    <sheetView showGridLines="0" topLeftCell="R1" zoomScale="75" zoomScaleNormal="75" workbookViewId="0">
      <selection activeCell="A10" sqref="A10:AB15"/>
    </sheetView>
  </sheetViews>
  <sheetFormatPr baseColWidth="10" defaultColWidth="11.54296875" defaultRowHeight="14.5" x14ac:dyDescent="0.35"/>
  <cols>
    <col min="1" max="1" width="24.453125" style="29" customWidth="1"/>
    <col min="2" max="2" width="17" style="35" customWidth="1"/>
    <col min="3" max="3" width="29.81640625" style="29" bestFit="1" customWidth="1"/>
    <col min="4" max="4" width="17.1796875" style="29" bestFit="1" customWidth="1"/>
    <col min="5" max="5" width="23.26953125" style="29" customWidth="1"/>
    <col min="6" max="6" width="17" style="29" customWidth="1"/>
    <col min="7" max="7" width="30.453125" style="29" bestFit="1" customWidth="1"/>
    <col min="8" max="8" width="22.26953125" style="29" customWidth="1"/>
    <col min="9" max="9" width="21.453125" style="29" customWidth="1"/>
    <col min="10" max="10" width="109.7265625" style="29" customWidth="1"/>
    <col min="11" max="11" width="14.7265625" style="29" customWidth="1"/>
    <col min="12" max="14" width="12.1796875" style="29" customWidth="1"/>
    <col min="15" max="15" width="12.1796875" style="35" customWidth="1"/>
    <col min="16" max="16" width="36.26953125" style="29" customWidth="1"/>
    <col min="17" max="19" width="12.1796875" style="29" customWidth="1"/>
    <col min="20" max="20" width="12.1796875" style="30" customWidth="1"/>
    <col min="21" max="21" width="36.453125" style="29" customWidth="1"/>
    <col min="22" max="22" width="12.1796875" style="29" customWidth="1"/>
    <col min="23" max="23" width="20.1796875" style="29" bestFit="1" customWidth="1"/>
    <col min="24" max="24" width="12.1796875" style="35" customWidth="1"/>
    <col min="25" max="27" width="12.1796875" style="29" customWidth="1"/>
    <col min="28" max="28" width="50.7265625" style="29" customWidth="1"/>
    <col min="29" max="16384" width="11.54296875" style="29"/>
  </cols>
  <sheetData>
    <row r="1" spans="1:28" s="28" customFormat="1" ht="42.65" customHeight="1" x14ac:dyDescent="0.35">
      <c r="A1" s="1" t="s">
        <v>0</v>
      </c>
      <c r="B1" s="31"/>
      <c r="O1" s="31"/>
      <c r="T1" s="27"/>
      <c r="X1" s="31"/>
    </row>
    <row r="2" spans="1:28" s="14" customFormat="1" ht="21.75" customHeight="1" x14ac:dyDescent="0.35">
      <c r="A2" s="11" t="s">
        <v>1</v>
      </c>
      <c r="B2" s="12">
        <v>43766</v>
      </c>
      <c r="C2" s="15"/>
      <c r="D2" s="15"/>
      <c r="E2" s="15"/>
      <c r="F2" s="15"/>
      <c r="G2" s="15"/>
      <c r="O2" s="32"/>
      <c r="T2" s="42"/>
      <c r="X2" s="32"/>
    </row>
    <row r="3" spans="1:28" s="14" customFormat="1" ht="21.75" customHeight="1" x14ac:dyDescent="0.35">
      <c r="A3" s="11" t="s">
        <v>2</v>
      </c>
      <c r="B3" s="44">
        <f>COUNTA(A$10:A$15)</f>
        <v>6</v>
      </c>
      <c r="C3" s="15"/>
      <c r="D3" s="15"/>
      <c r="E3" s="11" t="s">
        <v>3</v>
      </c>
      <c r="F3" s="6">
        <f>COUNTIFS(W10:W15,"",A10:A15,"&gt;&lt;")</f>
        <v>2</v>
      </c>
      <c r="G3" s="15"/>
      <c r="O3" s="32"/>
      <c r="T3" s="42"/>
      <c r="X3" s="32"/>
    </row>
    <row r="4" spans="1:28" s="14" customFormat="1" ht="21.75" customHeight="1" x14ac:dyDescent="0.35">
      <c r="A4" s="15" t="s">
        <v>4</v>
      </c>
      <c r="B4" s="43">
        <f>COUNTIF(C10:C15,"Pascal ANDRE")+COUNTIF(C10:C15,"Florian SAILLARD")+COUNTIF(C10:C15,"Jean-luc BAUMGAERTNER")</f>
        <v>4</v>
      </c>
      <c r="C4" s="7" t="str">
        <f>CONCATENATE("dont ",COUNTIF(C10:C15,"Pascal ANDRE")," PAND + ",COUNTIF(C10:C15,"Florian SAILLARD")," FSAI + ",COUNTIF(C10:C15,"Jean-luc BAUMGAERTNER")," JBAU")</f>
        <v>dont 2 PAND + 2 FSAI + 0 JBAU</v>
      </c>
      <c r="D4" s="15"/>
      <c r="E4" s="15" t="s">
        <v>4</v>
      </c>
      <c r="F4" s="13">
        <f>COUNTIFS(W10:W15,"",C10:C15,"Pascal ANDRE")+COUNTIFS(W10:W15,"",C10:C15,"Florian SAILLARD")+COUNTIFS(W10:W15,"",C10:C15,"Jean-luc BAUMGAERTNER")</f>
        <v>2</v>
      </c>
      <c r="G4" s="7" t="str">
        <f>CONCATENATE("dont ",COUNTIFS(W16:W65509,"",C16:C65509,"Pascal ANDRE")," PAND + ",COUNTIFS(W16:W65509,"",C16:C65509,"Florian SAILLARD")," FSAI + ",COUNTIFS(W16:W65509,"",C16:C65509,"Jean-luc BAUMGAERTNER")," JBAU")</f>
        <v>dont 0 PAND + 0 FSAI + 0 JBAU</v>
      </c>
      <c r="O4" s="32"/>
      <c r="T4" s="42"/>
      <c r="X4" s="32"/>
    </row>
    <row r="5" spans="1:28" s="14" customFormat="1" ht="21.75" customHeight="1" x14ac:dyDescent="0.35">
      <c r="A5" s="15" t="s">
        <v>5</v>
      </c>
      <c r="B5" s="43">
        <f>COUNTIF(C10:C15,"Nathalie SCHAEFFER")+COUNTIF(C10:C15,"Bernard MUSIAL")+COUNTIF(C10:C15,"Philippe ZINK")</f>
        <v>2</v>
      </c>
      <c r="C5" s="7" t="str">
        <f>CONCATENATE("dont ",COUNTIF(C10:C15,"Nathalie SCHAEFFER")," NSCH + ",COUNTIF(C10:C15,"Bernard MUSIAL")," BMUS + ",COUNTIF(C10:C15,"Philippe ZINK")," PZIN")</f>
        <v>dont 0 NSCH + 0 BMUS + 2 PZIN</v>
      </c>
      <c r="D5" s="15"/>
      <c r="E5" s="15" t="s">
        <v>5</v>
      </c>
      <c r="F5" s="13">
        <f>COUNTIFS(W10:W15,"",C10:C15,"Nathalie SCHAEFFER")+COUNTIFS(W10:W15,"",C10:C15,"Bernard MUSIAL")+COUNTIFS(W10:W15,"",C10:C15,"Philippe ZINK")</f>
        <v>0</v>
      </c>
      <c r="G5" s="7" t="str">
        <f>CONCATENATE("dont ",COUNTIFS(W16:W65509,"",C16:C65509,"Nathalie SCHAEFFER")," NSCH + ",COUNTIFS(W16:W65509,"",C16:C65509,"Bernard MUSIAL")," BMUS + ",COUNTIFS(W16:W65509,"",C16:C65509,"Philippe ZINK")," PZIN")</f>
        <v>dont 0 NSCH + 0 BMUS + 0 PZIN</v>
      </c>
      <c r="O5" s="32"/>
      <c r="T5" s="42"/>
      <c r="X5" s="32"/>
    </row>
    <row r="6" spans="1:28" s="14" customFormat="1" ht="21.75" customHeight="1" x14ac:dyDescent="0.35">
      <c r="A6" s="15" t="s">
        <v>6</v>
      </c>
      <c r="B6" s="43">
        <f>COUNTIF(C10:C15,"Sylvain GENTILE")</f>
        <v>0</v>
      </c>
      <c r="C6" s="17" t="str">
        <f>CONCATENATE("dont ",COUNTIF(C10:C15,"Sylvain GENTILE")," SGEN")</f>
        <v>dont 0 SGEN</v>
      </c>
      <c r="D6" s="15"/>
      <c r="E6" s="15" t="s">
        <v>6</v>
      </c>
      <c r="F6" s="13">
        <f>COUNTIFS(W10:W15,"",C10:C15,"Sylvain GENTILE")</f>
        <v>0</v>
      </c>
      <c r="G6" s="17" t="str">
        <f>CONCATENATE("dont ",COUNTIFS(W16:W65509,"",C16:C65509,"Sylvain GENTILE")," SGEN")</f>
        <v>dont 0 SGEN</v>
      </c>
      <c r="O6" s="32"/>
      <c r="T6" s="42"/>
      <c r="X6" s="32"/>
    </row>
    <row r="7" spans="1:28" s="9" customFormat="1" ht="15.5" x14ac:dyDescent="0.35">
      <c r="A7" s="15"/>
      <c r="B7" s="32"/>
      <c r="C7" s="14"/>
      <c r="D7" s="14"/>
      <c r="E7" s="15"/>
      <c r="F7" s="13"/>
      <c r="G7" s="14"/>
      <c r="O7" s="34"/>
      <c r="T7" s="24"/>
      <c r="X7" s="34"/>
    </row>
    <row r="8" spans="1:28" s="9" customFormat="1" x14ac:dyDescent="0.35">
      <c r="A8" s="18"/>
      <c r="B8" s="33"/>
      <c r="C8" s="18"/>
      <c r="D8" s="18"/>
      <c r="E8" s="18"/>
      <c r="F8" s="18"/>
      <c r="G8" s="18"/>
      <c r="H8" s="19" t="s">
        <v>7</v>
      </c>
      <c r="I8" s="20"/>
      <c r="J8" s="20"/>
      <c r="K8" s="20"/>
      <c r="L8" s="20"/>
      <c r="M8" s="20"/>
      <c r="N8" s="20"/>
      <c r="O8" s="36"/>
      <c r="P8" s="19" t="s">
        <v>8</v>
      </c>
      <c r="Q8" s="21"/>
      <c r="R8" s="21"/>
      <c r="S8" s="21"/>
      <c r="T8" s="26"/>
      <c r="U8" s="22" t="s">
        <v>9</v>
      </c>
      <c r="V8" s="22"/>
      <c r="W8" s="22"/>
      <c r="X8" s="37"/>
      <c r="Y8" s="22"/>
      <c r="Z8" s="22"/>
      <c r="AA8" s="22"/>
      <c r="AB8" s="22"/>
    </row>
    <row r="9" spans="1:28" s="10" customFormat="1" ht="43.5" x14ac:dyDescent="0.35">
      <c r="A9" s="10" t="s">
        <v>10</v>
      </c>
      <c r="B9" s="23" t="s">
        <v>11</v>
      </c>
      <c r="C9" s="10" t="s">
        <v>12</v>
      </c>
      <c r="D9" s="10" t="s">
        <v>13</v>
      </c>
      <c r="E9" s="10" t="s">
        <v>14</v>
      </c>
      <c r="F9" s="10" t="s">
        <v>15</v>
      </c>
      <c r="G9" s="10" t="s">
        <v>16</v>
      </c>
      <c r="H9" s="10" t="s">
        <v>17</v>
      </c>
      <c r="I9" s="10" t="s">
        <v>18</v>
      </c>
      <c r="J9" s="10" t="s">
        <v>19</v>
      </c>
      <c r="K9" s="10" t="s">
        <v>20</v>
      </c>
      <c r="L9" s="10" t="s">
        <v>21</v>
      </c>
      <c r="M9" s="10" t="s">
        <v>22</v>
      </c>
      <c r="N9" s="10" t="s">
        <v>23</v>
      </c>
      <c r="O9" s="23" t="s">
        <v>24</v>
      </c>
      <c r="P9" s="10" t="s">
        <v>25</v>
      </c>
      <c r="Q9" s="10" t="s">
        <v>35</v>
      </c>
      <c r="R9" s="10" t="s">
        <v>26</v>
      </c>
      <c r="S9" s="10" t="s">
        <v>27</v>
      </c>
      <c r="T9" s="23" t="s">
        <v>28</v>
      </c>
      <c r="U9" s="10" t="s">
        <v>36</v>
      </c>
      <c r="V9" s="10" t="s">
        <v>37</v>
      </c>
      <c r="W9" s="10" t="s">
        <v>29</v>
      </c>
      <c r="X9" s="23" t="s">
        <v>30</v>
      </c>
      <c r="Y9" s="10" t="s">
        <v>31</v>
      </c>
      <c r="Z9" s="10" t="s">
        <v>32</v>
      </c>
      <c r="AA9" s="10" t="s">
        <v>33</v>
      </c>
      <c r="AB9" s="10" t="s">
        <v>34</v>
      </c>
    </row>
    <row r="10" spans="1:28" ht="43.5" x14ac:dyDescent="0.35">
      <c r="A10" s="29" t="s">
        <v>38</v>
      </c>
      <c r="B10" s="35">
        <v>43766</v>
      </c>
      <c r="C10" s="29" t="s">
        <v>53</v>
      </c>
      <c r="D10" s="29" t="s">
        <v>39</v>
      </c>
      <c r="E10" s="29" t="s">
        <v>40</v>
      </c>
      <c r="F10" s="29" t="s">
        <v>41</v>
      </c>
      <c r="G10" s="29" t="s">
        <v>42</v>
      </c>
      <c r="H10" s="29" t="s">
        <v>43</v>
      </c>
      <c r="I10" s="29" t="s">
        <v>44</v>
      </c>
      <c r="K10" s="29" t="s">
        <v>56</v>
      </c>
      <c r="L10" s="29" t="s">
        <v>45</v>
      </c>
      <c r="M10" s="29" t="s">
        <v>45</v>
      </c>
      <c r="N10" s="29" t="s">
        <v>44</v>
      </c>
      <c r="Q10" s="29" t="s">
        <v>45</v>
      </c>
      <c r="R10" s="29" t="s">
        <v>45</v>
      </c>
      <c r="S10" s="29" t="s">
        <v>44</v>
      </c>
      <c r="T10" s="29" t="s">
        <v>50</v>
      </c>
      <c r="U10" s="30"/>
      <c r="V10" s="29" t="s">
        <v>51</v>
      </c>
      <c r="W10" s="29" t="s">
        <v>53</v>
      </c>
      <c r="X10" s="35">
        <v>43766</v>
      </c>
      <c r="Y10" s="35"/>
      <c r="Z10" s="29" t="s">
        <v>44</v>
      </c>
      <c r="AA10" s="29" t="s">
        <v>44</v>
      </c>
    </row>
    <row r="11" spans="1:28" ht="43.5" x14ac:dyDescent="0.35">
      <c r="A11" s="29" t="s">
        <v>38</v>
      </c>
      <c r="B11" s="35">
        <v>43766</v>
      </c>
      <c r="C11" s="29" t="s">
        <v>54</v>
      </c>
      <c r="D11" s="29" t="s">
        <v>39</v>
      </c>
      <c r="E11" s="29" t="s">
        <v>40</v>
      </c>
      <c r="F11" s="29" t="s">
        <v>41</v>
      </c>
      <c r="G11" s="29" t="s">
        <v>42</v>
      </c>
      <c r="H11" s="29" t="s">
        <v>43</v>
      </c>
      <c r="I11" s="29" t="s">
        <v>44</v>
      </c>
      <c r="K11" s="29" t="s">
        <v>57</v>
      </c>
      <c r="L11" s="29" t="s">
        <v>45</v>
      </c>
      <c r="M11" s="29" t="s">
        <v>45</v>
      </c>
      <c r="N11" s="29" t="s">
        <v>44</v>
      </c>
      <c r="Q11" s="29" t="s">
        <v>45</v>
      </c>
      <c r="R11" s="29" t="s">
        <v>45</v>
      </c>
      <c r="S11" s="29" t="s">
        <v>44</v>
      </c>
      <c r="T11" s="29" t="s">
        <v>50</v>
      </c>
      <c r="U11" s="30"/>
      <c r="V11" s="29" t="s">
        <v>51</v>
      </c>
      <c r="W11" s="29" t="s">
        <v>54</v>
      </c>
      <c r="X11" s="35">
        <v>43766</v>
      </c>
      <c r="Y11" s="35"/>
      <c r="Z11" s="29" t="s">
        <v>44</v>
      </c>
      <c r="AA11" s="29" t="s">
        <v>44</v>
      </c>
    </row>
    <row r="12" spans="1:28" ht="43.5" x14ac:dyDescent="0.35">
      <c r="A12" s="29" t="s">
        <v>38</v>
      </c>
      <c r="B12" s="35">
        <v>43753</v>
      </c>
      <c r="C12" s="29" t="s">
        <v>53</v>
      </c>
      <c r="D12" s="29" t="s">
        <v>39</v>
      </c>
      <c r="E12" s="29" t="s">
        <v>40</v>
      </c>
      <c r="F12" s="29" t="s">
        <v>41</v>
      </c>
      <c r="G12" s="29" t="s">
        <v>42</v>
      </c>
      <c r="H12" s="29" t="s">
        <v>43</v>
      </c>
      <c r="I12" s="29" t="s">
        <v>44</v>
      </c>
      <c r="K12" s="29" t="s">
        <v>56</v>
      </c>
      <c r="L12" s="29" t="s">
        <v>45</v>
      </c>
      <c r="M12" s="29" t="s">
        <v>45</v>
      </c>
      <c r="N12" s="29" t="s">
        <v>44</v>
      </c>
      <c r="Q12" s="29" t="s">
        <v>45</v>
      </c>
      <c r="R12" s="29" t="s">
        <v>45</v>
      </c>
      <c r="S12" s="29" t="s">
        <v>44</v>
      </c>
      <c r="T12" s="29" t="s">
        <v>50</v>
      </c>
      <c r="U12" s="30"/>
      <c r="V12" s="29" t="s">
        <v>51</v>
      </c>
      <c r="W12" s="29" t="s">
        <v>53</v>
      </c>
      <c r="X12" s="35">
        <v>43766</v>
      </c>
      <c r="Y12" s="35"/>
      <c r="Z12" s="29" t="s">
        <v>44</v>
      </c>
      <c r="AA12" s="29" t="s">
        <v>44</v>
      </c>
    </row>
    <row r="13" spans="1:28" ht="43.5" x14ac:dyDescent="0.35">
      <c r="A13" s="29" t="s">
        <v>46</v>
      </c>
      <c r="B13" s="35">
        <v>43753</v>
      </c>
      <c r="C13" s="29" t="s">
        <v>55</v>
      </c>
      <c r="D13" s="29" t="s">
        <v>47</v>
      </c>
      <c r="E13" s="29" t="s">
        <v>48</v>
      </c>
      <c r="F13" s="29" t="s">
        <v>41</v>
      </c>
      <c r="G13" s="29" t="s">
        <v>42</v>
      </c>
      <c r="H13" s="29" t="s">
        <v>49</v>
      </c>
      <c r="I13" s="29" t="s">
        <v>44</v>
      </c>
      <c r="K13" s="29" t="s">
        <v>58</v>
      </c>
      <c r="L13" s="29" t="s">
        <v>45</v>
      </c>
      <c r="M13" s="29" t="s">
        <v>45</v>
      </c>
      <c r="N13" s="29" t="s">
        <v>44</v>
      </c>
      <c r="Q13" s="29" t="s">
        <v>45</v>
      </c>
      <c r="R13" s="29" t="s">
        <v>44</v>
      </c>
      <c r="S13" s="29" t="s">
        <v>44</v>
      </c>
      <c r="V13" s="29" t="s">
        <v>45</v>
      </c>
      <c r="Y13" s="29" t="s">
        <v>44</v>
      </c>
      <c r="Z13" s="29" t="s">
        <v>44</v>
      </c>
      <c r="AA13" s="29" t="s">
        <v>44</v>
      </c>
    </row>
    <row r="14" spans="1:28" ht="43.5" x14ac:dyDescent="0.35">
      <c r="A14" s="29" t="s">
        <v>38</v>
      </c>
      <c r="B14" s="35">
        <v>43708</v>
      </c>
      <c r="C14" s="29" t="s">
        <v>54</v>
      </c>
      <c r="D14" s="29" t="s">
        <v>39</v>
      </c>
      <c r="E14" s="29" t="s">
        <v>40</v>
      </c>
      <c r="F14" s="29" t="s">
        <v>41</v>
      </c>
      <c r="G14" s="29" t="s">
        <v>42</v>
      </c>
      <c r="H14" s="29" t="s">
        <v>43</v>
      </c>
      <c r="I14" s="29" t="s">
        <v>44</v>
      </c>
      <c r="K14" s="29" t="s">
        <v>57</v>
      </c>
      <c r="L14" s="29" t="s">
        <v>45</v>
      </c>
      <c r="M14" s="29" t="s">
        <v>45</v>
      </c>
      <c r="N14" s="29" t="s">
        <v>44</v>
      </c>
      <c r="Q14" s="29" t="s">
        <v>45</v>
      </c>
      <c r="R14" s="29" t="s">
        <v>45</v>
      </c>
      <c r="S14" s="29" t="s">
        <v>44</v>
      </c>
      <c r="T14" s="29" t="s">
        <v>50</v>
      </c>
      <c r="U14" s="30"/>
      <c r="V14" s="29" t="s">
        <v>51</v>
      </c>
      <c r="W14" s="29" t="s">
        <v>54</v>
      </c>
      <c r="X14" s="35">
        <v>43766</v>
      </c>
      <c r="Y14" s="35"/>
      <c r="Z14" s="29" t="s">
        <v>44</v>
      </c>
      <c r="AA14" s="29" t="s">
        <v>44</v>
      </c>
    </row>
    <row r="15" spans="1:28" ht="43.5" x14ac:dyDescent="0.35">
      <c r="A15" s="29" t="s">
        <v>46</v>
      </c>
      <c r="B15" s="35">
        <v>43676</v>
      </c>
      <c r="C15" s="29" t="s">
        <v>55</v>
      </c>
      <c r="D15" s="29" t="s">
        <v>47</v>
      </c>
      <c r="E15" s="29" t="s">
        <v>48</v>
      </c>
      <c r="F15" s="29" t="s">
        <v>41</v>
      </c>
      <c r="G15" s="29" t="s">
        <v>42</v>
      </c>
      <c r="H15" s="29" t="s">
        <v>49</v>
      </c>
      <c r="I15" s="29" t="s">
        <v>44</v>
      </c>
      <c r="K15" s="29" t="s">
        <v>57</v>
      </c>
      <c r="L15" s="29" t="s">
        <v>45</v>
      </c>
      <c r="M15" s="29" t="s">
        <v>45</v>
      </c>
      <c r="N15" s="29" t="s">
        <v>44</v>
      </c>
      <c r="Q15" s="29" t="s">
        <v>45</v>
      </c>
      <c r="R15" s="29" t="s">
        <v>44</v>
      </c>
      <c r="S15" s="29" t="s">
        <v>44</v>
      </c>
      <c r="V15" s="29" t="s">
        <v>45</v>
      </c>
      <c r="Y15" s="29" t="s">
        <v>44</v>
      </c>
      <c r="Z15" s="29" t="s">
        <v>44</v>
      </c>
      <c r="AA15" s="29" t="s">
        <v>44</v>
      </c>
    </row>
  </sheetData>
  <conditionalFormatting sqref="K1:K1048576">
    <cfRule type="cellIs" dxfId="114" priority="3" operator="equal">
      <formula>"Non correct / à corriger"</formula>
    </cfRule>
    <cfRule type="cellIs" dxfId="113" priority="4" operator="equal">
      <formula>"A améliorer"</formula>
    </cfRule>
    <cfRule type="cellIs" dxfId="112" priority="5" operator="equal">
      <formula>"Correct"</formula>
    </cfRule>
  </conditionalFormatting>
  <conditionalFormatting sqref="M1:M1048576">
    <cfRule type="cellIs" dxfId="111" priority="1" operator="equal">
      <formula>"Non"</formula>
    </cfRule>
    <cfRule type="cellIs" dxfId="110" priority="2" operator="equal">
      <formula>"Oui"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AB15"/>
  <sheetViews>
    <sheetView showGridLines="0" zoomScale="75" zoomScaleNormal="75" workbookViewId="0">
      <selection activeCell="A10" sqref="A10:AB15"/>
    </sheetView>
  </sheetViews>
  <sheetFormatPr baseColWidth="10" defaultColWidth="11.54296875" defaultRowHeight="14.5" x14ac:dyDescent="0.35"/>
  <cols>
    <col min="1" max="1" width="24.453125" style="29" customWidth="1"/>
    <col min="2" max="2" width="17" style="35" customWidth="1"/>
    <col min="3" max="3" width="29.81640625" style="29" bestFit="1" customWidth="1"/>
    <col min="4" max="4" width="17.1796875" style="29" bestFit="1" customWidth="1"/>
    <col min="5" max="5" width="23.26953125" style="29" customWidth="1"/>
    <col min="6" max="6" width="17" style="29" customWidth="1"/>
    <col min="7" max="7" width="30.453125" style="29" bestFit="1" customWidth="1"/>
    <col min="8" max="8" width="22.26953125" style="29" customWidth="1"/>
    <col min="9" max="9" width="21.453125" style="29" customWidth="1"/>
    <col min="10" max="10" width="109.7265625" style="29" customWidth="1"/>
    <col min="11" max="11" width="14.7265625" style="29" customWidth="1"/>
    <col min="12" max="14" width="12.1796875" style="29" customWidth="1"/>
    <col min="15" max="15" width="12.1796875" style="35" customWidth="1"/>
    <col min="16" max="16" width="36.26953125" style="29" customWidth="1"/>
    <col min="17" max="19" width="12.1796875" style="29" customWidth="1"/>
    <col min="20" max="20" width="12.1796875" style="30" customWidth="1"/>
    <col min="21" max="21" width="36.453125" style="29" customWidth="1"/>
    <col min="22" max="22" width="12.1796875" style="29" customWidth="1"/>
    <col min="23" max="23" width="20.1796875" style="29" bestFit="1" customWidth="1"/>
    <col min="24" max="24" width="12.1796875" style="35" customWidth="1"/>
    <col min="25" max="27" width="12.1796875" style="29" customWidth="1"/>
    <col min="28" max="28" width="50.7265625" style="29" customWidth="1"/>
    <col min="29" max="16384" width="11.54296875" style="29"/>
  </cols>
  <sheetData>
    <row r="1" spans="1:28" s="2" customFormat="1" ht="42.65" customHeight="1" x14ac:dyDescent="0.35">
      <c r="A1" s="1" t="s">
        <v>52</v>
      </c>
      <c r="B1" s="38"/>
      <c r="O1" s="39"/>
      <c r="T1" s="3"/>
      <c r="X1" s="39"/>
    </row>
    <row r="2" spans="1:28" s="9" customFormat="1" ht="21.75" customHeight="1" x14ac:dyDescent="0.35">
      <c r="A2" s="4" t="str">
        <f>'[1]Liste complète_FVI'!A2</f>
        <v>Date de génération :</v>
      </c>
      <c r="B2" s="5">
        <f>'Liste complète_FVI'!B2</f>
        <v>43766</v>
      </c>
      <c r="C2" s="15"/>
      <c r="D2" s="15"/>
      <c r="E2" s="15"/>
      <c r="F2" s="15"/>
      <c r="G2" s="15"/>
      <c r="O2" s="34"/>
      <c r="T2" s="24"/>
      <c r="X2" s="34"/>
    </row>
    <row r="3" spans="1:28" s="9" customFormat="1" ht="21.75" customHeight="1" x14ac:dyDescent="0.35">
      <c r="A3" s="4" t="str">
        <f>'[1]Liste complète_FVI'!A3</f>
        <v>Nb de fiches de visites :</v>
      </c>
      <c r="B3" s="41">
        <f>COUNTIFS(K10:K10001,"Non correct / à corriger",X10:X10001,"")+COUNTIFS(K10:K10001,"A améliorer",X10:X10001,"")</f>
        <v>1</v>
      </c>
      <c r="C3" s="7"/>
      <c r="D3" s="15"/>
      <c r="E3" s="11"/>
      <c r="F3" s="6"/>
      <c r="G3" s="15"/>
      <c r="O3" s="34"/>
      <c r="T3" s="24"/>
      <c r="X3" s="34"/>
    </row>
    <row r="4" spans="1:28" s="9" customFormat="1" ht="21.75" customHeight="1" x14ac:dyDescent="0.35">
      <c r="A4" s="8" t="str">
        <f>'[1]Liste complète_FVI'!A4</f>
        <v>en OL :</v>
      </c>
      <c r="B4" s="40">
        <f>COUNTIFS(K10:K10001,"Non correct / à corriger",X10:X10001,"",C10:C10001,"Pascal ANDRE")+COUNTIFS(K10:K10001,"A améliorer",X10:X10001,"",C10:C10001,"Pascal ANDRE")+COUNTIFS(K10:K10001,"Non correct / à corriger",X10:X10001,"",C10:C10001,"Florian SAILLARD")+COUNTIFS(K10:K10001,"A améliorer",X10:X10001,"",C10:C10001,"Florian SAILLARD")+COUNTIFS(K10:K10001,"Non correct / à corriger",X10:X10001,"",C10:C10001,"Jean-luc BAUMGAERTNER")+COUNTIFS(K10:K10001,"A améliorer",X10:X10001,"",C10:C10001,"Jean-luc BAUMGAERTNER")</f>
        <v>1</v>
      </c>
      <c r="C4" s="7"/>
      <c r="D4" s="15"/>
      <c r="E4" s="15"/>
      <c r="F4" s="16"/>
      <c r="G4" s="17"/>
      <c r="O4" s="34"/>
      <c r="T4" s="24"/>
      <c r="X4" s="34"/>
    </row>
    <row r="5" spans="1:28" s="9" customFormat="1" ht="21.75" customHeight="1" x14ac:dyDescent="0.35">
      <c r="A5" s="8" t="str">
        <f>'[1]Liste complète_FVI'!A5</f>
        <v xml:space="preserve"> en OA :</v>
      </c>
      <c r="B5" s="40">
        <f>COUNTIFS(K10:K10001,"Non correct / à corriger",X10:X10001,"",C10:C10001,"Bernard MUSIAL")+COUNTIFS(K10:K10001,"A améliorer",X10:X10001,"",C10:C10001,"Bernard MUSIAL")+COUNTIFS(K10:K10001,"Non correct / à corriger",X10:X10001,"",C10:C10001,"Nathalie SCHAEFFER")+COUNTIFS(K10:K10001,"A améliorer",X10:X10001,"",C10:C10001,"Nathalie SCHAEFFER")+COUNTIFS(K10:K10001,"Non correct / à corriger",X10:X10001,"",C10:C10001,"Philippe ZINK")+COUNTIFS(K10:K10001,"A améliorer",X10:X10001,"",C10:C10001,"Philippe ZINK")</f>
        <v>0</v>
      </c>
      <c r="C5" s="7"/>
      <c r="D5" s="15"/>
      <c r="E5" s="15"/>
      <c r="F5" s="16"/>
      <c r="G5" s="17"/>
      <c r="O5" s="34"/>
      <c r="T5" s="24"/>
      <c r="X5" s="34"/>
    </row>
    <row r="6" spans="1:28" s="9" customFormat="1" ht="21.75" customHeight="1" x14ac:dyDescent="0.35">
      <c r="A6" s="8" t="str">
        <f>'[1]Liste complète_FVI'!A6</f>
        <v>en Environnement :</v>
      </c>
      <c r="B6" s="40">
        <f>+COUNTIFS(K10:K10001,"Non correct / à corriger",X10:X10001,"",C10:C10001,"Sylvain GENTILE")+COUNTIFS(K10:K10001,"A améliorer",X10:X10001,"",C10:C10001,"Sylvain GENTILE")</f>
        <v>0</v>
      </c>
      <c r="C6" s="7"/>
      <c r="D6" s="15"/>
      <c r="E6" s="15"/>
      <c r="F6" s="16"/>
      <c r="G6" s="17"/>
      <c r="O6" s="34"/>
      <c r="T6" s="24"/>
      <c r="X6" s="34"/>
    </row>
    <row r="7" spans="1:28" s="9" customFormat="1" ht="15.5" x14ac:dyDescent="0.35">
      <c r="A7" s="15"/>
      <c r="B7" s="32"/>
      <c r="C7" s="14"/>
      <c r="D7" s="14"/>
      <c r="E7" s="15"/>
      <c r="F7" s="13"/>
      <c r="G7" s="14"/>
      <c r="O7" s="34"/>
      <c r="T7" s="24"/>
      <c r="X7" s="34"/>
    </row>
    <row r="8" spans="1:28" s="9" customFormat="1" x14ac:dyDescent="0.35">
      <c r="A8" s="18"/>
      <c r="B8" s="33"/>
      <c r="C8" s="18"/>
      <c r="D8" s="18"/>
      <c r="E8" s="18"/>
      <c r="F8" s="18"/>
      <c r="G8" s="18"/>
      <c r="H8" s="19" t="s">
        <v>7</v>
      </c>
      <c r="I8" s="20"/>
      <c r="J8" s="20"/>
      <c r="K8" s="20"/>
      <c r="L8" s="20"/>
      <c r="M8" s="20"/>
      <c r="N8" s="20"/>
      <c r="O8" s="36"/>
      <c r="P8" s="19" t="s">
        <v>8</v>
      </c>
      <c r="Q8" s="21"/>
      <c r="R8" s="21"/>
      <c r="S8" s="21"/>
      <c r="T8" s="26"/>
      <c r="U8" s="22" t="s">
        <v>9</v>
      </c>
      <c r="V8" s="22"/>
      <c r="W8" s="22"/>
      <c r="X8" s="37"/>
      <c r="Y8" s="22"/>
      <c r="Z8" s="22"/>
      <c r="AA8" s="22"/>
      <c r="AB8" s="22"/>
    </row>
    <row r="9" spans="1:28" s="10" customFormat="1" ht="43.5" x14ac:dyDescent="0.35">
      <c r="A9" s="10" t="s">
        <v>10</v>
      </c>
      <c r="B9" s="23" t="s">
        <v>11</v>
      </c>
      <c r="C9" s="10" t="s">
        <v>12</v>
      </c>
      <c r="D9" s="10" t="s">
        <v>13</v>
      </c>
      <c r="E9" s="10" t="s">
        <v>14</v>
      </c>
      <c r="F9" s="10" t="s">
        <v>15</v>
      </c>
      <c r="G9" s="10" t="s">
        <v>16</v>
      </c>
      <c r="H9" s="10" t="s">
        <v>17</v>
      </c>
      <c r="I9" s="10" t="s">
        <v>18</v>
      </c>
      <c r="J9" s="10" t="s">
        <v>19</v>
      </c>
      <c r="K9" s="10" t="s">
        <v>20</v>
      </c>
      <c r="L9" s="10" t="s">
        <v>21</v>
      </c>
      <c r="M9" s="10" t="s">
        <v>22</v>
      </c>
      <c r="N9" s="10" t="s">
        <v>23</v>
      </c>
      <c r="O9" s="23" t="s">
        <v>24</v>
      </c>
      <c r="P9" s="10" t="s">
        <v>25</v>
      </c>
      <c r="Q9" s="10" t="s">
        <v>35</v>
      </c>
      <c r="R9" s="10" t="s">
        <v>26</v>
      </c>
      <c r="S9" s="10" t="s">
        <v>27</v>
      </c>
      <c r="T9" s="23" t="s">
        <v>28</v>
      </c>
      <c r="U9" s="10" t="s">
        <v>36</v>
      </c>
      <c r="V9" s="10" t="s">
        <v>37</v>
      </c>
      <c r="W9" s="10" t="s">
        <v>29</v>
      </c>
      <c r="X9" s="23" t="s">
        <v>30</v>
      </c>
      <c r="Y9" s="10" t="s">
        <v>31</v>
      </c>
      <c r="Z9" s="10" t="s">
        <v>32</v>
      </c>
      <c r="AA9" s="10" t="s">
        <v>33</v>
      </c>
      <c r="AB9" s="10" t="s">
        <v>34</v>
      </c>
    </row>
    <row r="10" spans="1:28" ht="43.5" x14ac:dyDescent="0.35">
      <c r="A10" s="29" t="s">
        <v>38</v>
      </c>
      <c r="B10" s="35">
        <v>43766</v>
      </c>
      <c r="C10" s="29" t="s">
        <v>53</v>
      </c>
      <c r="D10" s="29" t="s">
        <v>39</v>
      </c>
      <c r="E10" s="29" t="s">
        <v>40</v>
      </c>
      <c r="F10" s="29" t="s">
        <v>41</v>
      </c>
      <c r="G10" s="29" t="s">
        <v>42</v>
      </c>
      <c r="H10" s="29" t="s">
        <v>43</v>
      </c>
      <c r="I10" s="29" t="s">
        <v>44</v>
      </c>
      <c r="K10" s="29" t="s">
        <v>56</v>
      </c>
      <c r="L10" s="29" t="s">
        <v>45</v>
      </c>
      <c r="M10" s="29" t="s">
        <v>45</v>
      </c>
      <c r="N10" s="29" t="s">
        <v>44</v>
      </c>
      <c r="Q10" s="29" t="s">
        <v>45</v>
      </c>
      <c r="R10" s="29" t="s">
        <v>45</v>
      </c>
      <c r="S10" s="29" t="s">
        <v>44</v>
      </c>
      <c r="T10" s="29" t="s">
        <v>50</v>
      </c>
      <c r="U10" s="30"/>
      <c r="V10" s="29" t="s">
        <v>51</v>
      </c>
      <c r="W10" s="29" t="s">
        <v>53</v>
      </c>
      <c r="X10" s="35">
        <v>43766</v>
      </c>
      <c r="Y10" s="35"/>
      <c r="Z10" s="29" t="s">
        <v>44</v>
      </c>
      <c r="AA10" s="29" t="s">
        <v>44</v>
      </c>
    </row>
    <row r="11" spans="1:28" ht="43.5" x14ac:dyDescent="0.35">
      <c r="A11" s="29" t="s">
        <v>38</v>
      </c>
      <c r="B11" s="35">
        <v>43766</v>
      </c>
      <c r="C11" s="29" t="s">
        <v>54</v>
      </c>
      <c r="D11" s="29" t="s">
        <v>39</v>
      </c>
      <c r="E11" s="29" t="s">
        <v>40</v>
      </c>
      <c r="F11" s="29" t="s">
        <v>41</v>
      </c>
      <c r="G11" s="29" t="s">
        <v>42</v>
      </c>
      <c r="H11" s="29" t="s">
        <v>43</v>
      </c>
      <c r="I11" s="29" t="s">
        <v>44</v>
      </c>
      <c r="K11" s="29" t="s">
        <v>57</v>
      </c>
      <c r="L11" s="29" t="s">
        <v>45</v>
      </c>
      <c r="M11" s="29" t="s">
        <v>45</v>
      </c>
      <c r="N11" s="29" t="s">
        <v>44</v>
      </c>
      <c r="Q11" s="29" t="s">
        <v>45</v>
      </c>
      <c r="R11" s="29" t="s">
        <v>45</v>
      </c>
      <c r="S11" s="29" t="s">
        <v>44</v>
      </c>
      <c r="T11" s="29" t="s">
        <v>50</v>
      </c>
      <c r="U11" s="30"/>
      <c r="V11" s="29" t="s">
        <v>51</v>
      </c>
      <c r="W11" s="29" t="s">
        <v>54</v>
      </c>
      <c r="X11" s="35">
        <v>43766</v>
      </c>
      <c r="Y11" s="35"/>
      <c r="Z11" s="29" t="s">
        <v>44</v>
      </c>
      <c r="AA11" s="29" t="s">
        <v>44</v>
      </c>
    </row>
    <row r="12" spans="1:28" ht="43.5" x14ac:dyDescent="0.35">
      <c r="A12" s="29" t="s">
        <v>38</v>
      </c>
      <c r="B12" s="35">
        <v>43753</v>
      </c>
      <c r="C12" s="29" t="s">
        <v>53</v>
      </c>
      <c r="D12" s="29" t="s">
        <v>39</v>
      </c>
      <c r="E12" s="29" t="s">
        <v>40</v>
      </c>
      <c r="F12" s="29" t="s">
        <v>41</v>
      </c>
      <c r="G12" s="29" t="s">
        <v>42</v>
      </c>
      <c r="H12" s="29" t="s">
        <v>43</v>
      </c>
      <c r="I12" s="29" t="s">
        <v>44</v>
      </c>
      <c r="K12" s="29" t="s">
        <v>56</v>
      </c>
      <c r="L12" s="29" t="s">
        <v>45</v>
      </c>
      <c r="M12" s="29" t="s">
        <v>45</v>
      </c>
      <c r="N12" s="29" t="s">
        <v>44</v>
      </c>
      <c r="Q12" s="29" t="s">
        <v>45</v>
      </c>
      <c r="R12" s="29" t="s">
        <v>45</v>
      </c>
      <c r="S12" s="29" t="s">
        <v>44</v>
      </c>
      <c r="T12" s="29" t="s">
        <v>50</v>
      </c>
      <c r="U12" s="30"/>
      <c r="V12" s="29" t="s">
        <v>51</v>
      </c>
      <c r="W12" s="29" t="s">
        <v>53</v>
      </c>
      <c r="X12" s="35">
        <v>43766</v>
      </c>
      <c r="Y12" s="35"/>
      <c r="Z12" s="29" t="s">
        <v>44</v>
      </c>
      <c r="AA12" s="29" t="s">
        <v>44</v>
      </c>
    </row>
    <row r="13" spans="1:28" ht="43.5" x14ac:dyDescent="0.35">
      <c r="A13" s="29" t="s">
        <v>46</v>
      </c>
      <c r="B13" s="35">
        <v>43753</v>
      </c>
      <c r="C13" s="29" t="s">
        <v>55</v>
      </c>
      <c r="D13" s="29" t="s">
        <v>47</v>
      </c>
      <c r="E13" s="29" t="s">
        <v>48</v>
      </c>
      <c r="F13" s="29" t="s">
        <v>41</v>
      </c>
      <c r="G13" s="29" t="s">
        <v>42</v>
      </c>
      <c r="H13" s="29" t="s">
        <v>49</v>
      </c>
      <c r="I13" s="29" t="s">
        <v>44</v>
      </c>
      <c r="K13" s="29" t="s">
        <v>58</v>
      </c>
      <c r="L13" s="29" t="s">
        <v>45</v>
      </c>
      <c r="M13" s="29" t="s">
        <v>45</v>
      </c>
      <c r="N13" s="29" t="s">
        <v>44</v>
      </c>
      <c r="Q13" s="29" t="s">
        <v>45</v>
      </c>
      <c r="R13" s="29" t="s">
        <v>44</v>
      </c>
      <c r="S13" s="29" t="s">
        <v>44</v>
      </c>
      <c r="V13" s="29" t="s">
        <v>45</v>
      </c>
      <c r="Y13" s="29" t="s">
        <v>44</v>
      </c>
      <c r="Z13" s="29" t="s">
        <v>44</v>
      </c>
      <c r="AA13" s="29" t="s">
        <v>44</v>
      </c>
    </row>
    <row r="14" spans="1:28" ht="43.5" x14ac:dyDescent="0.35">
      <c r="A14" s="29" t="s">
        <v>38</v>
      </c>
      <c r="B14" s="35">
        <v>43708</v>
      </c>
      <c r="C14" s="29" t="s">
        <v>54</v>
      </c>
      <c r="D14" s="29" t="s">
        <v>39</v>
      </c>
      <c r="E14" s="29" t="s">
        <v>40</v>
      </c>
      <c r="F14" s="29" t="s">
        <v>41</v>
      </c>
      <c r="G14" s="29" t="s">
        <v>42</v>
      </c>
      <c r="H14" s="29" t="s">
        <v>43</v>
      </c>
      <c r="I14" s="29" t="s">
        <v>44</v>
      </c>
      <c r="K14" s="29" t="s">
        <v>57</v>
      </c>
      <c r="L14" s="29" t="s">
        <v>45</v>
      </c>
      <c r="M14" s="29" t="s">
        <v>45</v>
      </c>
      <c r="N14" s="29" t="s">
        <v>44</v>
      </c>
      <c r="Q14" s="29" t="s">
        <v>45</v>
      </c>
      <c r="R14" s="29" t="s">
        <v>45</v>
      </c>
      <c r="S14" s="29" t="s">
        <v>44</v>
      </c>
      <c r="T14" s="29" t="s">
        <v>50</v>
      </c>
      <c r="U14" s="30"/>
      <c r="V14" s="29" t="s">
        <v>51</v>
      </c>
      <c r="W14" s="29" t="s">
        <v>54</v>
      </c>
      <c r="X14" s="35">
        <v>43766</v>
      </c>
      <c r="Y14" s="35"/>
      <c r="Z14" s="29" t="s">
        <v>44</v>
      </c>
      <c r="AA14" s="29" t="s">
        <v>44</v>
      </c>
    </row>
    <row r="15" spans="1:28" ht="43.5" x14ac:dyDescent="0.35">
      <c r="A15" s="29" t="s">
        <v>46</v>
      </c>
      <c r="B15" s="35">
        <v>43676</v>
      </c>
      <c r="C15" s="29" t="s">
        <v>55</v>
      </c>
      <c r="D15" s="29" t="s">
        <v>47</v>
      </c>
      <c r="E15" s="29" t="s">
        <v>48</v>
      </c>
      <c r="F15" s="29" t="s">
        <v>41</v>
      </c>
      <c r="G15" s="29" t="s">
        <v>42</v>
      </c>
      <c r="H15" s="29" t="s">
        <v>49</v>
      </c>
      <c r="I15" s="29" t="s">
        <v>44</v>
      </c>
      <c r="K15" s="29" t="s">
        <v>57</v>
      </c>
      <c r="L15" s="29" t="s">
        <v>45</v>
      </c>
      <c r="M15" s="29" t="s">
        <v>45</v>
      </c>
      <c r="N15" s="29" t="s">
        <v>44</v>
      </c>
      <c r="Q15" s="29" t="s">
        <v>45</v>
      </c>
      <c r="R15" s="29" t="s">
        <v>44</v>
      </c>
      <c r="S15" s="29" t="s">
        <v>44</v>
      </c>
      <c r="V15" s="29" t="s">
        <v>45</v>
      </c>
      <c r="Y15" s="29" t="s">
        <v>44</v>
      </c>
      <c r="Z15" s="29" t="s">
        <v>44</v>
      </c>
      <c r="AA15" s="29" t="s">
        <v>44</v>
      </c>
    </row>
  </sheetData>
  <conditionalFormatting sqref="K1:K9 K16:K1048576">
    <cfRule type="cellIs" dxfId="79" priority="218" operator="equal">
      <formula>"Non correct / à corriger"</formula>
    </cfRule>
    <cfRule type="cellIs" dxfId="78" priority="219" operator="equal">
      <formula>"A améliorer"</formula>
    </cfRule>
    <cfRule type="cellIs" dxfId="77" priority="220" operator="equal">
      <formula>"Correct"</formula>
    </cfRule>
  </conditionalFormatting>
  <conditionalFormatting sqref="M1:M9 M16:M1048576">
    <cfRule type="cellIs" dxfId="76" priority="216" operator="equal">
      <formula>"Non"</formula>
    </cfRule>
    <cfRule type="cellIs" dxfId="75" priority="217" operator="equal">
      <formula>"Oui"</formula>
    </cfRule>
  </conditionalFormatting>
  <conditionalFormatting sqref="K10:K15">
    <cfRule type="cellIs" dxfId="74" priority="3" operator="equal">
      <formula>"Non correct / à corriger"</formula>
    </cfRule>
    <cfRule type="cellIs" dxfId="73" priority="4" operator="equal">
      <formula>"A améliorer"</formula>
    </cfRule>
    <cfRule type="cellIs" dxfId="72" priority="5" operator="equal">
      <formula>"Correct"</formula>
    </cfRule>
  </conditionalFormatting>
  <conditionalFormatting sqref="M10:M15">
    <cfRule type="cellIs" dxfId="71" priority="1" operator="equal">
      <formula>"Non"</formula>
    </cfRule>
    <cfRule type="cellIs" dxfId="70" priority="2" operator="equal">
      <formula>"Oui"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dule1.rangecopy">
                <anchor moveWithCells="1" sizeWithCells="1">
                  <from>
                    <xdr:col>2</xdr:col>
                    <xdr:colOff>298450</xdr:colOff>
                    <xdr:row>1</xdr:row>
                    <xdr:rowOff>19050</xdr:rowOff>
                  </from>
                  <to>
                    <xdr:col>2</xdr:col>
                    <xdr:colOff>1917700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iltres">
                <anchor moveWithCells="1" sizeWithCells="1">
                  <from>
                    <xdr:col>3</xdr:col>
                    <xdr:colOff>57150</xdr:colOff>
                    <xdr:row>1</xdr:row>
                    <xdr:rowOff>31750</xdr:rowOff>
                  </from>
                  <to>
                    <xdr:col>4</xdr:col>
                    <xdr:colOff>533400</xdr:colOff>
                    <xdr:row>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ession_filtres">
                <anchor moveWithCells="1" sizeWithCells="1">
                  <from>
                    <xdr:col>4</xdr:col>
                    <xdr:colOff>685800</xdr:colOff>
                    <xdr:row>1</xdr:row>
                    <xdr:rowOff>31750</xdr:rowOff>
                  </from>
                  <to>
                    <xdr:col>5</xdr:col>
                    <xdr:colOff>762000</xdr:colOff>
                    <xdr:row>3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AB19"/>
  <sheetViews>
    <sheetView showGridLines="0" tabSelected="1" zoomScale="75" zoomScaleNormal="75" workbookViewId="0">
      <selection activeCell="G1" sqref="G1"/>
    </sheetView>
  </sheetViews>
  <sheetFormatPr baseColWidth="10" defaultColWidth="11.54296875" defaultRowHeight="14.5" x14ac:dyDescent="0.35"/>
  <cols>
    <col min="1" max="1" width="24.453125" style="29" customWidth="1"/>
    <col min="2" max="2" width="17" style="35" customWidth="1"/>
    <col min="3" max="3" width="29.81640625" style="29" bestFit="1" customWidth="1"/>
    <col min="4" max="4" width="17.1796875" style="29" bestFit="1" customWidth="1"/>
    <col min="5" max="5" width="23.26953125" style="29" customWidth="1"/>
    <col min="6" max="6" width="17" style="29" customWidth="1"/>
    <col min="7" max="7" width="30.453125" style="29" bestFit="1" customWidth="1"/>
    <col min="8" max="8" width="22.26953125" style="29" customWidth="1"/>
    <col min="9" max="9" width="21.453125" style="29" customWidth="1"/>
    <col min="10" max="10" width="109.7265625" style="29" customWidth="1"/>
    <col min="11" max="11" width="14.7265625" style="29" customWidth="1"/>
    <col min="12" max="14" width="12.1796875" style="29" customWidth="1"/>
    <col min="15" max="15" width="12.1796875" style="35" customWidth="1"/>
    <col min="16" max="16" width="36.26953125" style="29" customWidth="1"/>
    <col min="17" max="19" width="12.1796875" style="29" customWidth="1"/>
    <col min="20" max="20" width="12.1796875" style="30" customWidth="1"/>
    <col min="21" max="21" width="36.453125" style="29" customWidth="1"/>
    <col min="22" max="22" width="12.1796875" style="29" customWidth="1"/>
    <col min="23" max="23" width="20.1796875" style="29" bestFit="1" customWidth="1"/>
    <col min="24" max="24" width="12.1796875" style="35" customWidth="1"/>
    <col min="25" max="27" width="12.1796875" style="29" customWidth="1"/>
    <col min="28" max="28" width="50.7265625" style="29" customWidth="1"/>
    <col min="29" max="16384" width="11.54296875" style="29"/>
  </cols>
  <sheetData>
    <row r="1" spans="1:28" s="28" customFormat="1" ht="42.65" customHeight="1" x14ac:dyDescent="0.35">
      <c r="A1" s="1" t="s">
        <v>59</v>
      </c>
      <c r="B1" s="31"/>
      <c r="G1" s="45">
        <v>43752</v>
      </c>
      <c r="O1" s="31"/>
      <c r="T1" s="27"/>
      <c r="X1" s="31"/>
    </row>
    <row r="2" spans="1:28" s="14" customFormat="1" ht="21.75" customHeight="1" x14ac:dyDescent="0.35">
      <c r="A2" s="11" t="s">
        <v>1</v>
      </c>
      <c r="B2" s="12">
        <v>43766</v>
      </c>
      <c r="C2" s="15"/>
      <c r="D2" s="15"/>
      <c r="E2" s="15"/>
      <c r="F2" s="15"/>
      <c r="G2" s="15"/>
      <c r="O2" s="32"/>
      <c r="T2" s="42"/>
      <c r="X2" s="32"/>
    </row>
    <row r="3" spans="1:28" s="14" customFormat="1" ht="21.75" customHeight="1" x14ac:dyDescent="0.35">
      <c r="A3" s="11" t="s">
        <v>2</v>
      </c>
      <c r="B3" s="46">
        <f>COUNTA(A$15:A$15)</f>
        <v>1</v>
      </c>
      <c r="C3" s="11" t="s">
        <v>3</v>
      </c>
      <c r="D3" s="46">
        <f>COUNTIFS(W15:W15,"",A15:A15,"&gt;&lt;")</f>
        <v>0</v>
      </c>
      <c r="G3" s="15"/>
      <c r="O3" s="32"/>
      <c r="T3" s="42"/>
      <c r="X3" s="32"/>
    </row>
    <row r="4" spans="1:28" s="14" customFormat="1" ht="21.75" customHeight="1" x14ac:dyDescent="0.35">
      <c r="A4" s="15" t="s">
        <v>4</v>
      </c>
      <c r="B4" s="25">
        <f>COUNTIF(C15:C15,"Pascal ANDRE")+COUNTIF(C15:C15,"Florian SAILLARD")+COUNTIF(C15:C15,"Jean-luc BAUMGAERTNER")</f>
        <v>1</v>
      </c>
      <c r="C4" s="15" t="s">
        <v>4</v>
      </c>
      <c r="D4" s="16">
        <f>COUNTIFS(W15:W15,"",C15:C15,"Pascal ANDRE")+COUNTIFS(W15:W15,"",C15:C15,"Florian SAILLARD")+COUNTIFS(W15:W15,"",C15:C15,"Jean-luc BAUMGAERTNER")</f>
        <v>0</v>
      </c>
      <c r="G4" s="49"/>
      <c r="O4" s="32"/>
      <c r="T4" s="42"/>
      <c r="X4" s="32"/>
    </row>
    <row r="5" spans="1:28" s="14" customFormat="1" ht="21.75" customHeight="1" x14ac:dyDescent="0.35">
      <c r="A5" s="15" t="s">
        <v>5</v>
      </c>
      <c r="B5" s="25">
        <f>COUNTIF(C15:C15,"Nathalie SCHAEFFER")+COUNTIF(C15:C15,"Bernard MUSIAL")+COUNTIF(C15:C15,"Philippe ZINK")</f>
        <v>0</v>
      </c>
      <c r="C5" s="15" t="s">
        <v>5</v>
      </c>
      <c r="D5" s="16">
        <f>COUNTIFS(W15:W15,"",C15:C15,"Nathalie SCHAEFFER")+COUNTIFS(W15:W15,"",C15:C15,"Bernard MUSIAL")+COUNTIFS(W15:W15,"",C15:C15,"Philippe ZINK")</f>
        <v>0</v>
      </c>
      <c r="G5" s="7"/>
      <c r="O5" s="32"/>
      <c r="T5" s="42"/>
      <c r="X5" s="32"/>
    </row>
    <row r="6" spans="1:28" s="14" customFormat="1" ht="21.75" customHeight="1" x14ac:dyDescent="0.35">
      <c r="A6" s="15" t="s">
        <v>6</v>
      </c>
      <c r="B6" s="25">
        <f>COUNTIF(C15:C15,"Sylvain GENTILE")</f>
        <v>0</v>
      </c>
      <c r="C6" s="15" t="s">
        <v>6</v>
      </c>
      <c r="D6" s="16">
        <f>COUNTIFS(W15:W15,"",C15:C15,"Sylvain GENTILE")</f>
        <v>0</v>
      </c>
      <c r="G6" s="17"/>
      <c r="O6" s="32"/>
      <c r="T6" s="42"/>
      <c r="X6" s="32"/>
    </row>
    <row r="7" spans="1:28" s="9" customFormat="1" ht="15.5" x14ac:dyDescent="0.35">
      <c r="A7" s="15"/>
      <c r="B7" s="32"/>
      <c r="C7" s="14"/>
      <c r="D7" s="14"/>
      <c r="E7" s="15"/>
      <c r="F7" s="13"/>
      <c r="G7" s="14"/>
      <c r="O7" s="34"/>
      <c r="T7" s="24"/>
      <c r="X7" s="34"/>
    </row>
    <row r="8" spans="1:28" s="9" customFormat="1" ht="15.5" x14ac:dyDescent="0.35">
      <c r="A8" s="15"/>
      <c r="B8" s="32"/>
      <c r="C8" s="14"/>
      <c r="D8" s="14"/>
      <c r="E8" s="15"/>
      <c r="F8" s="13"/>
      <c r="G8" s="14"/>
      <c r="O8" s="34"/>
      <c r="T8" s="24"/>
      <c r="X8" s="34"/>
    </row>
    <row r="9" spans="1:28" s="9" customFormat="1" ht="15.5" x14ac:dyDescent="0.35">
      <c r="A9" s="47" t="s">
        <v>11</v>
      </c>
      <c r="B9" s="47" t="s">
        <v>11</v>
      </c>
      <c r="C9" s="14"/>
      <c r="D9" s="14"/>
      <c r="E9" s="15"/>
      <c r="F9" s="13"/>
      <c r="G9" s="14"/>
      <c r="O9" s="34"/>
      <c r="T9" s="24"/>
      <c r="X9" s="34"/>
    </row>
    <row r="10" spans="1:28" s="9" customFormat="1" ht="15.5" x14ac:dyDescent="0.35">
      <c r="A10" s="13" t="str">
        <f>"&gt;="&amp;IF(G1="",1,G1)</f>
        <v>&gt;=43752</v>
      </c>
      <c r="B10" s="48" t="str">
        <f>"&lt;="&amp;IF(B2="",73050,B2)</f>
        <v>&lt;=43766</v>
      </c>
      <c r="C10" s="14"/>
      <c r="D10" s="14"/>
      <c r="E10" s="15"/>
      <c r="F10" s="13"/>
      <c r="G10" s="14"/>
      <c r="O10" s="34"/>
      <c r="T10" s="24"/>
      <c r="X10" s="34"/>
    </row>
    <row r="11" spans="1:28" s="9" customFormat="1" ht="15.5" x14ac:dyDescent="0.35">
      <c r="A11" s="15"/>
      <c r="B11" s="32"/>
      <c r="C11" s="14"/>
      <c r="D11" s="14"/>
      <c r="E11" s="15"/>
      <c r="F11" s="13"/>
      <c r="G11" s="14"/>
      <c r="O11" s="34"/>
      <c r="T11" s="24"/>
      <c r="X11" s="34"/>
    </row>
    <row r="12" spans="1:28" s="9" customFormat="1" ht="15.5" x14ac:dyDescent="0.35">
      <c r="A12" s="15"/>
      <c r="B12" s="32"/>
      <c r="C12" s="14"/>
      <c r="D12" s="14"/>
      <c r="E12" s="15"/>
      <c r="F12" s="13"/>
      <c r="G12" s="14"/>
      <c r="O12" s="34"/>
      <c r="T12" s="24"/>
      <c r="X12" s="34"/>
    </row>
    <row r="13" spans="1:28" s="9" customFormat="1" x14ac:dyDescent="0.35">
      <c r="A13" s="18"/>
      <c r="B13" s="33"/>
      <c r="C13" s="18"/>
      <c r="D13" s="18"/>
      <c r="E13" s="18"/>
      <c r="F13" s="18"/>
      <c r="G13" s="18"/>
      <c r="H13" s="19" t="s">
        <v>7</v>
      </c>
      <c r="I13" s="20"/>
      <c r="J13" s="20"/>
      <c r="K13" s="20"/>
      <c r="L13" s="20"/>
      <c r="M13" s="20"/>
      <c r="N13" s="20"/>
      <c r="O13" s="36"/>
      <c r="P13" s="19" t="s">
        <v>8</v>
      </c>
      <c r="Q13" s="21"/>
      <c r="R13" s="21"/>
      <c r="S13" s="21"/>
      <c r="T13" s="26"/>
      <c r="U13" s="22" t="s">
        <v>9</v>
      </c>
      <c r="V13" s="22"/>
      <c r="W13" s="22"/>
      <c r="X13" s="37"/>
      <c r="Y13" s="22"/>
      <c r="Z13" s="22"/>
      <c r="AA13" s="22"/>
      <c r="AB13" s="22"/>
    </row>
    <row r="14" spans="1:28" s="10" customFormat="1" ht="43.5" x14ac:dyDescent="0.35">
      <c r="A14" s="10" t="s">
        <v>10</v>
      </c>
      <c r="B14" s="23" t="s">
        <v>11</v>
      </c>
      <c r="C14" s="10" t="s">
        <v>12</v>
      </c>
      <c r="D14" s="10" t="s">
        <v>13</v>
      </c>
      <c r="E14" s="10" t="s">
        <v>14</v>
      </c>
      <c r="F14" s="10" t="s">
        <v>15</v>
      </c>
      <c r="G14" s="10" t="s">
        <v>16</v>
      </c>
      <c r="H14" s="10" t="s">
        <v>17</v>
      </c>
      <c r="I14" s="10" t="s">
        <v>18</v>
      </c>
      <c r="J14" s="10" t="s">
        <v>19</v>
      </c>
      <c r="K14" s="10" t="s">
        <v>20</v>
      </c>
      <c r="L14" s="10" t="s">
        <v>21</v>
      </c>
      <c r="M14" s="10" t="s">
        <v>22</v>
      </c>
      <c r="N14" s="10" t="s">
        <v>23</v>
      </c>
      <c r="O14" s="23" t="s">
        <v>24</v>
      </c>
      <c r="P14" s="10" t="s">
        <v>25</v>
      </c>
      <c r="Q14" s="10" t="s">
        <v>35</v>
      </c>
      <c r="R14" s="10" t="s">
        <v>26</v>
      </c>
      <c r="S14" s="10" t="s">
        <v>27</v>
      </c>
      <c r="T14" s="23" t="s">
        <v>28</v>
      </c>
      <c r="U14" s="10" t="s">
        <v>36</v>
      </c>
      <c r="V14" s="10" t="s">
        <v>37</v>
      </c>
      <c r="W14" s="10" t="s">
        <v>29</v>
      </c>
      <c r="X14" s="23" t="s">
        <v>30</v>
      </c>
      <c r="Y14" s="10" t="s">
        <v>31</v>
      </c>
      <c r="Z14" s="10" t="s">
        <v>32</v>
      </c>
      <c r="AA14" s="10" t="s">
        <v>33</v>
      </c>
      <c r="AB14" s="10" t="s">
        <v>34</v>
      </c>
    </row>
    <row r="15" spans="1:28" ht="43.5" x14ac:dyDescent="0.35">
      <c r="A15" s="29" t="s">
        <v>38</v>
      </c>
      <c r="B15" s="35">
        <v>43766</v>
      </c>
      <c r="C15" s="29" t="s">
        <v>53</v>
      </c>
      <c r="D15" s="29" t="s">
        <v>39</v>
      </c>
      <c r="E15" s="29" t="s">
        <v>40</v>
      </c>
      <c r="F15" s="29" t="s">
        <v>41</v>
      </c>
      <c r="G15" s="29" t="s">
        <v>42</v>
      </c>
      <c r="H15" s="29" t="s">
        <v>43</v>
      </c>
      <c r="I15" s="29" t="s">
        <v>44</v>
      </c>
      <c r="K15" s="29" t="s">
        <v>56</v>
      </c>
      <c r="L15" s="29" t="s">
        <v>45</v>
      </c>
      <c r="M15" s="29" t="s">
        <v>45</v>
      </c>
      <c r="N15" s="29" t="s">
        <v>44</v>
      </c>
      <c r="Q15" s="29" t="s">
        <v>45</v>
      </c>
      <c r="R15" s="29" t="s">
        <v>45</v>
      </c>
      <c r="S15" s="29" t="s">
        <v>44</v>
      </c>
      <c r="T15" s="29" t="s">
        <v>50</v>
      </c>
      <c r="U15" s="30"/>
      <c r="V15" s="29" t="s">
        <v>51</v>
      </c>
      <c r="W15" s="29" t="s">
        <v>53</v>
      </c>
      <c r="X15" s="35">
        <v>43766</v>
      </c>
      <c r="Y15" s="35"/>
      <c r="Z15" s="29" t="s">
        <v>44</v>
      </c>
      <c r="AA15" s="29" t="s">
        <v>44</v>
      </c>
    </row>
    <row r="16" spans="1:28" ht="43.5" x14ac:dyDescent="0.35">
      <c r="A16" s="29" t="s">
        <v>38</v>
      </c>
      <c r="B16" s="35">
        <v>43766</v>
      </c>
      <c r="C16" s="29" t="s">
        <v>54</v>
      </c>
      <c r="D16" s="29" t="s">
        <v>39</v>
      </c>
      <c r="E16" s="29" t="s">
        <v>40</v>
      </c>
      <c r="F16" s="29" t="s">
        <v>41</v>
      </c>
      <c r="G16" s="29" t="s">
        <v>42</v>
      </c>
      <c r="H16" s="29" t="s">
        <v>43</v>
      </c>
      <c r="I16" s="29" t="s">
        <v>44</v>
      </c>
      <c r="K16" s="29" t="s">
        <v>57</v>
      </c>
      <c r="L16" s="29" t="s">
        <v>45</v>
      </c>
      <c r="M16" s="29" t="s">
        <v>45</v>
      </c>
      <c r="N16" s="29" t="s">
        <v>44</v>
      </c>
      <c r="Q16" s="29" t="s">
        <v>45</v>
      </c>
      <c r="R16" s="29" t="s">
        <v>45</v>
      </c>
      <c r="S16" s="29" t="s">
        <v>44</v>
      </c>
      <c r="T16" s="29" t="s">
        <v>50</v>
      </c>
      <c r="U16" s="30"/>
      <c r="V16" s="29" t="s">
        <v>51</v>
      </c>
      <c r="W16" s="29" t="s">
        <v>54</v>
      </c>
      <c r="X16" s="35">
        <v>43766</v>
      </c>
      <c r="Y16" s="35"/>
      <c r="Z16" s="29" t="s">
        <v>44</v>
      </c>
      <c r="AA16" s="29" t="s">
        <v>44</v>
      </c>
    </row>
    <row r="17" spans="1:27" ht="43.5" x14ac:dyDescent="0.35">
      <c r="A17" s="29" t="s">
        <v>38</v>
      </c>
      <c r="B17" s="35">
        <v>43753</v>
      </c>
      <c r="C17" s="29" t="s">
        <v>53</v>
      </c>
      <c r="D17" s="29" t="s">
        <v>39</v>
      </c>
      <c r="E17" s="29" t="s">
        <v>40</v>
      </c>
      <c r="F17" s="29" t="s">
        <v>41</v>
      </c>
      <c r="G17" s="29" t="s">
        <v>42</v>
      </c>
      <c r="H17" s="29" t="s">
        <v>43</v>
      </c>
      <c r="I17" s="29" t="s">
        <v>44</v>
      </c>
      <c r="K17" s="29" t="s">
        <v>56</v>
      </c>
      <c r="L17" s="29" t="s">
        <v>45</v>
      </c>
      <c r="M17" s="29" t="s">
        <v>45</v>
      </c>
      <c r="N17" s="29" t="s">
        <v>44</v>
      </c>
      <c r="Q17" s="29" t="s">
        <v>45</v>
      </c>
      <c r="R17" s="29" t="s">
        <v>45</v>
      </c>
      <c r="S17" s="29" t="s">
        <v>44</v>
      </c>
      <c r="T17" s="29" t="s">
        <v>50</v>
      </c>
      <c r="U17" s="30"/>
      <c r="V17" s="29" t="s">
        <v>51</v>
      </c>
      <c r="W17" s="29" t="s">
        <v>53</v>
      </c>
      <c r="X17" s="35">
        <v>43766</v>
      </c>
      <c r="Y17" s="35"/>
      <c r="Z17" s="29" t="s">
        <v>44</v>
      </c>
      <c r="AA17" s="29" t="s">
        <v>44</v>
      </c>
    </row>
    <row r="18" spans="1:27" ht="43.5" x14ac:dyDescent="0.35">
      <c r="A18" s="29" t="s">
        <v>46</v>
      </c>
      <c r="B18" s="35">
        <v>43753</v>
      </c>
      <c r="C18" s="29" t="s">
        <v>55</v>
      </c>
      <c r="D18" s="29" t="s">
        <v>47</v>
      </c>
      <c r="E18" s="29" t="s">
        <v>48</v>
      </c>
      <c r="F18" s="29" t="s">
        <v>41</v>
      </c>
      <c r="G18" s="29" t="s">
        <v>42</v>
      </c>
      <c r="H18" s="29" t="s">
        <v>49</v>
      </c>
      <c r="I18" s="29" t="s">
        <v>44</v>
      </c>
      <c r="K18" s="29" t="s">
        <v>58</v>
      </c>
      <c r="L18" s="29" t="s">
        <v>45</v>
      </c>
      <c r="M18" s="29" t="s">
        <v>45</v>
      </c>
      <c r="N18" s="29" t="s">
        <v>44</v>
      </c>
      <c r="Q18" s="29" t="s">
        <v>45</v>
      </c>
      <c r="R18" s="29" t="s">
        <v>44</v>
      </c>
      <c r="S18" s="29" t="s">
        <v>44</v>
      </c>
      <c r="V18" s="29" t="s">
        <v>45</v>
      </c>
      <c r="Y18" s="29" t="s">
        <v>44</v>
      </c>
      <c r="Z18" s="29" t="s">
        <v>44</v>
      </c>
      <c r="AA18" s="29" t="s">
        <v>44</v>
      </c>
    </row>
    <row r="19" spans="1:27" x14ac:dyDescent="0.35">
      <c r="T19" s="29"/>
      <c r="U19" s="30"/>
      <c r="Y19" s="35"/>
    </row>
  </sheetData>
  <conditionalFormatting sqref="K1:K14 K16:K1048576">
    <cfRule type="cellIs" dxfId="39" priority="28" operator="equal">
      <formula>"Non correct / à corriger"</formula>
    </cfRule>
    <cfRule type="cellIs" dxfId="38" priority="29" operator="equal">
      <formula>"A améliorer"</formula>
    </cfRule>
    <cfRule type="cellIs" dxfId="37" priority="30" operator="equal">
      <formula>"Correct"</formula>
    </cfRule>
  </conditionalFormatting>
  <conditionalFormatting sqref="M1:M14 M16:M1048576">
    <cfRule type="cellIs" dxfId="36" priority="26" operator="equal">
      <formula>"Non"</formula>
    </cfRule>
    <cfRule type="cellIs" dxfId="35" priority="27" operator="equal">
      <formula>"Oui"</formula>
    </cfRule>
  </conditionalFormatting>
  <conditionalFormatting sqref="K15">
    <cfRule type="cellIs" dxfId="34" priority="3" operator="equal">
      <formula>"Non correct / à corriger"</formula>
    </cfRule>
    <cfRule type="cellIs" dxfId="33" priority="4" operator="equal">
      <formula>"A améliorer"</formula>
    </cfRule>
    <cfRule type="cellIs" dxfId="32" priority="5" operator="equal">
      <formula>"Correct"</formula>
    </cfRule>
  </conditionalFormatting>
  <conditionalFormatting sqref="M15">
    <cfRule type="cellIs" dxfId="31" priority="1" operator="equal">
      <formula>"Non"</formula>
    </cfRule>
    <cfRule type="cellIs" dxfId="30" priority="2" operator="equal">
      <formula>"Oui"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odule3.rangecopy">
                <anchor moveWithCells="1" sizeWithCells="1">
                  <from>
                    <xdr:col>4</xdr:col>
                    <xdr:colOff>50800</xdr:colOff>
                    <xdr:row>1</xdr:row>
                    <xdr:rowOff>88900</xdr:rowOff>
                  </from>
                  <to>
                    <xdr:col>5</xdr:col>
                    <xdr:colOff>127000</xdr:colOff>
                    <xdr:row>3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complète_FVI</vt:lpstr>
      <vt:lpstr>Fiche non clos à améliorer</vt:lpstr>
      <vt:lpstr>Fiche récente</vt:lpstr>
      <vt:lpstr>'Fiche récente'!Criteres</vt:lpstr>
      <vt:lpstr>'Fiche récente'!Extraire</vt:lpstr>
      <vt:lpstr>'Fiche récente'!Tableau3</vt:lpstr>
      <vt:lpstr>Tableau3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PFRIMMER Sabrina</dc:creator>
  <cp:lastModifiedBy>Michel</cp:lastModifiedBy>
  <dcterms:created xsi:type="dcterms:W3CDTF">2019-10-29T19:43:37Z</dcterms:created>
  <dcterms:modified xsi:type="dcterms:W3CDTF">2019-10-31T00:28:59Z</dcterms:modified>
</cp:coreProperties>
</file>